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N:\Regulatory\OEB\IRM\2019 IRM\Midland Rate Zone Submission\Midland Rate Zone Submission\Appendix - Midland Rate Zone\"/>
    </mc:Choice>
  </mc:AlternateContent>
  <xr:revisionPtr revIDLastSave="0" documentId="13_ncr:1_{AEDCA72E-A82E-4B27-B673-388322F7B872}" xr6:coauthVersionLast="38" xr6:coauthVersionMax="38" xr10:uidLastSave="{00000000-0000-0000-0000-000000000000}"/>
  <bookViews>
    <workbookView xWindow="270" yWindow="-140" windowWidth="28220" windowHeight="7290" tabRatio="855" activeTab="8"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7.  Persistence Report" sheetId="68" r:id="rId12"/>
    <sheet name="6.  Carrying Charges" sheetId="47" r:id="rId13"/>
    <sheet name="8.  Streetlighting" sheetId="85" r:id="rId14"/>
  </sheets>
  <externalReferences>
    <externalReference r:id="rId15"/>
    <externalReference r:id="rId16"/>
  </externalReferences>
  <definedNames>
    <definedName name="_xlnm._FilterDatabase" localSheetId="11" hidden="1">'7.  Persistence Report'!$A$26:$BT$131</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'3-a.  Rate Class Allocations'!$B$1:$G$172</definedName>
    <definedName name="_xlnm.Print_Area" localSheetId="9">'4.  2011-2014 LRAM'!$A$1:$AM$533</definedName>
    <definedName name="_xlnm.Print_Area" localSheetId="10">'5.  2015-2020 LRAM'!$A:$AN</definedName>
    <definedName name="_xlnm.Print_Area" localSheetId="12">'6.  Carrying Charges'!$A$1:$X$164</definedName>
    <definedName name="_xlnm.Print_Area" localSheetId="11">'7.  Persistence Report'!$A$1:$BT$48</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62913"/>
</workbook>
</file>

<file path=xl/calcChain.xml><?xml version="1.0" encoding="utf-8"?>
<calcChain xmlns="http://schemas.openxmlformats.org/spreadsheetml/2006/main">
  <c r="AL559" i="79" l="1"/>
  <c r="AK559" i="79"/>
  <c r="AJ559" i="79"/>
  <c r="AI559" i="79"/>
  <c r="AH559" i="79"/>
  <c r="AG559" i="79"/>
  <c r="AM558" i="79"/>
  <c r="D105" i="86" l="1"/>
  <c r="D64" i="86" l="1"/>
  <c r="D41" i="86"/>
  <c r="D81" i="86" l="1"/>
  <c r="E81" i="86"/>
  <c r="E127" i="86" l="1"/>
  <c r="D127" i="86"/>
  <c r="G143" i="86"/>
  <c r="G140" i="86"/>
  <c r="G139" i="86"/>
  <c r="G134" i="86"/>
  <c r="G131" i="86"/>
  <c r="G128" i="86"/>
  <c r="G126" i="86"/>
  <c r="G123" i="86"/>
  <c r="G122" i="86"/>
  <c r="G121" i="86"/>
  <c r="G120" i="86"/>
  <c r="G100" i="86"/>
  <c r="G112" i="86"/>
  <c r="G109" i="86"/>
  <c r="G106" i="86"/>
  <c r="G104" i="86"/>
  <c r="G101" i="86"/>
  <c r="G99" i="86"/>
  <c r="G96" i="86"/>
  <c r="G95" i="86"/>
  <c r="G94" i="86"/>
  <c r="G93" i="86"/>
  <c r="G92" i="86"/>
  <c r="G85" i="86"/>
  <c r="G82" i="86"/>
  <c r="G78" i="86"/>
  <c r="G77" i="86"/>
  <c r="G74" i="86"/>
  <c r="G73" i="86"/>
  <c r="G72" i="86"/>
  <c r="G71" i="86"/>
  <c r="G70" i="86"/>
  <c r="E58" i="86"/>
  <c r="D58" i="86"/>
  <c r="G64" i="86"/>
  <c r="G61" i="86"/>
  <c r="G55" i="86"/>
  <c r="G54" i="86"/>
  <c r="G51" i="86"/>
  <c r="G50" i="86"/>
  <c r="G49" i="86"/>
  <c r="G48" i="86"/>
  <c r="G47" i="86"/>
  <c r="G41" i="86"/>
  <c r="E40" i="86"/>
  <c r="G40" i="86" s="1"/>
  <c r="G37" i="86"/>
  <c r="G30" i="86"/>
  <c r="G36" i="86"/>
  <c r="G29" i="86"/>
  <c r="G28" i="86"/>
  <c r="G25" i="86"/>
  <c r="G24" i="86"/>
  <c r="G23" i="86"/>
  <c r="G22" i="86"/>
  <c r="G21" i="86"/>
  <c r="G105" i="86" l="1"/>
  <c r="G127" i="86"/>
  <c r="G58" i="86"/>
  <c r="G81" i="86"/>
  <c r="E155" i="86"/>
  <c r="D155" i="86"/>
  <c r="E169" i="86" l="1"/>
  <c r="D169" i="86"/>
  <c r="E33" i="86" l="1"/>
  <c r="D33" i="86"/>
  <c r="G33" i="86" l="1"/>
  <c r="D22" i="45" l="1"/>
  <c r="E44" i="44" l="1"/>
  <c r="AM139" i="79" l="1"/>
  <c r="F22" i="45" l="1"/>
  <c r="Q52" i="43" l="1"/>
  <c r="AM1107" i="79" l="1"/>
  <c r="AM1110" i="79"/>
  <c r="AM1009" i="79"/>
  <c r="AL1006" i="79"/>
  <c r="AM1005" i="79"/>
  <c r="AK1006" i="79"/>
  <c r="AJ1006" i="79"/>
  <c r="AI1006" i="79"/>
  <c r="AH1006" i="79"/>
  <c r="AG1006" i="79"/>
  <c r="AL1003" i="79"/>
  <c r="AK1003" i="79"/>
  <c r="AJ1003" i="79"/>
  <c r="AI1003" i="79"/>
  <c r="AH1003" i="79"/>
  <c r="AG1003" i="79"/>
  <c r="AM1002" i="79"/>
  <c r="AL875" i="79"/>
  <c r="AL823" i="79"/>
  <c r="AK823" i="79"/>
  <c r="AJ823" i="79"/>
  <c r="AI823" i="79"/>
  <c r="AH823" i="79"/>
  <c r="AG823" i="79"/>
  <c r="AM822" i="79"/>
  <c r="AL820" i="79"/>
  <c r="AK820" i="79"/>
  <c r="AJ820" i="79"/>
  <c r="AI820" i="79"/>
  <c r="AH820" i="79"/>
  <c r="AG820" i="79"/>
  <c r="AM819" i="79"/>
  <c r="AM663" i="79"/>
  <c r="AM660" i="79"/>
  <c r="AM657" i="79"/>
  <c r="AL640" i="79"/>
  <c r="AK640" i="79"/>
  <c r="AJ640" i="79"/>
  <c r="AI640" i="79"/>
  <c r="AH640" i="79"/>
  <c r="AG640" i="79"/>
  <c r="AM639" i="79"/>
  <c r="AL637" i="79"/>
  <c r="AK637" i="79"/>
  <c r="AJ637" i="79"/>
  <c r="AI637" i="79"/>
  <c r="AH637" i="79"/>
  <c r="AG637" i="79"/>
  <c r="AM636" i="79"/>
  <c r="AM519" i="79"/>
  <c r="AM515" i="79"/>
  <c r="AL454" i="79"/>
  <c r="AK454" i="79"/>
  <c r="AJ454" i="79"/>
  <c r="AI454" i="79"/>
  <c r="AH454" i="79"/>
  <c r="AG454" i="79"/>
  <c r="AM453" i="79"/>
  <c r="AL451" i="79"/>
  <c r="AK451" i="79"/>
  <c r="AJ451" i="79"/>
  <c r="AI451" i="79"/>
  <c r="AH451" i="79"/>
  <c r="AG451" i="79"/>
  <c r="AM450" i="79"/>
  <c r="AL271" i="79"/>
  <c r="AK271" i="79"/>
  <c r="AJ271" i="79"/>
  <c r="AI271" i="79"/>
  <c r="AH271" i="79"/>
  <c r="AG271" i="79"/>
  <c r="AM270" i="79"/>
  <c r="AL268" i="79"/>
  <c r="AK268" i="79"/>
  <c r="AJ268" i="79"/>
  <c r="AI268" i="79"/>
  <c r="AH268" i="79"/>
  <c r="AG268" i="79"/>
  <c r="AM267" i="79"/>
  <c r="AM87" i="79"/>
  <c r="AL88" i="79"/>
  <c r="AK88" i="79"/>
  <c r="AJ88" i="79"/>
  <c r="AI88" i="79"/>
  <c r="AH88" i="79"/>
  <c r="AG88" i="79"/>
  <c r="AM80" i="79"/>
  <c r="AL85" i="79"/>
  <c r="AK85" i="79"/>
  <c r="AJ85" i="79"/>
  <c r="AI85" i="79"/>
  <c r="AH85" i="79"/>
  <c r="AG85" i="79"/>
  <c r="AM84"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L1016" i="79"/>
  <c r="AK1016" i="79"/>
  <c r="AJ1016" i="79"/>
  <c r="AI1016" i="79"/>
  <c r="AH1016" i="79"/>
  <c r="AG1016" i="79"/>
  <c r="AL1013" i="79"/>
  <c r="AK1013" i="79"/>
  <c r="AJ1013" i="79"/>
  <c r="AI1013" i="79"/>
  <c r="AH1013" i="79"/>
  <c r="AG1013" i="79"/>
  <c r="AL1010" i="79"/>
  <c r="AK1010" i="79"/>
  <c r="AJ1010" i="79"/>
  <c r="AI1010" i="79"/>
  <c r="AH1010" i="79"/>
  <c r="AG1010" i="79"/>
  <c r="AL836" i="79"/>
  <c r="AK836" i="79"/>
  <c r="AJ836" i="79"/>
  <c r="AI836" i="79"/>
  <c r="AH836" i="79"/>
  <c r="AG836" i="79"/>
  <c r="AL833" i="79"/>
  <c r="AK833" i="79"/>
  <c r="AJ833" i="79"/>
  <c r="AI833" i="79"/>
  <c r="AH833" i="79"/>
  <c r="AG833" i="79"/>
  <c r="AL830" i="79"/>
  <c r="AK830" i="79"/>
  <c r="AJ830" i="79"/>
  <c r="AI830" i="79"/>
  <c r="AH830" i="79"/>
  <c r="AG830" i="79"/>
  <c r="AL827" i="79"/>
  <c r="AK827" i="79"/>
  <c r="AJ827" i="79"/>
  <c r="AI827" i="79"/>
  <c r="AH827" i="79"/>
  <c r="AG827" i="79"/>
  <c r="AL653" i="79" l="1"/>
  <c r="AK653" i="79"/>
  <c r="AJ653" i="79"/>
  <c r="AI653" i="79"/>
  <c r="AH653" i="79"/>
  <c r="AG653" i="79"/>
  <c r="AL650" i="79"/>
  <c r="AK650" i="79"/>
  <c r="AJ650" i="79"/>
  <c r="AI650" i="79"/>
  <c r="AH650" i="79"/>
  <c r="AG650" i="79"/>
  <c r="AL647" i="79"/>
  <c r="AK647" i="79"/>
  <c r="AJ647" i="79"/>
  <c r="AI647" i="79"/>
  <c r="AH647" i="79"/>
  <c r="AG647" i="79"/>
  <c r="AL644" i="79"/>
  <c r="AK644" i="79"/>
  <c r="AJ644" i="79"/>
  <c r="AI644" i="79"/>
  <c r="AH644" i="79"/>
  <c r="AG644" i="79"/>
  <c r="AL467" i="79"/>
  <c r="AK467" i="79"/>
  <c r="AJ467" i="79"/>
  <c r="AI467" i="79"/>
  <c r="AH467" i="79"/>
  <c r="AG467" i="79"/>
  <c r="AL464" i="79"/>
  <c r="AK464" i="79"/>
  <c r="AJ464" i="79"/>
  <c r="AI464" i="79"/>
  <c r="AH464" i="79"/>
  <c r="AG464" i="79"/>
  <c r="AL461" i="79"/>
  <c r="AK461" i="79"/>
  <c r="AJ461" i="79"/>
  <c r="AI461" i="79"/>
  <c r="AH461" i="79"/>
  <c r="AG461" i="79"/>
  <c r="AL458" i="79"/>
  <c r="AK458" i="79"/>
  <c r="AJ458" i="79"/>
  <c r="AI458" i="79"/>
  <c r="AH458" i="79"/>
  <c r="AG458" i="79"/>
  <c r="AL284" i="79"/>
  <c r="AK284" i="79"/>
  <c r="AJ284" i="79"/>
  <c r="AI284" i="79"/>
  <c r="AH284" i="79"/>
  <c r="AG284" i="79"/>
  <c r="AL281" i="79"/>
  <c r="AK281" i="79"/>
  <c r="AJ281" i="79"/>
  <c r="AI281" i="79"/>
  <c r="AH281" i="79"/>
  <c r="AG281" i="79"/>
  <c r="AL278" i="79"/>
  <c r="AK278" i="79"/>
  <c r="AJ278" i="79"/>
  <c r="AI278" i="79"/>
  <c r="AH278" i="79"/>
  <c r="AG278" i="79"/>
  <c r="AL275" i="79"/>
  <c r="AK275" i="79"/>
  <c r="AJ275" i="79"/>
  <c r="AI275" i="79"/>
  <c r="AH275" i="79"/>
  <c r="AG275" i="79"/>
  <c r="AM510" i="46" l="1"/>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M249" i="46"/>
  <c r="AM246" i="46"/>
  <c r="AM242"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M121" i="46"/>
  <c r="AM118"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L77" i="79" l="1"/>
  <c r="AK77" i="79"/>
  <c r="AJ77" i="79"/>
  <c r="AI77" i="79"/>
  <c r="AH77" i="79"/>
  <c r="AG77" i="79"/>
  <c r="AL98" i="79"/>
  <c r="AK98" i="79"/>
  <c r="AJ98" i="79"/>
  <c r="AI98" i="79"/>
  <c r="AH98" i="79"/>
  <c r="AG98" i="79"/>
  <c r="AL92" i="79"/>
  <c r="AK92" i="79"/>
  <c r="AJ92" i="79"/>
  <c r="AI92" i="79"/>
  <c r="AH92" i="79"/>
  <c r="AG92" i="79"/>
  <c r="C31" i="44"/>
  <c r="C30" i="44"/>
  <c r="C16" i="44"/>
  <c r="C15" i="44"/>
  <c r="AL1111" i="79" l="1"/>
  <c r="AK1111" i="79"/>
  <c r="AJ1111" i="79"/>
  <c r="AI1111" i="79"/>
  <c r="AH1111" i="79"/>
  <c r="AG1111" i="79"/>
  <c r="AL1108" i="79"/>
  <c r="AK1108" i="79"/>
  <c r="AJ1108" i="79"/>
  <c r="AI1108" i="79"/>
  <c r="AH1108" i="79"/>
  <c r="AG1108" i="79"/>
  <c r="AL1105" i="79"/>
  <c r="AK1105" i="79"/>
  <c r="AJ1105" i="79"/>
  <c r="AI1105" i="79"/>
  <c r="AH1105" i="79"/>
  <c r="AG1105" i="79"/>
  <c r="AL1102" i="79"/>
  <c r="AK1102" i="79"/>
  <c r="AJ1102" i="79"/>
  <c r="AI1102" i="79"/>
  <c r="AH1102" i="79"/>
  <c r="AG1102" i="79"/>
  <c r="AL1099" i="79"/>
  <c r="AK1099" i="79"/>
  <c r="AJ1099" i="79"/>
  <c r="AI1099" i="79"/>
  <c r="AH1099" i="79"/>
  <c r="AG1099" i="79"/>
  <c r="AL1096" i="79"/>
  <c r="AK1096" i="79"/>
  <c r="AJ1096" i="79"/>
  <c r="AI1096" i="79"/>
  <c r="AH1096" i="79"/>
  <c r="AG1096" i="79"/>
  <c r="AL1093" i="79"/>
  <c r="AK1093" i="79"/>
  <c r="AJ1093" i="79"/>
  <c r="AI1093" i="79"/>
  <c r="AH1093" i="79"/>
  <c r="AG1093" i="79"/>
  <c r="AL1090" i="79"/>
  <c r="AK1090" i="79"/>
  <c r="AJ1090" i="79"/>
  <c r="AI1090" i="79"/>
  <c r="AH1090" i="79"/>
  <c r="AG1090" i="79"/>
  <c r="AL1087" i="79"/>
  <c r="AK1087" i="79"/>
  <c r="AJ1087" i="79"/>
  <c r="AI1087" i="79"/>
  <c r="AH1087" i="79"/>
  <c r="AG1087" i="79"/>
  <c r="AL1084" i="79"/>
  <c r="AK1084" i="79"/>
  <c r="AJ1084" i="79"/>
  <c r="AI1084" i="79"/>
  <c r="AH1084" i="79"/>
  <c r="AG1084" i="79"/>
  <c r="AL1081" i="79"/>
  <c r="AK1081" i="79"/>
  <c r="AJ1081" i="79"/>
  <c r="AI1081" i="79"/>
  <c r="AH1081" i="79"/>
  <c r="AG1081" i="79"/>
  <c r="AL1078" i="79"/>
  <c r="AK1078" i="79"/>
  <c r="AJ1078" i="79"/>
  <c r="AI1078" i="79"/>
  <c r="AH1078" i="79"/>
  <c r="AG1078" i="79"/>
  <c r="AL1075" i="79"/>
  <c r="AK1075" i="79"/>
  <c r="AJ1075" i="79"/>
  <c r="AI1075" i="79"/>
  <c r="AH1075" i="79"/>
  <c r="AG1075" i="79"/>
  <c r="AL1072" i="79"/>
  <c r="AK1072" i="79"/>
  <c r="AJ1072" i="79"/>
  <c r="AI1072" i="79"/>
  <c r="AH1072" i="79"/>
  <c r="AG1072" i="79"/>
  <c r="AL1068" i="79"/>
  <c r="AK1068" i="79"/>
  <c r="AJ1068" i="79"/>
  <c r="AI1068" i="79"/>
  <c r="AH1068" i="79"/>
  <c r="AG1068" i="79"/>
  <c r="AL1065" i="79"/>
  <c r="AK1065" i="79"/>
  <c r="AJ1065" i="79"/>
  <c r="AI1065" i="79"/>
  <c r="AH1065" i="79"/>
  <c r="AG1065" i="79"/>
  <c r="AL1062" i="79"/>
  <c r="AK1062" i="79"/>
  <c r="AJ1062" i="79"/>
  <c r="AI1062" i="79"/>
  <c r="AH1062" i="79"/>
  <c r="AG1062" i="79"/>
  <c r="AL1058" i="79"/>
  <c r="AK1058" i="79"/>
  <c r="AJ1058" i="79"/>
  <c r="AI1058" i="79"/>
  <c r="AH1058" i="79"/>
  <c r="AG1058" i="79"/>
  <c r="AL1055" i="79"/>
  <c r="AK1055" i="79"/>
  <c r="AJ1055" i="79"/>
  <c r="AI1055" i="79"/>
  <c r="AH1055" i="79"/>
  <c r="AG1055" i="79"/>
  <c r="AL1052" i="79"/>
  <c r="AK1052" i="79"/>
  <c r="AJ1052" i="79"/>
  <c r="AI1052" i="79"/>
  <c r="AH1052" i="79"/>
  <c r="AG1052" i="79"/>
  <c r="AL1049" i="79"/>
  <c r="AK1049" i="79"/>
  <c r="AJ1049" i="79"/>
  <c r="AI1049" i="79"/>
  <c r="AH1049" i="79"/>
  <c r="AG1049" i="79"/>
  <c r="AL1046" i="79"/>
  <c r="AK1046" i="79"/>
  <c r="AJ1046" i="79"/>
  <c r="AI1046" i="79"/>
  <c r="AH1046" i="79"/>
  <c r="AG1046" i="79"/>
  <c r="AL1043" i="79"/>
  <c r="AK1043" i="79"/>
  <c r="AJ1043" i="79"/>
  <c r="AI1043" i="79"/>
  <c r="AH1043" i="79"/>
  <c r="AG1043" i="79"/>
  <c r="AL1040" i="79"/>
  <c r="AK1040" i="79"/>
  <c r="AJ1040" i="79"/>
  <c r="AI1040" i="79"/>
  <c r="AH1040" i="79"/>
  <c r="AG1040" i="79"/>
  <c r="AL1037" i="79"/>
  <c r="AK1037" i="79"/>
  <c r="AJ1037" i="79"/>
  <c r="AI1037" i="79"/>
  <c r="AH1037" i="79"/>
  <c r="AG1037" i="79"/>
  <c r="AL1033" i="79"/>
  <c r="AK1033" i="79"/>
  <c r="AJ1033" i="79"/>
  <c r="AI1033" i="79"/>
  <c r="AH1033" i="79"/>
  <c r="AG1033" i="79"/>
  <c r="AL1030" i="79"/>
  <c r="AK1030" i="79"/>
  <c r="AJ1030" i="79"/>
  <c r="AI1030" i="79"/>
  <c r="AH1030" i="79"/>
  <c r="AG1030" i="79"/>
  <c r="AL1027" i="79"/>
  <c r="AK1027" i="79"/>
  <c r="AJ1027" i="79"/>
  <c r="AI1027" i="79"/>
  <c r="AH1027" i="79"/>
  <c r="AG1027" i="79"/>
  <c r="AL1024" i="79"/>
  <c r="AK1024" i="79"/>
  <c r="AJ1024" i="79"/>
  <c r="AI1024" i="79"/>
  <c r="AH1024" i="79"/>
  <c r="AG1024" i="79"/>
  <c r="AL999" i="79"/>
  <c r="AK999" i="79"/>
  <c r="AJ999" i="79"/>
  <c r="AI999" i="79"/>
  <c r="AH999" i="79"/>
  <c r="AG999" i="79"/>
  <c r="AL995" i="79"/>
  <c r="AK995" i="79"/>
  <c r="AJ995" i="79"/>
  <c r="AI995" i="79"/>
  <c r="AH995" i="79"/>
  <c r="AG995" i="79"/>
  <c r="AL992" i="79"/>
  <c r="AK992" i="79"/>
  <c r="AJ992" i="79"/>
  <c r="AI992" i="79"/>
  <c r="AH992" i="79"/>
  <c r="AG992" i="79"/>
  <c r="AL989" i="79"/>
  <c r="AK989" i="79"/>
  <c r="AJ989" i="79"/>
  <c r="AI989" i="79"/>
  <c r="AH989" i="79"/>
  <c r="AG989" i="79"/>
  <c r="AL985" i="79"/>
  <c r="AK985" i="79"/>
  <c r="AJ985" i="79"/>
  <c r="AI985" i="79"/>
  <c r="AH985" i="79"/>
  <c r="AG985" i="79"/>
  <c r="AL982" i="79"/>
  <c r="AK982" i="79"/>
  <c r="AJ982" i="79"/>
  <c r="AI982" i="79"/>
  <c r="AH982" i="79"/>
  <c r="AG982" i="79"/>
  <c r="AL979" i="79"/>
  <c r="AK979" i="79"/>
  <c r="AJ979" i="79"/>
  <c r="AI979" i="79"/>
  <c r="AH979" i="79"/>
  <c r="AG979" i="79"/>
  <c r="AL976" i="79"/>
  <c r="AK976" i="79"/>
  <c r="AJ976" i="79"/>
  <c r="AI976" i="79"/>
  <c r="AH976" i="79"/>
  <c r="AG976" i="79"/>
  <c r="AL973" i="79"/>
  <c r="AK973" i="79"/>
  <c r="AJ973" i="79"/>
  <c r="AI973" i="79"/>
  <c r="AH973" i="79"/>
  <c r="AG973" i="79"/>
  <c r="AL969" i="79"/>
  <c r="AK969" i="79"/>
  <c r="AJ969" i="79"/>
  <c r="AI969" i="79"/>
  <c r="AH969" i="79"/>
  <c r="AG969" i="79"/>
  <c r="AL966" i="79"/>
  <c r="AK966" i="79"/>
  <c r="AJ966" i="79"/>
  <c r="AI966" i="79"/>
  <c r="AH966" i="79"/>
  <c r="AG966" i="79"/>
  <c r="AL963" i="79"/>
  <c r="AK963" i="79"/>
  <c r="AJ963" i="79"/>
  <c r="AI963" i="79"/>
  <c r="AH963" i="79"/>
  <c r="AG963" i="79"/>
  <c r="AL960" i="79"/>
  <c r="AK960" i="79"/>
  <c r="AJ960" i="79"/>
  <c r="AI960" i="79"/>
  <c r="AH960" i="79"/>
  <c r="AG960" i="79"/>
  <c r="AL957" i="79"/>
  <c r="AK957" i="79"/>
  <c r="AJ957" i="79"/>
  <c r="AI957" i="79"/>
  <c r="AH957" i="79"/>
  <c r="AG957" i="79"/>
  <c r="AL928" i="79"/>
  <c r="AK928" i="79"/>
  <c r="AJ928" i="79"/>
  <c r="AI928" i="79"/>
  <c r="AH928" i="79"/>
  <c r="AG928" i="79"/>
  <c r="AL925" i="79"/>
  <c r="AK925" i="79"/>
  <c r="AJ925" i="79"/>
  <c r="AI925" i="79"/>
  <c r="AH925" i="79"/>
  <c r="AG925" i="79"/>
  <c r="AL922" i="79"/>
  <c r="AK922" i="79"/>
  <c r="AJ922" i="79"/>
  <c r="AI922" i="79"/>
  <c r="AH922" i="79"/>
  <c r="AG922" i="79"/>
  <c r="AL919" i="79"/>
  <c r="AK919" i="79"/>
  <c r="AJ919" i="79"/>
  <c r="AI919" i="79"/>
  <c r="AH919" i="79"/>
  <c r="AG919" i="79"/>
  <c r="AL916" i="79"/>
  <c r="AK916" i="79"/>
  <c r="AJ916" i="79"/>
  <c r="AI916" i="79"/>
  <c r="AH916" i="79"/>
  <c r="AG916" i="79"/>
  <c r="AL913" i="79"/>
  <c r="AK913" i="79"/>
  <c r="AJ913" i="79"/>
  <c r="AI913" i="79"/>
  <c r="AH913" i="79"/>
  <c r="AG913" i="79"/>
  <c r="AL910" i="79"/>
  <c r="AK910" i="79"/>
  <c r="AJ910" i="79"/>
  <c r="AI910" i="79"/>
  <c r="AH910" i="79"/>
  <c r="AG910" i="79"/>
  <c r="AL907" i="79"/>
  <c r="AK907" i="79"/>
  <c r="AJ907" i="79"/>
  <c r="AI907" i="79"/>
  <c r="AH907" i="79"/>
  <c r="AG907" i="79"/>
  <c r="AL904" i="79"/>
  <c r="AK904" i="79"/>
  <c r="AJ904" i="79"/>
  <c r="AI904" i="79"/>
  <c r="AH904" i="79"/>
  <c r="AG904" i="79"/>
  <c r="AL901" i="79"/>
  <c r="AK901" i="79"/>
  <c r="AJ901" i="79"/>
  <c r="AI901" i="79"/>
  <c r="AH901" i="79"/>
  <c r="AG901" i="79"/>
  <c r="AL898" i="79"/>
  <c r="AK898" i="79"/>
  <c r="AJ898" i="79"/>
  <c r="AI898" i="79"/>
  <c r="AH898" i="79"/>
  <c r="AG898" i="79"/>
  <c r="AL895" i="79"/>
  <c r="AK895" i="79"/>
  <c r="AJ895" i="79"/>
  <c r="AI895" i="79"/>
  <c r="AH895" i="79"/>
  <c r="AG895" i="79"/>
  <c r="AL892" i="79"/>
  <c r="AK892" i="79"/>
  <c r="AJ892" i="79"/>
  <c r="AI892" i="79"/>
  <c r="AH892" i="79"/>
  <c r="AG892" i="79"/>
  <c r="AL889" i="79"/>
  <c r="AK889" i="79"/>
  <c r="AJ889" i="79"/>
  <c r="AI889" i="79"/>
  <c r="AH889" i="79"/>
  <c r="AG889" i="79"/>
  <c r="AL885" i="79"/>
  <c r="AK885" i="79"/>
  <c r="AJ885" i="79"/>
  <c r="AI885" i="79"/>
  <c r="AH885" i="79"/>
  <c r="AG885" i="79"/>
  <c r="AL882" i="79"/>
  <c r="AK882" i="79"/>
  <c r="AJ882" i="79"/>
  <c r="AI882" i="79"/>
  <c r="AH882" i="79"/>
  <c r="AG882" i="79"/>
  <c r="AL879" i="79"/>
  <c r="AK879" i="79"/>
  <c r="AJ879" i="79"/>
  <c r="AI879" i="79"/>
  <c r="AH879" i="79"/>
  <c r="AG879" i="79"/>
  <c r="AK875" i="79"/>
  <c r="AJ875" i="79"/>
  <c r="AI875" i="79"/>
  <c r="AH875" i="79"/>
  <c r="AG875" i="79"/>
  <c r="AL872" i="79"/>
  <c r="AK872" i="79"/>
  <c r="AJ872" i="79"/>
  <c r="AI872" i="79"/>
  <c r="AH872" i="79"/>
  <c r="AG872" i="79"/>
  <c r="AL869" i="79"/>
  <c r="AK869" i="79"/>
  <c r="AJ869" i="79"/>
  <c r="AI869" i="79"/>
  <c r="AH869" i="79"/>
  <c r="AG869" i="79"/>
  <c r="AL866" i="79"/>
  <c r="AK866" i="79"/>
  <c r="AJ866" i="79"/>
  <c r="AI866" i="79"/>
  <c r="AH866" i="79"/>
  <c r="AG866" i="79"/>
  <c r="AL863" i="79"/>
  <c r="AK863" i="79"/>
  <c r="AJ863" i="79"/>
  <c r="AI863" i="79"/>
  <c r="AH863" i="79"/>
  <c r="AG863" i="79"/>
  <c r="AL860" i="79"/>
  <c r="AK860" i="79"/>
  <c r="AJ860" i="79"/>
  <c r="AI860" i="79"/>
  <c r="AH860" i="79"/>
  <c r="AG860" i="79"/>
  <c r="AL857" i="79"/>
  <c r="AK857" i="79"/>
  <c r="AJ857" i="79"/>
  <c r="AI857" i="79"/>
  <c r="AH857" i="79"/>
  <c r="AG857" i="79"/>
  <c r="AL854" i="79"/>
  <c r="AK854" i="79"/>
  <c r="AJ854" i="79"/>
  <c r="AI854" i="79"/>
  <c r="AH854" i="79"/>
  <c r="AG854" i="79"/>
  <c r="AL850" i="79"/>
  <c r="AK850" i="79"/>
  <c r="AJ850" i="79"/>
  <c r="AI850" i="79"/>
  <c r="AH850" i="79"/>
  <c r="AG850" i="79"/>
  <c r="AL847" i="79"/>
  <c r="AK847" i="79"/>
  <c r="AJ847" i="79"/>
  <c r="AI847" i="79"/>
  <c r="AH847" i="79"/>
  <c r="AG847" i="79"/>
  <c r="AL844" i="79"/>
  <c r="AK844" i="79"/>
  <c r="AJ844" i="79"/>
  <c r="AI844" i="79"/>
  <c r="AH844" i="79"/>
  <c r="AG844" i="79"/>
  <c r="AL841" i="79"/>
  <c r="AK841" i="79"/>
  <c r="AJ841" i="79"/>
  <c r="AI841" i="79"/>
  <c r="AH841" i="79"/>
  <c r="AG841" i="79"/>
  <c r="AL816" i="79"/>
  <c r="AK816" i="79"/>
  <c r="AJ816" i="79"/>
  <c r="AI816" i="79"/>
  <c r="AH816" i="79"/>
  <c r="AG816" i="79"/>
  <c r="AL812" i="79"/>
  <c r="AK812" i="79"/>
  <c r="AJ812" i="79"/>
  <c r="AI812" i="79"/>
  <c r="AH812" i="79"/>
  <c r="AG812" i="79"/>
  <c r="AL809" i="79"/>
  <c r="AK809" i="79"/>
  <c r="AJ809" i="79"/>
  <c r="AI809" i="79"/>
  <c r="AH809" i="79"/>
  <c r="AG809" i="79"/>
  <c r="AL806" i="79"/>
  <c r="AK806" i="79"/>
  <c r="AJ806" i="79"/>
  <c r="AI806" i="79"/>
  <c r="AH806" i="79"/>
  <c r="AG806" i="79"/>
  <c r="AL802" i="79"/>
  <c r="AK802" i="79"/>
  <c r="AJ802" i="79"/>
  <c r="AI802" i="79"/>
  <c r="AH802" i="79"/>
  <c r="AG802" i="79"/>
  <c r="AL799" i="79"/>
  <c r="AK799" i="79"/>
  <c r="AJ799" i="79"/>
  <c r="AI799" i="79"/>
  <c r="AH799" i="79"/>
  <c r="AG799" i="79"/>
  <c r="AL796" i="79"/>
  <c r="AK796" i="79"/>
  <c r="AJ796" i="79"/>
  <c r="AI796" i="79"/>
  <c r="AH796" i="79"/>
  <c r="AG796" i="79"/>
  <c r="AL793" i="79"/>
  <c r="AK793" i="79"/>
  <c r="AJ793" i="79"/>
  <c r="AI793" i="79"/>
  <c r="AH793" i="79"/>
  <c r="AG793" i="79"/>
  <c r="AL790" i="79"/>
  <c r="AK790" i="79"/>
  <c r="AJ790" i="79"/>
  <c r="AI790" i="79"/>
  <c r="AH790" i="79"/>
  <c r="AG790" i="79"/>
  <c r="AL786" i="79"/>
  <c r="AK786" i="79"/>
  <c r="AJ786" i="79"/>
  <c r="AI786" i="79"/>
  <c r="AH786" i="79"/>
  <c r="AG786" i="79"/>
  <c r="AL783" i="79"/>
  <c r="AK783" i="79"/>
  <c r="AJ783" i="79"/>
  <c r="AI783" i="79"/>
  <c r="AH783" i="79"/>
  <c r="AG783" i="79"/>
  <c r="AL780" i="79"/>
  <c r="AK780" i="79"/>
  <c r="AJ780" i="79"/>
  <c r="AI780" i="79"/>
  <c r="AH780" i="79"/>
  <c r="AG780" i="79"/>
  <c r="AL777" i="79"/>
  <c r="AK777" i="79"/>
  <c r="AJ777" i="79"/>
  <c r="AI777" i="79"/>
  <c r="AH777" i="79"/>
  <c r="AG777" i="79"/>
  <c r="AL774" i="79"/>
  <c r="AK774" i="79"/>
  <c r="AJ774" i="79"/>
  <c r="AI774" i="79"/>
  <c r="AH774" i="79"/>
  <c r="AG774" i="79"/>
  <c r="AL745" i="79"/>
  <c r="AK745" i="79"/>
  <c r="AJ745" i="79"/>
  <c r="AI745" i="79"/>
  <c r="AH745" i="79"/>
  <c r="AG745" i="79"/>
  <c r="AL742" i="79"/>
  <c r="AK742" i="79"/>
  <c r="AJ742" i="79"/>
  <c r="AI742" i="79"/>
  <c r="AH742" i="79"/>
  <c r="AG742" i="79"/>
  <c r="AL739" i="79"/>
  <c r="AK739" i="79"/>
  <c r="AJ739" i="79"/>
  <c r="AI739" i="79"/>
  <c r="AH739" i="79"/>
  <c r="AG739" i="79"/>
  <c r="AL736" i="79"/>
  <c r="AK736" i="79"/>
  <c r="AJ736" i="79"/>
  <c r="AI736" i="79"/>
  <c r="AH736" i="79"/>
  <c r="AG736" i="79"/>
  <c r="AL733" i="79"/>
  <c r="AK733" i="79"/>
  <c r="AJ733" i="79"/>
  <c r="AI733" i="79"/>
  <c r="AH733" i="79"/>
  <c r="AG733" i="79"/>
  <c r="AL730" i="79"/>
  <c r="AK730" i="79"/>
  <c r="AJ730" i="79"/>
  <c r="AI730" i="79"/>
  <c r="AH730" i="79"/>
  <c r="AG730" i="79"/>
  <c r="AL727" i="79"/>
  <c r="AK727" i="79"/>
  <c r="AJ727" i="79"/>
  <c r="AI727" i="79"/>
  <c r="AH727" i="79"/>
  <c r="AG727" i="79"/>
  <c r="AL724" i="79"/>
  <c r="AK724" i="79"/>
  <c r="AJ724" i="79"/>
  <c r="AI724" i="79"/>
  <c r="AH724" i="79"/>
  <c r="AG724" i="79"/>
  <c r="AL721" i="79"/>
  <c r="AK721" i="79"/>
  <c r="AJ721" i="79"/>
  <c r="AI721" i="79"/>
  <c r="AH721" i="79"/>
  <c r="AG721" i="79"/>
  <c r="AL718" i="79"/>
  <c r="AK718" i="79"/>
  <c r="AJ718" i="79"/>
  <c r="AI718" i="79"/>
  <c r="AH718" i="79"/>
  <c r="AG718" i="79"/>
  <c r="AL715" i="79"/>
  <c r="AK715" i="79"/>
  <c r="AJ715" i="79"/>
  <c r="AI715" i="79"/>
  <c r="AH715" i="79"/>
  <c r="AG715" i="79"/>
  <c r="AL712" i="79"/>
  <c r="AK712" i="79"/>
  <c r="AJ712" i="79"/>
  <c r="AI712" i="79"/>
  <c r="AH712" i="79"/>
  <c r="AG712" i="79"/>
  <c r="AL709" i="79"/>
  <c r="AK709" i="79"/>
  <c r="AJ709" i="79"/>
  <c r="AI709" i="79"/>
  <c r="AH709" i="79"/>
  <c r="AG709" i="79"/>
  <c r="AL706" i="79"/>
  <c r="AK706" i="79"/>
  <c r="AJ706" i="79"/>
  <c r="AI706" i="79"/>
  <c r="AH706" i="79"/>
  <c r="AG706" i="79"/>
  <c r="AL702" i="79"/>
  <c r="AK702" i="79"/>
  <c r="AJ702" i="79"/>
  <c r="AI702" i="79"/>
  <c r="AH702" i="79"/>
  <c r="AG702" i="79"/>
  <c r="AL699" i="79"/>
  <c r="AK699" i="79"/>
  <c r="AJ699" i="79"/>
  <c r="AI699" i="79"/>
  <c r="AH699" i="79"/>
  <c r="AG699" i="79"/>
  <c r="AL696" i="79"/>
  <c r="AK696" i="79"/>
  <c r="AJ696" i="79"/>
  <c r="AI696" i="79"/>
  <c r="AH696" i="79"/>
  <c r="AG696" i="79"/>
  <c r="AL692" i="79"/>
  <c r="AK692" i="79"/>
  <c r="AJ692" i="79"/>
  <c r="AI692" i="79"/>
  <c r="AH692" i="79"/>
  <c r="AG692" i="79"/>
  <c r="AL689" i="79"/>
  <c r="AK689" i="79"/>
  <c r="AJ689" i="79"/>
  <c r="AI689" i="79"/>
  <c r="AH689" i="79"/>
  <c r="AG689" i="79"/>
  <c r="AL686" i="79"/>
  <c r="AK686" i="79"/>
  <c r="AJ686" i="79"/>
  <c r="AI686" i="79"/>
  <c r="AH686" i="79"/>
  <c r="AG686" i="79"/>
  <c r="AL683" i="79"/>
  <c r="AK683" i="79"/>
  <c r="AJ683" i="79"/>
  <c r="AI683" i="79"/>
  <c r="AH683" i="79"/>
  <c r="AG683" i="79"/>
  <c r="AL680" i="79"/>
  <c r="AK680" i="79"/>
  <c r="AJ680" i="79"/>
  <c r="AI680" i="79"/>
  <c r="AH680" i="79"/>
  <c r="AG680" i="79"/>
  <c r="AL677" i="79"/>
  <c r="AK677" i="79"/>
  <c r="AJ677" i="79"/>
  <c r="AI677" i="79"/>
  <c r="AH677" i="79"/>
  <c r="AG677" i="79"/>
  <c r="AL674" i="79"/>
  <c r="AK674" i="79"/>
  <c r="AJ674" i="79"/>
  <c r="AI674" i="79"/>
  <c r="AH674" i="79"/>
  <c r="AG674" i="79"/>
  <c r="AL671" i="79"/>
  <c r="AK671" i="79"/>
  <c r="AJ671" i="79"/>
  <c r="AI671" i="79"/>
  <c r="AH671" i="79"/>
  <c r="AG671" i="79"/>
  <c r="AL667" i="79"/>
  <c r="AK667" i="79"/>
  <c r="AJ667" i="79"/>
  <c r="AI667" i="79"/>
  <c r="AH667" i="79"/>
  <c r="AG667" i="79"/>
  <c r="AL664" i="79"/>
  <c r="AK664" i="79"/>
  <c r="AJ664" i="79"/>
  <c r="AI664" i="79"/>
  <c r="AH664" i="79"/>
  <c r="AG664" i="79"/>
  <c r="AL661" i="79"/>
  <c r="AK661" i="79"/>
  <c r="AJ661" i="79"/>
  <c r="AI661" i="79"/>
  <c r="AH661" i="79"/>
  <c r="AG661" i="79"/>
  <c r="AL658" i="79"/>
  <c r="AK658" i="79"/>
  <c r="AJ658" i="79"/>
  <c r="AI658" i="79"/>
  <c r="AH658" i="79"/>
  <c r="AG658" i="79"/>
  <c r="AL633" i="79"/>
  <c r="AK633" i="79"/>
  <c r="AJ633" i="79"/>
  <c r="AI633" i="79"/>
  <c r="AH633" i="79"/>
  <c r="AG633" i="79"/>
  <c r="AL629" i="79"/>
  <c r="AK629" i="79"/>
  <c r="AJ629" i="79"/>
  <c r="AI629" i="79"/>
  <c r="AH629" i="79"/>
  <c r="AG629" i="79"/>
  <c r="AL626" i="79"/>
  <c r="AK626" i="79"/>
  <c r="AJ626" i="79"/>
  <c r="AI626" i="79"/>
  <c r="AH626" i="79"/>
  <c r="AG626" i="79"/>
  <c r="AL623" i="79"/>
  <c r="AK623" i="79"/>
  <c r="AJ623" i="79"/>
  <c r="AI623" i="79"/>
  <c r="AH623" i="79"/>
  <c r="AG623" i="79"/>
  <c r="AL619" i="79"/>
  <c r="AK619" i="79"/>
  <c r="AJ619" i="79"/>
  <c r="AI619" i="79"/>
  <c r="AH619" i="79"/>
  <c r="AG619" i="79"/>
  <c r="AL616" i="79"/>
  <c r="AK616" i="79"/>
  <c r="AJ616" i="79"/>
  <c r="AI616" i="79"/>
  <c r="AH616" i="79"/>
  <c r="AG616" i="79"/>
  <c r="AL613" i="79"/>
  <c r="AK613" i="79"/>
  <c r="AJ613" i="79"/>
  <c r="AI613" i="79"/>
  <c r="AH613" i="79"/>
  <c r="AG613" i="79"/>
  <c r="AL610" i="79"/>
  <c r="AK610" i="79"/>
  <c r="AJ610" i="79"/>
  <c r="AI610" i="79"/>
  <c r="AH610" i="79"/>
  <c r="AG610" i="79"/>
  <c r="AL607" i="79"/>
  <c r="AK607" i="79"/>
  <c r="AJ607" i="79"/>
  <c r="AI607" i="79"/>
  <c r="AH607" i="79"/>
  <c r="AG607" i="79"/>
  <c r="AL603" i="79"/>
  <c r="AK603" i="79"/>
  <c r="AJ603" i="79"/>
  <c r="AI603" i="79"/>
  <c r="AH603" i="79"/>
  <c r="AG603" i="79"/>
  <c r="AL600" i="79"/>
  <c r="AK600" i="79"/>
  <c r="AJ600" i="79"/>
  <c r="AI600" i="79"/>
  <c r="AH600" i="79"/>
  <c r="AG600" i="79"/>
  <c r="AL597" i="79"/>
  <c r="AK597" i="79"/>
  <c r="AJ597" i="79"/>
  <c r="AI597" i="79"/>
  <c r="AH597" i="79"/>
  <c r="AG597" i="79"/>
  <c r="AL594" i="79"/>
  <c r="AK594" i="79"/>
  <c r="AJ594" i="79"/>
  <c r="AI594" i="79"/>
  <c r="AH594" i="79"/>
  <c r="AG594" i="79"/>
  <c r="AL591" i="79"/>
  <c r="AK591" i="79"/>
  <c r="AJ591" i="79"/>
  <c r="AI591" i="79"/>
  <c r="AH591" i="79"/>
  <c r="AG591" i="79"/>
  <c r="AL562" i="79"/>
  <c r="AK562" i="79"/>
  <c r="AJ562" i="79"/>
  <c r="AI562" i="79"/>
  <c r="AH562" i="79"/>
  <c r="AG562" i="79"/>
  <c r="AL556" i="79"/>
  <c r="AK556" i="79"/>
  <c r="AJ556" i="79"/>
  <c r="AI556" i="79"/>
  <c r="AH556" i="79"/>
  <c r="AG556" i="79"/>
  <c r="AL553" i="79"/>
  <c r="AK553" i="79"/>
  <c r="AJ553" i="79"/>
  <c r="AI553" i="79"/>
  <c r="AH553" i="79"/>
  <c r="AG553" i="79"/>
  <c r="AL550" i="79"/>
  <c r="AK550" i="79"/>
  <c r="AJ550" i="79"/>
  <c r="AI550" i="79"/>
  <c r="AH550" i="79"/>
  <c r="AG550" i="79"/>
  <c r="AL547" i="79"/>
  <c r="AK547" i="79"/>
  <c r="AJ547" i="79"/>
  <c r="AI547" i="79"/>
  <c r="AH547" i="79"/>
  <c r="AG547" i="79"/>
  <c r="AL544" i="79"/>
  <c r="AK544" i="79"/>
  <c r="AJ544" i="79"/>
  <c r="AI544" i="79"/>
  <c r="AH544" i="79"/>
  <c r="AG544" i="79"/>
  <c r="AL541" i="79"/>
  <c r="AK541" i="79"/>
  <c r="AJ541" i="79"/>
  <c r="AI541" i="79"/>
  <c r="AH541" i="79"/>
  <c r="AG541" i="79"/>
  <c r="AL538" i="79"/>
  <c r="AK538" i="79"/>
  <c r="AJ538" i="79"/>
  <c r="AI538" i="79"/>
  <c r="AH538" i="79"/>
  <c r="AG538" i="79"/>
  <c r="AL535" i="79"/>
  <c r="AK535" i="79"/>
  <c r="AJ535" i="79"/>
  <c r="AI535" i="79"/>
  <c r="AH535" i="79"/>
  <c r="AG535" i="79"/>
  <c r="AL532" i="79"/>
  <c r="AK532" i="79"/>
  <c r="AJ532" i="79"/>
  <c r="AI532" i="79"/>
  <c r="AH532" i="79"/>
  <c r="AG532" i="79"/>
  <c r="AL529" i="79"/>
  <c r="AK529" i="79"/>
  <c r="AJ529" i="79"/>
  <c r="AI529" i="79"/>
  <c r="AH529" i="79"/>
  <c r="AG529" i="79"/>
  <c r="AL526" i="79"/>
  <c r="AK526" i="79"/>
  <c r="AJ526" i="79"/>
  <c r="AI526" i="79"/>
  <c r="AH526" i="79"/>
  <c r="AG526" i="79"/>
  <c r="AL523" i="79"/>
  <c r="AK523" i="79"/>
  <c r="AJ523" i="79"/>
  <c r="AI523" i="79"/>
  <c r="AH523" i="79"/>
  <c r="AG523" i="79"/>
  <c r="AL520" i="79"/>
  <c r="AK520" i="79"/>
  <c r="AJ520" i="79"/>
  <c r="AI520" i="79"/>
  <c r="AH520" i="79"/>
  <c r="AG520" i="79"/>
  <c r="AL516" i="79"/>
  <c r="AK516" i="79"/>
  <c r="AJ516" i="79"/>
  <c r="AI516" i="79"/>
  <c r="AH516" i="79"/>
  <c r="AG516" i="79"/>
  <c r="AL513" i="79"/>
  <c r="AK513" i="79"/>
  <c r="AJ513" i="79"/>
  <c r="AI513" i="79"/>
  <c r="AH513" i="79"/>
  <c r="AG513" i="79"/>
  <c r="AL510" i="79"/>
  <c r="AK510" i="79"/>
  <c r="AJ510" i="79"/>
  <c r="AI510" i="79"/>
  <c r="AH510" i="79"/>
  <c r="AG510" i="79"/>
  <c r="AL506" i="79"/>
  <c r="AK506" i="79"/>
  <c r="AJ506" i="79"/>
  <c r="AI506" i="79"/>
  <c r="AH506" i="79"/>
  <c r="AG506" i="79"/>
  <c r="AL503" i="79"/>
  <c r="AK503" i="79"/>
  <c r="AJ503" i="79"/>
  <c r="AI503" i="79"/>
  <c r="AH503" i="79"/>
  <c r="AG503" i="79"/>
  <c r="AL500" i="79"/>
  <c r="AK500" i="79"/>
  <c r="AJ500" i="79"/>
  <c r="AI500" i="79"/>
  <c r="AH500" i="79"/>
  <c r="AG500" i="79"/>
  <c r="AL497" i="79"/>
  <c r="AK497" i="79"/>
  <c r="AJ497" i="79"/>
  <c r="AI497" i="79"/>
  <c r="AH497" i="79"/>
  <c r="AG497" i="79"/>
  <c r="AL494" i="79"/>
  <c r="AK494" i="79"/>
  <c r="AJ494" i="79"/>
  <c r="AI494" i="79"/>
  <c r="AH494" i="79"/>
  <c r="AG494" i="79"/>
  <c r="AL491" i="79"/>
  <c r="AK491" i="79"/>
  <c r="AJ491" i="79"/>
  <c r="AI491" i="79"/>
  <c r="AH491" i="79"/>
  <c r="AG491" i="79"/>
  <c r="AL488" i="79"/>
  <c r="AK488" i="79"/>
  <c r="AJ488" i="79"/>
  <c r="AI488" i="79"/>
  <c r="AH488" i="79"/>
  <c r="AG488" i="79"/>
  <c r="AL485" i="79"/>
  <c r="AK485" i="79"/>
  <c r="AJ485" i="79"/>
  <c r="AI485" i="79"/>
  <c r="AH485" i="79"/>
  <c r="AG485" i="79"/>
  <c r="AL481" i="79"/>
  <c r="AK481" i="79"/>
  <c r="AJ481" i="79"/>
  <c r="AI481" i="79"/>
  <c r="AH481" i="79"/>
  <c r="AG481" i="79"/>
  <c r="AL478" i="79"/>
  <c r="AK478" i="79"/>
  <c r="AJ478" i="79"/>
  <c r="AI478" i="79"/>
  <c r="AH478" i="79"/>
  <c r="AG478" i="79"/>
  <c r="AL475" i="79"/>
  <c r="AK475" i="79"/>
  <c r="AJ475" i="79"/>
  <c r="AI475" i="79"/>
  <c r="AH475" i="79"/>
  <c r="AG475" i="79"/>
  <c r="AL472" i="79"/>
  <c r="AK472" i="79"/>
  <c r="AJ472" i="79"/>
  <c r="AI472" i="79"/>
  <c r="AH472" i="79"/>
  <c r="AG472" i="79"/>
  <c r="AL447" i="79"/>
  <c r="AK447" i="79"/>
  <c r="AJ447" i="79"/>
  <c r="AI447" i="79"/>
  <c r="AH447" i="79"/>
  <c r="AG447" i="79"/>
  <c r="AL443" i="79"/>
  <c r="AK443" i="79"/>
  <c r="AJ443" i="79"/>
  <c r="AI443" i="79"/>
  <c r="AH443" i="79"/>
  <c r="AG443" i="79"/>
  <c r="AL440" i="79"/>
  <c r="AK440" i="79"/>
  <c r="AJ440" i="79"/>
  <c r="AI440" i="79"/>
  <c r="AH440" i="79"/>
  <c r="AG440" i="79"/>
  <c r="AL437" i="79"/>
  <c r="AK437" i="79"/>
  <c r="AJ437" i="79"/>
  <c r="AI437" i="79"/>
  <c r="AH437" i="79"/>
  <c r="AG437" i="79"/>
  <c r="AL433" i="79"/>
  <c r="AK433" i="79"/>
  <c r="AJ433" i="79"/>
  <c r="AI433" i="79"/>
  <c r="AH433" i="79"/>
  <c r="AG433" i="79"/>
  <c r="AL430" i="79"/>
  <c r="AK430" i="79"/>
  <c r="AJ430" i="79"/>
  <c r="AI430" i="79"/>
  <c r="AH430" i="79"/>
  <c r="AG430" i="79"/>
  <c r="AL427" i="79"/>
  <c r="AK427" i="79"/>
  <c r="AJ427" i="79"/>
  <c r="AI427" i="79"/>
  <c r="AH427" i="79"/>
  <c r="AG427" i="79"/>
  <c r="AL424" i="79"/>
  <c r="AK424" i="79"/>
  <c r="AJ424" i="79"/>
  <c r="AI424" i="79"/>
  <c r="AH424" i="79"/>
  <c r="AG424" i="79"/>
  <c r="AL421" i="79"/>
  <c r="AK421" i="79"/>
  <c r="AJ421" i="79"/>
  <c r="AI421" i="79"/>
  <c r="AH421" i="79"/>
  <c r="AG421" i="79"/>
  <c r="AL417" i="79"/>
  <c r="AK417" i="79"/>
  <c r="AJ417" i="79"/>
  <c r="AI417" i="79"/>
  <c r="AH417" i="79"/>
  <c r="AG417" i="79"/>
  <c r="AL414" i="79"/>
  <c r="AK414" i="79"/>
  <c r="AJ414" i="79"/>
  <c r="AI414" i="79"/>
  <c r="AH414" i="79"/>
  <c r="AG414" i="79"/>
  <c r="AL411" i="79"/>
  <c r="AK411" i="79"/>
  <c r="AJ411" i="79"/>
  <c r="AI411" i="79"/>
  <c r="AH411" i="79"/>
  <c r="AG411" i="79"/>
  <c r="AL408" i="79"/>
  <c r="AK408" i="79"/>
  <c r="AJ408" i="79"/>
  <c r="AI408" i="79"/>
  <c r="AH408" i="79"/>
  <c r="AG408" i="79"/>
  <c r="AL405" i="79"/>
  <c r="AK405" i="79"/>
  <c r="AJ405" i="79"/>
  <c r="AI405" i="79"/>
  <c r="AH405" i="79"/>
  <c r="AG405" i="79"/>
  <c r="AL376" i="79"/>
  <c r="AK376" i="79"/>
  <c r="AJ376" i="79"/>
  <c r="AI376" i="79"/>
  <c r="AH376" i="79"/>
  <c r="AG376" i="79"/>
  <c r="AL373" i="79"/>
  <c r="AK373" i="79"/>
  <c r="AJ373" i="79"/>
  <c r="AI373" i="79"/>
  <c r="AH373" i="79"/>
  <c r="AG373" i="79"/>
  <c r="AL370" i="79"/>
  <c r="AK370" i="79"/>
  <c r="AJ370" i="79"/>
  <c r="AI370" i="79"/>
  <c r="AH370" i="79"/>
  <c r="AG370" i="79"/>
  <c r="AL367" i="79"/>
  <c r="AK367" i="79"/>
  <c r="AJ367" i="79"/>
  <c r="AI367" i="79"/>
  <c r="AH367" i="79"/>
  <c r="AG367" i="79"/>
  <c r="AL364" i="79"/>
  <c r="AK364" i="79"/>
  <c r="AJ364" i="79"/>
  <c r="AI364" i="79"/>
  <c r="AH364" i="79"/>
  <c r="AG364" i="79"/>
  <c r="AL361" i="79"/>
  <c r="AK361" i="79"/>
  <c r="AJ361" i="79"/>
  <c r="AI361" i="79"/>
  <c r="AH361" i="79"/>
  <c r="AG361" i="79"/>
  <c r="AL358" i="79"/>
  <c r="AK358" i="79"/>
  <c r="AJ358" i="79"/>
  <c r="AI358" i="79"/>
  <c r="AH358" i="79"/>
  <c r="AG358" i="79"/>
  <c r="AL355" i="79"/>
  <c r="AK355" i="79"/>
  <c r="AJ355" i="79"/>
  <c r="AI355" i="79"/>
  <c r="AH355" i="79"/>
  <c r="AG355" i="79"/>
  <c r="AL352" i="79"/>
  <c r="AK352" i="79"/>
  <c r="AJ352" i="79"/>
  <c r="AI352" i="79"/>
  <c r="AH352" i="79"/>
  <c r="AG352" i="79"/>
  <c r="AL349" i="79"/>
  <c r="AK349" i="79"/>
  <c r="AJ349" i="79"/>
  <c r="AI349" i="79"/>
  <c r="AH349" i="79"/>
  <c r="AG349" i="79"/>
  <c r="AL346" i="79"/>
  <c r="AK346" i="79"/>
  <c r="AJ346" i="79"/>
  <c r="AI346" i="79"/>
  <c r="AH346" i="79"/>
  <c r="AG346" i="79"/>
  <c r="AL343" i="79"/>
  <c r="AK343" i="79"/>
  <c r="AJ343" i="79"/>
  <c r="AI343" i="79"/>
  <c r="AH343" i="79"/>
  <c r="AG343" i="79"/>
  <c r="AL340" i="79"/>
  <c r="AK340" i="79"/>
  <c r="AJ340" i="79"/>
  <c r="AI340" i="79"/>
  <c r="AH340" i="79"/>
  <c r="AG340" i="79"/>
  <c r="AL337" i="79"/>
  <c r="AK337" i="79"/>
  <c r="AJ337" i="79"/>
  <c r="AI337" i="79"/>
  <c r="AH337" i="79"/>
  <c r="AG337" i="79"/>
  <c r="AL333" i="79"/>
  <c r="AK333" i="79"/>
  <c r="AJ333" i="79"/>
  <c r="AI333" i="79"/>
  <c r="AH333" i="79"/>
  <c r="AG333" i="79"/>
  <c r="AL330" i="79"/>
  <c r="AK330" i="79"/>
  <c r="AJ330" i="79"/>
  <c r="AI330" i="79"/>
  <c r="AH330" i="79"/>
  <c r="AG330" i="79"/>
  <c r="AL327" i="79"/>
  <c r="AK327" i="79"/>
  <c r="AJ327" i="79"/>
  <c r="AI327" i="79"/>
  <c r="AH327" i="79"/>
  <c r="AG327" i="79"/>
  <c r="AL323" i="79"/>
  <c r="AK323" i="79"/>
  <c r="AJ323" i="79"/>
  <c r="AI323" i="79"/>
  <c r="AH323" i="79"/>
  <c r="AG323" i="79"/>
  <c r="AL320" i="79"/>
  <c r="AK320" i="79"/>
  <c r="AJ320" i="79"/>
  <c r="AI320" i="79"/>
  <c r="AH320" i="79"/>
  <c r="AG320" i="79"/>
  <c r="AL317" i="79"/>
  <c r="AK317" i="79"/>
  <c r="AJ317" i="79"/>
  <c r="AI317" i="79"/>
  <c r="AH317" i="79"/>
  <c r="AG317" i="79"/>
  <c r="AL314" i="79"/>
  <c r="AK314" i="79"/>
  <c r="AJ314" i="79"/>
  <c r="AI314" i="79"/>
  <c r="AH314" i="79"/>
  <c r="AG314" i="79"/>
  <c r="AL311" i="79"/>
  <c r="AK311" i="79"/>
  <c r="AJ311" i="79"/>
  <c r="AI311" i="79"/>
  <c r="AH311" i="79"/>
  <c r="AG311" i="79"/>
  <c r="AL308" i="79"/>
  <c r="AK308" i="79"/>
  <c r="AJ308" i="79"/>
  <c r="AI308" i="79"/>
  <c r="AH308" i="79"/>
  <c r="AG308" i="79"/>
  <c r="AL305" i="79"/>
  <c r="AK305" i="79"/>
  <c r="AJ305" i="79"/>
  <c r="AI305" i="79"/>
  <c r="AH305" i="79"/>
  <c r="AG305" i="79"/>
  <c r="AL302" i="79"/>
  <c r="AK302" i="79"/>
  <c r="AJ302" i="79"/>
  <c r="AI302" i="79"/>
  <c r="AH302" i="79"/>
  <c r="AG302" i="79"/>
  <c r="AL298" i="79"/>
  <c r="AK298" i="79"/>
  <c r="AJ298" i="79"/>
  <c r="AI298" i="79"/>
  <c r="AH298" i="79"/>
  <c r="AG298" i="79"/>
  <c r="AL295" i="79"/>
  <c r="AK295" i="79"/>
  <c r="AJ295" i="79"/>
  <c r="AI295" i="79"/>
  <c r="AH295" i="79"/>
  <c r="AG295" i="79"/>
  <c r="AL292" i="79"/>
  <c r="AK292" i="79"/>
  <c r="AJ292" i="79"/>
  <c r="AI292" i="79"/>
  <c r="AH292" i="79"/>
  <c r="AG292" i="79"/>
  <c r="AL289" i="79"/>
  <c r="AK289" i="79"/>
  <c r="AJ289" i="79"/>
  <c r="AI289" i="79"/>
  <c r="AH289" i="79"/>
  <c r="AG289" i="79"/>
  <c r="AL264" i="79"/>
  <c r="AK264" i="79"/>
  <c r="AJ264" i="79"/>
  <c r="AI264" i="79"/>
  <c r="AH264" i="79"/>
  <c r="AG264" i="79"/>
  <c r="AL260" i="79"/>
  <c r="AK260" i="79"/>
  <c r="AJ260" i="79"/>
  <c r="AI260" i="79"/>
  <c r="AH260" i="79"/>
  <c r="AG260" i="79"/>
  <c r="AL257" i="79"/>
  <c r="AK257" i="79"/>
  <c r="AJ257" i="79"/>
  <c r="AI257" i="79"/>
  <c r="AH257" i="79"/>
  <c r="AG257" i="79"/>
  <c r="AL254" i="79"/>
  <c r="AK254" i="79"/>
  <c r="AJ254" i="79"/>
  <c r="AI254" i="79"/>
  <c r="AH254" i="79"/>
  <c r="AG254" i="79"/>
  <c r="AL250" i="79"/>
  <c r="AK250" i="79"/>
  <c r="AJ250" i="79"/>
  <c r="AI250" i="79"/>
  <c r="AH250" i="79"/>
  <c r="AG250" i="79"/>
  <c r="AL247" i="79"/>
  <c r="AK247" i="79"/>
  <c r="AJ247" i="79"/>
  <c r="AI247" i="79"/>
  <c r="AH247" i="79"/>
  <c r="AG247" i="79"/>
  <c r="AL244" i="79"/>
  <c r="AK244" i="79"/>
  <c r="AJ244" i="79"/>
  <c r="AI244" i="79"/>
  <c r="AH244" i="79"/>
  <c r="AG244" i="79"/>
  <c r="AL241" i="79"/>
  <c r="AK241" i="79"/>
  <c r="AJ241" i="79"/>
  <c r="AI241" i="79"/>
  <c r="AH241" i="79"/>
  <c r="AG241" i="79"/>
  <c r="AL238" i="79"/>
  <c r="AK238" i="79"/>
  <c r="AJ238" i="79"/>
  <c r="AI238" i="79"/>
  <c r="AH238" i="79"/>
  <c r="AG238" i="79"/>
  <c r="AL234" i="79"/>
  <c r="AK234" i="79"/>
  <c r="AJ234" i="79"/>
  <c r="AI234" i="79"/>
  <c r="AH234" i="79"/>
  <c r="AG234" i="79"/>
  <c r="AL231" i="79"/>
  <c r="AK231" i="79"/>
  <c r="AJ231" i="79"/>
  <c r="AI231" i="79"/>
  <c r="AH231" i="79"/>
  <c r="AG231" i="79"/>
  <c r="AL228" i="79"/>
  <c r="AK228" i="79"/>
  <c r="AJ228" i="79"/>
  <c r="AI228" i="79"/>
  <c r="AH228" i="79"/>
  <c r="AG228" i="79"/>
  <c r="AL225" i="79"/>
  <c r="AK225" i="79"/>
  <c r="AJ225" i="79"/>
  <c r="AI225" i="79"/>
  <c r="AH225" i="79"/>
  <c r="AG225" i="79"/>
  <c r="AL222" i="79"/>
  <c r="AK222" i="79"/>
  <c r="AJ222" i="79"/>
  <c r="AI222" i="79"/>
  <c r="AH222" i="79"/>
  <c r="AG222"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E3" i="80" l="1"/>
  <c r="E2" i="80"/>
  <c r="P52" i="43" l="1"/>
  <c r="O52" i="43"/>
  <c r="N52" i="43"/>
  <c r="M52" i="43"/>
  <c r="L52" i="43"/>
  <c r="K52" i="43"/>
  <c r="J52" i="43"/>
  <c r="I52" i="43"/>
  <c r="H52" i="43"/>
  <c r="G52" i="43"/>
  <c r="F52" i="43"/>
  <c r="E52" i="43"/>
  <c r="D52" i="43"/>
  <c r="E22" i="45" l="1"/>
  <c r="E36" i="45"/>
  <c r="AM953" i="79" l="1"/>
  <c r="AM770" i="79"/>
  <c r="AM587"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M123" i="45"/>
  <c r="Q14" i="44"/>
  <c r="Q18" i="44" s="1"/>
  <c r="Q29" i="44"/>
  <c r="Q33" i="44" s="1"/>
  <c r="Q43" i="44"/>
  <c r="AJ36" i="79"/>
  <c r="AJ208" i="79" s="1"/>
  <c r="AJ219" i="79"/>
  <c r="AJ402" i="79"/>
  <c r="AJ588" i="79"/>
  <c r="AJ771" i="79"/>
  <c r="AJ954" i="79"/>
  <c r="K14" i="44"/>
  <c r="K18" i="44" s="1"/>
  <c r="O14" i="44"/>
  <c r="O18" i="44" s="1"/>
  <c r="O29" i="44"/>
  <c r="O33" i="44" s="1"/>
  <c r="O43" i="44"/>
  <c r="AI36" i="79"/>
  <c r="AI219" i="79"/>
  <c r="AI402" i="79"/>
  <c r="AI588" i="79"/>
  <c r="AI771" i="79"/>
  <c r="AI954" i="79"/>
  <c r="M43" i="44"/>
  <c r="M46" i="44" s="1"/>
  <c r="AL36" i="79"/>
  <c r="AH36" i="79"/>
  <c r="AL219" i="79"/>
  <c r="AH219" i="79"/>
  <c r="AL402" i="79"/>
  <c r="AH402" i="79"/>
  <c r="AL588" i="79"/>
  <c r="AH588" i="79"/>
  <c r="AL771" i="79"/>
  <c r="AH771" i="79"/>
  <c r="AL954" i="79"/>
  <c r="AH954" i="79"/>
  <c r="N29" i="44"/>
  <c r="N33" i="44" s="1"/>
  <c r="K43" i="44"/>
  <c r="AK36" i="79"/>
  <c r="AG36" i="79"/>
  <c r="AK219" i="79"/>
  <c r="AG219" i="79"/>
  <c r="AK402" i="79"/>
  <c r="AG402" i="79"/>
  <c r="AK588" i="79"/>
  <c r="AG588" i="79"/>
  <c r="AK771" i="79"/>
  <c r="AG771" i="79"/>
  <c r="AK954" i="79"/>
  <c r="AK1113" i="79" s="1"/>
  <c r="AG954" i="79"/>
  <c r="K122" i="45"/>
  <c r="AK401" i="79"/>
  <c r="AG587" i="79"/>
  <c r="AG35" i="79"/>
  <c r="L13" i="44"/>
  <c r="P13" i="44"/>
  <c r="S14" i="47"/>
  <c r="AI401" i="79"/>
  <c r="AK770" i="79"/>
  <c r="AJ953" i="79"/>
  <c r="N28" i="44"/>
  <c r="Q14" i="47"/>
  <c r="AK35" i="79"/>
  <c r="AJ218" i="79"/>
  <c r="AG401" i="79"/>
  <c r="AJ770" i="79"/>
  <c r="O122" i="45"/>
  <c r="U14" i="47"/>
  <c r="AJ35" i="79"/>
  <c r="AK587" i="79"/>
  <c r="AG770" i="79"/>
  <c r="V14" i="47"/>
  <c r="AL587" i="79"/>
  <c r="AH587" i="79"/>
  <c r="N13" i="44"/>
  <c r="M122" i="45"/>
  <c r="M28" i="44"/>
  <c r="Q42" i="44"/>
  <c r="R14" i="47"/>
  <c r="AI218" i="79"/>
  <c r="AL401" i="79"/>
  <c r="AH401" i="79"/>
  <c r="AI953" i="79"/>
  <c r="Q28" i="44"/>
  <c r="M42" i="44"/>
  <c r="AI35" i="79"/>
  <c r="AL218" i="79"/>
  <c r="AH218" i="79"/>
  <c r="AJ587" i="79"/>
  <c r="AI770" i="79"/>
  <c r="AL953" i="79"/>
  <c r="AH953" i="79"/>
  <c r="T14" i="47"/>
  <c r="P14" i="47"/>
  <c r="AL35" i="79"/>
  <c r="AH35" i="79"/>
  <c r="AK218" i="79"/>
  <c r="AG218" i="79"/>
  <c r="AJ401"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K53" i="44"/>
  <c r="K46" i="44"/>
  <c r="C95" i="45"/>
  <c r="O46" i="44"/>
  <c r="N46" i="44"/>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3" i="79"/>
  <c r="AK395" i="79"/>
  <c r="AK394" i="79"/>
  <c r="AK378" i="79"/>
  <c r="AK392" i="79"/>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AL378" i="79" l="1"/>
  <c r="AL393" i="79"/>
  <c r="AL392" i="79"/>
  <c r="AL394" i="79"/>
  <c r="AL395" i="79"/>
  <c r="AL580" i="79"/>
  <c r="AL579" i="79"/>
  <c r="AL581" i="79"/>
  <c r="AL564" i="79"/>
  <c r="AL747" i="79"/>
  <c r="AL763" i="79"/>
  <c r="AL764" i="79"/>
  <c r="AL947" i="79"/>
  <c r="AL930" i="79"/>
  <c r="AL1113" i="79"/>
  <c r="AH947" i="79"/>
  <c r="AI947" i="79"/>
  <c r="AJ947" i="79"/>
  <c r="AG947" i="79"/>
  <c r="AJ763" i="79"/>
  <c r="AG764" i="79"/>
  <c r="AG763" i="79"/>
  <c r="AI764" i="79"/>
  <c r="AI763" i="79"/>
  <c r="AJ764" i="79"/>
  <c r="AH764" i="79"/>
  <c r="AH763" i="79"/>
  <c r="AH930" i="79"/>
  <c r="AJ930" i="79"/>
  <c r="AG930" i="79"/>
  <c r="AI930" i="79"/>
  <c r="AJ1113" i="79"/>
  <c r="AG1113" i="79"/>
  <c r="AI1113" i="79"/>
  <c r="AH1113" i="79"/>
  <c r="AJ747" i="79"/>
  <c r="AG747" i="79"/>
  <c r="AI747" i="79"/>
  <c r="AH747" i="79"/>
  <c r="AH579" i="79"/>
  <c r="AI580" i="79"/>
  <c r="AJ581" i="79"/>
  <c r="AJ564" i="79"/>
  <c r="AJ580" i="79"/>
  <c r="AG581" i="79"/>
  <c r="AJ579" i="79"/>
  <c r="AG580" i="79"/>
  <c r="AH564" i="79"/>
  <c r="AG579" i="79"/>
  <c r="AH580" i="79"/>
  <c r="AI581" i="79"/>
  <c r="AG564" i="79"/>
  <c r="AI579" i="79"/>
  <c r="AI564" i="79"/>
  <c r="AH581" i="79"/>
  <c r="AI395" i="79"/>
  <c r="AH394" i="79"/>
  <c r="AG393" i="79"/>
  <c r="AI392" i="79"/>
  <c r="AJ394" i="79"/>
  <c r="AI393" i="79"/>
  <c r="AG392" i="79"/>
  <c r="AH395" i="79"/>
  <c r="AG394" i="79"/>
  <c r="AJ393" i="79"/>
  <c r="AH392" i="79"/>
  <c r="AJ395" i="79"/>
  <c r="AI394" i="79"/>
  <c r="AH393" i="79"/>
  <c r="AJ392" i="79"/>
  <c r="AG395" i="79"/>
  <c r="AI378" i="79"/>
  <c r="AH378" i="79"/>
  <c r="AJ378" i="79"/>
  <c r="AG378" i="79"/>
  <c r="B60" i="45" l="1"/>
  <c r="B53" i="45"/>
  <c r="B46" i="45"/>
  <c r="B39" i="45"/>
  <c r="B32" i="45"/>
  <c r="B25" i="45"/>
  <c r="B18" i="45"/>
  <c r="AL212" i="79" l="1"/>
  <c r="AL195" i="79"/>
  <c r="AL209" i="79"/>
  <c r="AL210" i="79"/>
  <c r="AL208" i="79"/>
  <c r="AL211" i="79"/>
  <c r="AI212" i="79"/>
  <c r="AI211" i="79"/>
  <c r="AI210" i="79"/>
  <c r="AI209" i="79"/>
  <c r="AI208" i="79"/>
  <c r="AJ195" i="79"/>
  <c r="AH211" i="79"/>
  <c r="AH209" i="79"/>
  <c r="AG211" i="79"/>
  <c r="AG209" i="79"/>
  <c r="AH195" i="79"/>
  <c r="AJ212" i="79"/>
  <c r="AJ211" i="79"/>
  <c r="AJ210" i="79"/>
  <c r="AJ209" i="79"/>
  <c r="AG195" i="79"/>
  <c r="AH212" i="79"/>
  <c r="AH210" i="79"/>
  <c r="AH208" i="79"/>
  <c r="AI195" i="79"/>
  <c r="AG212" i="79"/>
  <c r="AG210" i="79"/>
  <c r="AG208" i="79"/>
  <c r="J53" i="43"/>
  <c r="J29" i="44" s="1"/>
  <c r="J33" i="44" s="1"/>
  <c r="I53" i="43"/>
  <c r="I29" i="44" s="1"/>
  <c r="I33" i="44" s="1"/>
  <c r="H53" i="43"/>
  <c r="H29" i="44" s="1"/>
  <c r="H33" i="44" s="1"/>
  <c r="G53" i="43"/>
  <c r="F53" i="43"/>
  <c r="E53" i="43"/>
  <c r="E29" i="44" s="1"/>
  <c r="E33" i="44" s="1"/>
  <c r="D53" i="43"/>
  <c r="J28" i="44"/>
  <c r="I28" i="44"/>
  <c r="H28" i="44"/>
  <c r="G28" i="44"/>
  <c r="F28" i="44"/>
  <c r="E28" i="44"/>
  <c r="D28" i="44"/>
  <c r="F29" i="44" l="1"/>
  <c r="F33" i="44" s="1"/>
  <c r="D29" i="44"/>
  <c r="D33" i="44" s="1"/>
  <c r="G29" i="44"/>
  <c r="G33" i="44" s="1"/>
  <c r="E13" i="44"/>
  <c r="D123" i="45"/>
  <c r="E14" i="44"/>
  <c r="E18" i="44" s="1"/>
  <c r="J13" i="44"/>
  <c r="J43" i="44"/>
  <c r="J14" i="44"/>
  <c r="J18" i="44" s="1"/>
  <c r="D13" i="44"/>
  <c r="H13" i="44"/>
  <c r="D14" i="44"/>
  <c r="D18" i="44" s="1"/>
  <c r="H14" i="44"/>
  <c r="H18" i="44" s="1"/>
  <c r="I13" i="44"/>
  <c r="H123" i="45"/>
  <c r="I14" i="44"/>
  <c r="I18" i="44" s="1"/>
  <c r="F13" i="44"/>
  <c r="F43" i="44"/>
  <c r="F14" i="44"/>
  <c r="F18" i="44" s="1"/>
  <c r="G13" i="44"/>
  <c r="G14" i="44"/>
  <c r="G18" i="44" s="1"/>
  <c r="G123" i="45"/>
  <c r="I43" i="44"/>
  <c r="E43" i="44"/>
  <c r="H43" i="44"/>
  <c r="C123" i="45"/>
  <c r="F123" i="45"/>
  <c r="D43" i="44"/>
  <c r="G43" i="44"/>
  <c r="I123" i="45"/>
  <c r="E123" i="45"/>
  <c r="D50" i="44" l="1"/>
  <c r="D46" i="44"/>
  <c r="I53" i="44"/>
  <c r="I50" i="44"/>
  <c r="I46" i="44"/>
  <c r="H53" i="44"/>
  <c r="H50" i="44"/>
  <c r="H46" i="44"/>
  <c r="E53" i="44"/>
  <c r="E50" i="44"/>
  <c r="E46" i="44"/>
  <c r="J53" i="44"/>
  <c r="J46" i="44"/>
  <c r="F53" i="44"/>
  <c r="F50" i="44"/>
  <c r="F46" i="44"/>
  <c r="G53" i="44"/>
  <c r="G50" i="44"/>
  <c r="G46" i="44"/>
  <c r="D53" i="44"/>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D122" i="45" l="1"/>
  <c r="E122" i="45"/>
  <c r="F122" i="45"/>
  <c r="G122" i="45"/>
  <c r="H122" i="45"/>
  <c r="I122" i="45"/>
  <c r="C122" i="45"/>
  <c r="O17" i="45" l="1"/>
  <c r="N17" i="45"/>
  <c r="N23" i="45" s="1"/>
  <c r="M17" i="45"/>
  <c r="M23" i="45" s="1"/>
  <c r="L17" i="45"/>
  <c r="L23" i="45" s="1"/>
  <c r="M93" i="45" l="1"/>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W14" i="47"/>
  <c r="J14" i="47"/>
  <c r="K14" i="47"/>
  <c r="L14" i="47"/>
  <c r="M14" i="47"/>
  <c r="N14" i="47"/>
  <c r="O14" i="47"/>
  <c r="I14" i="47"/>
  <c r="C60" i="45"/>
  <c r="C53" i="45"/>
  <c r="C46" i="45"/>
  <c r="C39" i="45"/>
  <c r="C25" i="45"/>
  <c r="C32" i="45"/>
  <c r="C18" i="45"/>
  <c r="E42" i="44"/>
  <c r="F42" i="44"/>
  <c r="G42" i="44"/>
  <c r="H42" i="44"/>
  <c r="I42" i="44"/>
  <c r="J42" i="44"/>
  <c r="D42" i="44"/>
  <c r="G130" i="45" l="1"/>
  <c r="C131" i="45"/>
  <c r="L129" i="45"/>
  <c r="J127" i="45"/>
  <c r="H130" i="45"/>
  <c r="C133" i="45"/>
  <c r="N130" i="45"/>
  <c r="K125" i="45"/>
  <c r="K128" i="45"/>
  <c r="N127" i="45"/>
  <c r="K126" i="45"/>
  <c r="G129" i="45"/>
  <c r="E129" i="45"/>
  <c r="J125" i="45"/>
  <c r="F128" i="45"/>
  <c r="E130" i="45"/>
  <c r="L130" i="45"/>
  <c r="J128" i="45"/>
  <c r="K127" i="45"/>
  <c r="J124" i="45"/>
  <c r="K54" i="43" s="1"/>
  <c r="I129" i="45"/>
  <c r="K124" i="45"/>
  <c r="L54" i="43" s="1"/>
  <c r="G128" i="45"/>
  <c r="E128" i="45"/>
  <c r="D129" i="45"/>
  <c r="H128" i="45"/>
  <c r="F130" i="45"/>
  <c r="C132" i="45"/>
  <c r="M130" i="45"/>
  <c r="L125" i="45"/>
  <c r="L128" i="45"/>
  <c r="M127" i="45"/>
  <c r="K129" i="45"/>
  <c r="K130" i="45"/>
  <c r="J129" i="45"/>
  <c r="L127" i="45"/>
  <c r="F129" i="45"/>
  <c r="H129" i="45"/>
  <c r="D130" i="45"/>
  <c r="I130" i="45"/>
  <c r="J130" i="45"/>
  <c r="J126" i="45"/>
  <c r="M54" i="43"/>
  <c r="L124" i="45"/>
  <c r="D128" i="45"/>
  <c r="N54" i="43"/>
  <c r="O54" i="43"/>
  <c r="Q54" i="43"/>
  <c r="P54" i="43"/>
  <c r="AJ748" i="79"/>
  <c r="AG748" i="79"/>
  <c r="AG379" i="79"/>
  <c r="AK931" i="79"/>
  <c r="AH565" i="79"/>
  <c r="AL196" i="79"/>
  <c r="AI931" i="79"/>
  <c r="AJ931" i="79"/>
  <c r="AL565" i="79"/>
  <c r="AJ379" i="79"/>
  <c r="AH1114" i="79"/>
  <c r="AI1114" i="79"/>
  <c r="AI196" i="79"/>
  <c r="AK379" i="79"/>
  <c r="AL379" i="79"/>
  <c r="AL748" i="79"/>
  <c r="AJ565" i="79"/>
  <c r="AK196" i="79"/>
  <c r="AG196" i="79"/>
  <c r="AG1114" i="79"/>
  <c r="AG565" i="79"/>
  <c r="AK1114" i="79"/>
  <c r="AH196" i="79"/>
  <c r="AH931" i="79"/>
  <c r="AJ1114" i="79"/>
  <c r="AL931" i="79"/>
  <c r="AI379" i="79"/>
  <c r="AK748" i="79"/>
  <c r="AH379" i="79"/>
  <c r="AJ196" i="79"/>
  <c r="AL1114" i="79"/>
  <c r="AH748" i="79"/>
  <c r="AK565" i="79"/>
  <c r="AI565" i="79"/>
  <c r="AI748" i="79"/>
  <c r="AG931" i="79"/>
  <c r="AK567" i="79" l="1"/>
  <c r="AK576" i="79" s="1"/>
  <c r="P73" i="43" s="1"/>
  <c r="D64" i="43"/>
  <c r="F64" i="43"/>
  <c r="AJ567" i="79"/>
  <c r="AJ381" i="79"/>
  <c r="AJ384" i="79" s="1"/>
  <c r="AH567" i="79"/>
  <c r="AH571" i="79" s="1"/>
  <c r="AL381" i="79"/>
  <c r="AL387" i="79" s="1"/>
  <c r="AK381" i="79"/>
  <c r="AK385" i="79" s="1"/>
  <c r="AI567" i="79"/>
  <c r="AI576" i="79" s="1"/>
  <c r="N73" i="43" s="1"/>
  <c r="AL567" i="79"/>
  <c r="AL571" i="79" s="1"/>
  <c r="AG567" i="79"/>
  <c r="AG570" i="79" s="1"/>
  <c r="AG381" i="79"/>
  <c r="AG389" i="79" s="1"/>
  <c r="L70" i="43" s="1"/>
  <c r="AH933" i="79"/>
  <c r="AH944" i="79" s="1"/>
  <c r="M79" i="43" s="1"/>
  <c r="AJ933" i="79"/>
  <c r="AJ944" i="79" s="1"/>
  <c r="O79" i="43" s="1"/>
  <c r="AI933" i="79"/>
  <c r="AI944" i="79" s="1"/>
  <c r="N79" i="43" s="1"/>
  <c r="E79" i="43"/>
  <c r="AK933" i="79"/>
  <c r="AK944" i="79" s="1"/>
  <c r="P79" i="43" s="1"/>
  <c r="AL933" i="79"/>
  <c r="J79" i="43"/>
  <c r="H79" i="43"/>
  <c r="F79" i="43"/>
  <c r="G79" i="43"/>
  <c r="AG933" i="79"/>
  <c r="AG944" i="79" s="1"/>
  <c r="L79" i="43" s="1"/>
  <c r="AJ1116" i="79"/>
  <c r="AJ1128" i="79" s="1"/>
  <c r="O82" i="43" s="1"/>
  <c r="AI1116" i="79"/>
  <c r="AL1116" i="79"/>
  <c r="AL1128" i="79" s="1"/>
  <c r="Q82" i="43" s="1"/>
  <c r="AG1116" i="79"/>
  <c r="AK1116" i="79"/>
  <c r="AK1128" i="79" s="1"/>
  <c r="P82" i="43" s="1"/>
  <c r="AH1116" i="79"/>
  <c r="AH1128" i="79" s="1"/>
  <c r="M82" i="43" s="1"/>
  <c r="H82" i="43"/>
  <c r="J82" i="43"/>
  <c r="G82" i="43"/>
  <c r="I82" i="43"/>
  <c r="AL750" i="79"/>
  <c r="AL760" i="79" s="1"/>
  <c r="Q76" i="43" s="1"/>
  <c r="J76" i="43"/>
  <c r="AI750" i="79"/>
  <c r="AG750" i="79"/>
  <c r="K76" i="43"/>
  <c r="E76" i="43"/>
  <c r="H76" i="43"/>
  <c r="AJ750" i="79"/>
  <c r="AJ760" i="79" s="1"/>
  <c r="O76" i="43" s="1"/>
  <c r="AH750" i="79"/>
  <c r="AH760" i="79" s="1"/>
  <c r="M76" i="43" s="1"/>
  <c r="F76" i="43"/>
  <c r="G76" i="43"/>
  <c r="AK750" i="79"/>
  <c r="M55" i="43"/>
  <c r="R26" i="47" s="1"/>
  <c r="AG198" i="79"/>
  <c r="AG202" i="79" s="1"/>
  <c r="AH381" i="79"/>
  <c r="AH389" i="79" s="1"/>
  <c r="M70" i="43" s="1"/>
  <c r="L58" i="43"/>
  <c r="L57" i="43"/>
  <c r="N64" i="43"/>
  <c r="M64" i="43"/>
  <c r="AI198" i="79"/>
  <c r="AI199" i="79" s="1"/>
  <c r="AJ198" i="79"/>
  <c r="AJ203" i="79" s="1"/>
  <c r="AK198" i="79"/>
  <c r="AK201" i="79" s="1"/>
  <c r="AL198" i="79"/>
  <c r="AL203" i="79" s="1"/>
  <c r="AH198" i="79"/>
  <c r="AH205" i="79" s="1"/>
  <c r="M67" i="43" s="1"/>
  <c r="K55" i="43"/>
  <c r="P20" i="47" s="1"/>
  <c r="O64" i="43"/>
  <c r="K58" i="43"/>
  <c r="M58" i="43"/>
  <c r="M61" i="43"/>
  <c r="L55" i="43"/>
  <c r="Q15" i="47" s="1"/>
  <c r="F70" i="43"/>
  <c r="K64" i="43"/>
  <c r="AI381" i="79"/>
  <c r="AI383" i="79" s="1"/>
  <c r="L64" i="43"/>
  <c r="N55" i="43"/>
  <c r="S23" i="47" s="1"/>
  <c r="O55" i="43"/>
  <c r="T18" i="47" s="1"/>
  <c r="N57" i="43"/>
  <c r="N58" i="43"/>
  <c r="O58" i="43"/>
  <c r="O57" i="43"/>
  <c r="Q55" i="43"/>
  <c r="P55" i="43"/>
  <c r="U17" i="47" s="1"/>
  <c r="P58" i="43"/>
  <c r="Q58" i="43"/>
  <c r="Q64" i="43"/>
  <c r="P64" i="43"/>
  <c r="AK571" i="79"/>
  <c r="AK569" i="79"/>
  <c r="AK570" i="79"/>
  <c r="AK573" i="79"/>
  <c r="AK572" i="79"/>
  <c r="AK574" i="79"/>
  <c r="AK568" i="79"/>
  <c r="H58" i="43"/>
  <c r="E64" i="43"/>
  <c r="I64" i="43"/>
  <c r="G64" i="43"/>
  <c r="J64" i="43"/>
  <c r="H64" i="43"/>
  <c r="G57" i="43"/>
  <c r="J57" i="43"/>
  <c r="J58" i="43"/>
  <c r="I58" i="43"/>
  <c r="I57" i="43"/>
  <c r="I61" i="43"/>
  <c r="H57" i="43"/>
  <c r="H61" i="43"/>
  <c r="F61" i="43"/>
  <c r="G61" i="43"/>
  <c r="G58" i="43"/>
  <c r="F57" i="43"/>
  <c r="F58" i="43"/>
  <c r="K61" i="43"/>
  <c r="L61" i="43"/>
  <c r="O61" i="43"/>
  <c r="N61" i="43"/>
  <c r="Q61" i="43"/>
  <c r="I55" i="43"/>
  <c r="F55" i="43"/>
  <c r="G55" i="43"/>
  <c r="H55" i="43"/>
  <c r="J55" i="43"/>
  <c r="J67" i="43"/>
  <c r="J61" i="43"/>
  <c r="E58" i="43"/>
  <c r="E61" i="43"/>
  <c r="H54" i="43"/>
  <c r="F54" i="43"/>
  <c r="G54" i="43"/>
  <c r="E55" i="43"/>
  <c r="I54" i="43"/>
  <c r="D75" i="43" l="1"/>
  <c r="I73" i="43"/>
  <c r="AJ573" i="79"/>
  <c r="AJ576" i="79"/>
  <c r="O73" i="43" s="1"/>
  <c r="AM522" i="46"/>
  <c r="F104" i="43" s="1"/>
  <c r="V21" i="47"/>
  <c r="AM259" i="46"/>
  <c r="E82" i="43"/>
  <c r="D70" i="43"/>
  <c r="AM131" i="46"/>
  <c r="C93" i="43" s="1"/>
  <c r="AM262" i="46"/>
  <c r="D104" i="43" s="1"/>
  <c r="AM518" i="46"/>
  <c r="D76" i="43"/>
  <c r="AM132" i="46"/>
  <c r="C104" i="43" s="1"/>
  <c r="AM520" i="46"/>
  <c r="AM260" i="46"/>
  <c r="AM519" i="46"/>
  <c r="D67" i="43"/>
  <c r="AM517" i="46"/>
  <c r="AH572" i="79"/>
  <c r="AL572" i="79"/>
  <c r="AI572" i="79"/>
  <c r="R18" i="47"/>
  <c r="R17" i="47"/>
  <c r="R20" i="47"/>
  <c r="R21" i="47"/>
  <c r="R16" i="47"/>
  <c r="J70" i="43"/>
  <c r="R22" i="47"/>
  <c r="AG573" i="79"/>
  <c r="AG572" i="79"/>
  <c r="AH568" i="79"/>
  <c r="AL569" i="79"/>
  <c r="H67" i="43"/>
  <c r="AL576" i="79"/>
  <c r="Q73" i="43" s="1"/>
  <c r="AL568" i="79"/>
  <c r="G67" i="43"/>
  <c r="I70" i="43"/>
  <c r="AL570" i="79"/>
  <c r="AK203" i="79"/>
  <c r="F67" i="43"/>
  <c r="G70" i="43"/>
  <c r="AI570" i="79"/>
  <c r="AI573" i="79"/>
  <c r="AK202" i="79"/>
  <c r="AI569" i="79"/>
  <c r="R19" i="47"/>
  <c r="R24" i="47"/>
  <c r="R25" i="47"/>
  <c r="R23" i="47"/>
  <c r="R15" i="47"/>
  <c r="AG576" i="79"/>
  <c r="L73" i="43" s="1"/>
  <c r="AG574" i="79"/>
  <c r="AI568" i="79"/>
  <c r="AH569" i="79"/>
  <c r="AG569" i="79"/>
  <c r="AH576" i="79"/>
  <c r="M73" i="43" s="1"/>
  <c r="F73" i="43"/>
  <c r="AG568" i="79"/>
  <c r="AG571" i="79"/>
  <c r="AG200" i="79"/>
  <c r="AJ382" i="79"/>
  <c r="AL201" i="79"/>
  <c r="AK389" i="79"/>
  <c r="P70" i="43" s="1"/>
  <c r="AG383" i="79"/>
  <c r="AL202" i="79"/>
  <c r="AK383" i="79"/>
  <c r="AL386" i="79"/>
  <c r="AG384" i="79"/>
  <c r="AK382" i="79"/>
  <c r="AL384" i="79"/>
  <c r="AH386" i="79"/>
  <c r="AI382" i="79"/>
  <c r="AH387" i="79"/>
  <c r="AG205" i="79"/>
  <c r="L67" i="43" s="1"/>
  <c r="AH382" i="79"/>
  <c r="AG387" i="79"/>
  <c r="AK387" i="79"/>
  <c r="AL389" i="79"/>
  <c r="Q70" i="43" s="1"/>
  <c r="AJ387" i="79"/>
  <c r="K73" i="43"/>
  <c r="AG386" i="79"/>
  <c r="AL385" i="79"/>
  <c r="AJ383" i="79"/>
  <c r="G73" i="43"/>
  <c r="AG199" i="79"/>
  <c r="Q19" i="47"/>
  <c r="Q24" i="47"/>
  <c r="I67" i="43"/>
  <c r="AG203" i="79"/>
  <c r="N63" i="43"/>
  <c r="AG201" i="79"/>
  <c r="M63" i="43"/>
  <c r="Q26" i="47"/>
  <c r="AK205" i="79"/>
  <c r="P67" i="43" s="1"/>
  <c r="AJ574" i="79"/>
  <c r="AK384" i="79"/>
  <c r="AL383" i="79"/>
  <c r="AG385" i="79"/>
  <c r="AJ569" i="79"/>
  <c r="AH385" i="79"/>
  <c r="AJ570" i="79"/>
  <c r="AJ571" i="79"/>
  <c r="AK386" i="79"/>
  <c r="AJ386" i="79"/>
  <c r="AG382" i="79"/>
  <c r="AH384" i="79"/>
  <c r="AH383" i="79"/>
  <c r="AL382" i="79"/>
  <c r="AJ389" i="79"/>
  <c r="O70" i="43" s="1"/>
  <c r="AJ568" i="79"/>
  <c r="AJ385" i="79"/>
  <c r="AJ572" i="79"/>
  <c r="Q31" i="47"/>
  <c r="J73" i="43"/>
  <c r="Q17" i="47"/>
  <c r="AK200" i="79"/>
  <c r="AL574" i="79"/>
  <c r="E70" i="43"/>
  <c r="H70" i="43"/>
  <c r="AI574" i="79"/>
  <c r="AI571" i="79"/>
  <c r="E67" i="43"/>
  <c r="Q21" i="47"/>
  <c r="AL573" i="79"/>
  <c r="H73" i="43"/>
  <c r="AK199" i="79"/>
  <c r="K70" i="43"/>
  <c r="L63" i="43"/>
  <c r="K57" i="43"/>
  <c r="P39" i="47" s="1"/>
  <c r="D73" i="43"/>
  <c r="AH574" i="79"/>
  <c r="AH573" i="79"/>
  <c r="AH570" i="79"/>
  <c r="AI387" i="79"/>
  <c r="E73" i="43"/>
  <c r="AG1126" i="79"/>
  <c r="AG1117" i="79"/>
  <c r="AG1119" i="79"/>
  <c r="AG1125" i="79"/>
  <c r="AG1122" i="79"/>
  <c r="AG1123" i="79"/>
  <c r="AG1124" i="79"/>
  <c r="AG1118" i="79"/>
  <c r="AG1121" i="79"/>
  <c r="AG1120" i="79"/>
  <c r="P61" i="43"/>
  <c r="AL205" i="79"/>
  <c r="Q67" i="43" s="1"/>
  <c r="AK756" i="79"/>
  <c r="AK757" i="79"/>
  <c r="AK751" i="79"/>
  <c r="AK755" i="79"/>
  <c r="AK754" i="79"/>
  <c r="AK758" i="79"/>
  <c r="AK752" i="79"/>
  <c r="AK753" i="79"/>
  <c r="AL1117" i="79"/>
  <c r="AL1125" i="79"/>
  <c r="AL1120" i="79"/>
  <c r="AL1126" i="79"/>
  <c r="AL1124" i="79"/>
  <c r="AL1118" i="79"/>
  <c r="AL1123" i="79"/>
  <c r="AL1119" i="79"/>
  <c r="AL1121" i="79"/>
  <c r="AL1122" i="79"/>
  <c r="AG758" i="79"/>
  <c r="AG756" i="79"/>
  <c r="AG755" i="79"/>
  <c r="AG757" i="79"/>
  <c r="AG751" i="79"/>
  <c r="AG753" i="79"/>
  <c r="AG752" i="79"/>
  <c r="AG754" i="79"/>
  <c r="AI1126" i="79"/>
  <c r="AI1122" i="79"/>
  <c r="AI1121" i="79"/>
  <c r="AI1120" i="79"/>
  <c r="AI1119" i="79"/>
  <c r="AI1123" i="79"/>
  <c r="AI1124" i="79"/>
  <c r="AI1117" i="79"/>
  <c r="AI1118" i="79"/>
  <c r="AI1125" i="79"/>
  <c r="AL934" i="79"/>
  <c r="AL935" i="79"/>
  <c r="AL942" i="79"/>
  <c r="AL936" i="79"/>
  <c r="AL939" i="79"/>
  <c r="AL940" i="79"/>
  <c r="AL941" i="79"/>
  <c r="AL937" i="79"/>
  <c r="AL938" i="79"/>
  <c r="AI384" i="79"/>
  <c r="K67" i="43"/>
  <c r="AI757" i="79"/>
  <c r="AI755" i="79"/>
  <c r="AI758" i="79"/>
  <c r="AI751" i="79"/>
  <c r="AI756" i="79"/>
  <c r="AI753" i="79"/>
  <c r="AI754" i="79"/>
  <c r="AI752" i="79"/>
  <c r="K79" i="43"/>
  <c r="AJ1124" i="79"/>
  <c r="AJ1125" i="79"/>
  <c r="AJ1119" i="79"/>
  <c r="AJ1121" i="79"/>
  <c r="AJ1118" i="79"/>
  <c r="AJ1123" i="79"/>
  <c r="AJ1117" i="79"/>
  <c r="AJ1126" i="79"/>
  <c r="AJ1120" i="79"/>
  <c r="AJ1122" i="79"/>
  <c r="AK941" i="79"/>
  <c r="AK934" i="79"/>
  <c r="AK936" i="79"/>
  <c r="AK940" i="79"/>
  <c r="AK942" i="79"/>
  <c r="AK939" i="79"/>
  <c r="AK937" i="79"/>
  <c r="AK938" i="79"/>
  <c r="AK935" i="79"/>
  <c r="AK1122" i="79"/>
  <c r="AK1126" i="79"/>
  <c r="AK1121" i="79"/>
  <c r="AK1117" i="79"/>
  <c r="AK1123" i="79"/>
  <c r="AK1119" i="79"/>
  <c r="AK1125" i="79"/>
  <c r="AK1120" i="79"/>
  <c r="AK1124" i="79"/>
  <c r="AK1118" i="79"/>
  <c r="AI386" i="79"/>
  <c r="AH752" i="79"/>
  <c r="AH758" i="79"/>
  <c r="AH757" i="79"/>
  <c r="AH751" i="79"/>
  <c r="AH754" i="79"/>
  <c r="AH753" i="79"/>
  <c r="AH756" i="79"/>
  <c r="AH755" i="79"/>
  <c r="AL944" i="79"/>
  <c r="Q79" i="43" s="1"/>
  <c r="AI389" i="79"/>
  <c r="N70" i="43" s="1"/>
  <c r="AJ756" i="79"/>
  <c r="AJ757" i="79"/>
  <c r="AJ758" i="79"/>
  <c r="AJ752" i="79"/>
  <c r="AJ751" i="79"/>
  <c r="AJ754" i="79"/>
  <c r="AJ755" i="79"/>
  <c r="AJ753" i="79"/>
  <c r="AL751" i="79"/>
  <c r="AL752" i="79"/>
  <c r="AL757" i="79"/>
  <c r="AL758" i="79"/>
  <c r="AL754" i="79"/>
  <c r="AL755" i="79"/>
  <c r="AL756" i="79"/>
  <c r="AL753" i="79"/>
  <c r="AG1128" i="79"/>
  <c r="L82" i="43" s="1"/>
  <c r="AK760" i="79"/>
  <c r="P76" i="43" s="1"/>
  <c r="AI937" i="79"/>
  <c r="AI940" i="79"/>
  <c r="AI938" i="79"/>
  <c r="AI941" i="79"/>
  <c r="AI935" i="79"/>
  <c r="AI939" i="79"/>
  <c r="AI942" i="79"/>
  <c r="AI934" i="79"/>
  <c r="AI936" i="79"/>
  <c r="AG760" i="79"/>
  <c r="L76" i="43" s="1"/>
  <c r="AG936" i="79"/>
  <c r="AG939" i="79"/>
  <c r="AG937" i="79"/>
  <c r="AG941" i="79"/>
  <c r="AG938" i="79"/>
  <c r="AG934" i="79"/>
  <c r="AG942" i="79"/>
  <c r="AG935" i="79"/>
  <c r="AG940" i="79"/>
  <c r="I79" i="43"/>
  <c r="AI385" i="79"/>
  <c r="F82" i="43"/>
  <c r="I76" i="43"/>
  <c r="AI1128" i="79"/>
  <c r="N82" i="43" s="1"/>
  <c r="K82" i="43"/>
  <c r="AH1126" i="79"/>
  <c r="AH1124" i="79"/>
  <c r="AH1125" i="79"/>
  <c r="AH1117" i="79"/>
  <c r="AH1123" i="79"/>
  <c r="AH1121" i="79"/>
  <c r="AH1119" i="79"/>
  <c r="AH1120" i="79"/>
  <c r="AH1118" i="79"/>
  <c r="AH1122"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K60" i="43"/>
  <c r="O63" i="43"/>
  <c r="K63" i="43"/>
  <c r="M57" i="43"/>
  <c r="R30" i="47" s="1"/>
  <c r="F69" i="43"/>
  <c r="L60" i="43"/>
  <c r="D82" i="43"/>
  <c r="D81" i="43"/>
  <c r="P17" i="47"/>
  <c r="P18" i="47"/>
  <c r="AJ202" i="79"/>
  <c r="AI200" i="79"/>
  <c r="P21" i="47"/>
  <c r="P24" i="47"/>
  <c r="Q22" i="47"/>
  <c r="Q25" i="47"/>
  <c r="AL200" i="79"/>
  <c r="AI202" i="79"/>
  <c r="E94" i="43"/>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N60" i="43"/>
  <c r="S56" i="47" s="1"/>
  <c r="T24" i="47"/>
  <c r="T17" i="47"/>
  <c r="T19" i="47"/>
  <c r="T16" i="47"/>
  <c r="T22" i="47"/>
  <c r="S20" i="47"/>
  <c r="T21" i="47"/>
  <c r="T15" i="47"/>
  <c r="O60" i="43"/>
  <c r="S24" i="47"/>
  <c r="T26" i="47"/>
  <c r="T20" i="47"/>
  <c r="T23" i="47"/>
  <c r="T25" i="47"/>
  <c r="S26" i="47"/>
  <c r="S17" i="47"/>
  <c r="S19" i="47"/>
  <c r="S21" i="47"/>
  <c r="S18" i="47"/>
  <c r="S15" i="47"/>
  <c r="S25" i="47"/>
  <c r="S16" i="47"/>
  <c r="S22" i="47"/>
  <c r="S32" i="47"/>
  <c r="T33" i="47"/>
  <c r="V18" i="47"/>
  <c r="V16" i="47"/>
  <c r="V20" i="47"/>
  <c r="V23" i="47"/>
  <c r="V25" i="47"/>
  <c r="V15" i="47"/>
  <c r="F94" i="43"/>
  <c r="V26" i="47"/>
  <c r="V24" i="47"/>
  <c r="V19" i="47"/>
  <c r="V17" i="47"/>
  <c r="V22" i="47"/>
  <c r="D93" i="43"/>
  <c r="D57" i="43"/>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P63" i="43"/>
  <c r="T37" i="47"/>
  <c r="T36" i="47"/>
  <c r="Q57" i="43"/>
  <c r="V39" i="47" s="1"/>
  <c r="P57" i="43"/>
  <c r="T32" i="47"/>
  <c r="T35" i="47"/>
  <c r="T38" i="47"/>
  <c r="T39" i="47"/>
  <c r="T41" i="47"/>
  <c r="T30" i="47"/>
  <c r="Q60" i="43"/>
  <c r="T34" i="47"/>
  <c r="AK575" i="79"/>
  <c r="P72" i="43" s="1"/>
  <c r="F60" i="43"/>
  <c r="K45" i="47" s="1"/>
  <c r="Q63" i="43"/>
  <c r="H60" i="43"/>
  <c r="M45" i="47" s="1"/>
  <c r="J63" i="43"/>
  <c r="I60" i="43"/>
  <c r="N51" i="47" s="1"/>
  <c r="G63" i="43"/>
  <c r="I63" i="43"/>
  <c r="F63" i="43"/>
  <c r="H63" i="43"/>
  <c r="E63" i="43"/>
  <c r="G60" i="43"/>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J60" i="43"/>
  <c r="E60" i="43"/>
  <c r="J54" i="43"/>
  <c r="D54" i="43"/>
  <c r="D55" i="43"/>
  <c r="E54" i="43"/>
  <c r="J66" i="43" l="1"/>
  <c r="O82" i="47" s="1"/>
  <c r="AM205" i="79"/>
  <c r="G104" i="43" s="1"/>
  <c r="I72" i="43"/>
  <c r="AJ575" i="79"/>
  <c r="O72" i="43" s="1"/>
  <c r="AM521" i="46"/>
  <c r="AM523" i="46" s="1"/>
  <c r="U31" i="47"/>
  <c r="R55" i="43"/>
  <c r="AM383" i="79"/>
  <c r="AM261" i="46"/>
  <c r="AM263" i="46" s="1"/>
  <c r="AM388" i="46"/>
  <c r="AM570" i="79"/>
  <c r="AM390" i="46"/>
  <c r="AM200" i="79"/>
  <c r="AM199" i="79"/>
  <c r="AM1118" i="79"/>
  <c r="AM1119" i="79"/>
  <c r="AM753" i="79"/>
  <c r="AM1121" i="79"/>
  <c r="AM757" i="79"/>
  <c r="AM752" i="79"/>
  <c r="AM1117" i="79"/>
  <c r="AM751" i="79"/>
  <c r="AM935" i="79"/>
  <c r="AM1125" i="79"/>
  <c r="AM1123" i="79"/>
  <c r="AM201" i="79"/>
  <c r="AM389" i="46"/>
  <c r="AM133" i="46"/>
  <c r="AM1120" i="79"/>
  <c r="AM1122" i="79"/>
  <c r="AM937" i="79"/>
  <c r="AM382" i="79"/>
  <c r="AM574" i="79"/>
  <c r="AM756" i="79"/>
  <c r="AM1126" i="79"/>
  <c r="AM754" i="79"/>
  <c r="AM1124" i="79"/>
  <c r="AM755" i="79"/>
  <c r="AM202" i="79"/>
  <c r="AM203" i="79"/>
  <c r="AM384" i="79"/>
  <c r="AM569" i="79"/>
  <c r="D79" i="43"/>
  <c r="R79" i="43" s="1"/>
  <c r="AM944" i="79"/>
  <c r="K104" i="43" s="1"/>
  <c r="AM938" i="79"/>
  <c r="AM387" i="79"/>
  <c r="AM571" i="79"/>
  <c r="R73" i="43"/>
  <c r="AM576" i="79"/>
  <c r="I104" i="43" s="1"/>
  <c r="AM392" i="46"/>
  <c r="E104" i="43" s="1"/>
  <c r="AM568" i="79"/>
  <c r="AM940" i="79"/>
  <c r="AM389" i="79"/>
  <c r="H104" i="43" s="1"/>
  <c r="AM572" i="79"/>
  <c r="P60" i="43"/>
  <c r="U47" i="47" s="1"/>
  <c r="AM386" i="79"/>
  <c r="AM385" i="79"/>
  <c r="AM573" i="79"/>
  <c r="AM934" i="79"/>
  <c r="AM936" i="79"/>
  <c r="AM1128" i="79"/>
  <c r="L104" i="43" s="1"/>
  <c r="AM939" i="79"/>
  <c r="AM758" i="79"/>
  <c r="AM942" i="79"/>
  <c r="AM941" i="79"/>
  <c r="AM760" i="79"/>
  <c r="J104" i="43" s="1"/>
  <c r="D103" i="43"/>
  <c r="C103" i="43"/>
  <c r="G66" i="43"/>
  <c r="L81" i="47" s="1"/>
  <c r="AL575" i="79"/>
  <c r="Q72" i="43" s="1"/>
  <c r="E95" i="43"/>
  <c r="E69" i="43"/>
  <c r="F66" i="43"/>
  <c r="AG575" i="79"/>
  <c r="L72" i="43" s="1"/>
  <c r="G69" i="43"/>
  <c r="F72" i="43"/>
  <c r="R27" i="47"/>
  <c r="R29" i="47" s="1"/>
  <c r="P30" i="47"/>
  <c r="P37" i="47"/>
  <c r="P33" i="47"/>
  <c r="P56" i="47"/>
  <c r="P32" i="47"/>
  <c r="AG388" i="79"/>
  <c r="L69" i="43" s="1"/>
  <c r="AH388" i="79"/>
  <c r="M69" i="43" s="1"/>
  <c r="G72" i="43"/>
  <c r="AI575" i="79"/>
  <c r="N72" i="43" s="1"/>
  <c r="AJ388" i="79"/>
  <c r="O69" i="43" s="1"/>
  <c r="AL388" i="79"/>
  <c r="Q69" i="43" s="1"/>
  <c r="H97" i="43"/>
  <c r="P48" i="47"/>
  <c r="I66" i="43"/>
  <c r="K95" i="43"/>
  <c r="K69" i="43"/>
  <c r="P54" i="47"/>
  <c r="K72" i="43"/>
  <c r="K66" i="43"/>
  <c r="AK388" i="79"/>
  <c r="P69" i="43" s="1"/>
  <c r="AG204" i="79"/>
  <c r="L66" i="43" s="1"/>
  <c r="P34" i="47"/>
  <c r="P40" i="47"/>
  <c r="AK204" i="79"/>
  <c r="P66" i="43" s="1"/>
  <c r="E66" i="43"/>
  <c r="D78" i="43"/>
  <c r="H94" i="43"/>
  <c r="H96" i="43"/>
  <c r="AI204" i="79"/>
  <c r="N66" i="43" s="1"/>
  <c r="J72" i="43"/>
  <c r="P51" i="47"/>
  <c r="K94" i="43"/>
  <c r="AH575" i="79"/>
  <c r="M72" i="43" s="1"/>
  <c r="H69" i="43"/>
  <c r="I99" i="43"/>
  <c r="H93" i="43"/>
  <c r="H98" i="43"/>
  <c r="P55" i="47"/>
  <c r="AI1127" i="79"/>
  <c r="N81" i="43" s="1"/>
  <c r="G81" i="43"/>
  <c r="J99" i="43"/>
  <c r="I95" i="43"/>
  <c r="P50" i="47"/>
  <c r="K101" i="43"/>
  <c r="R76" i="43"/>
  <c r="J98" i="43"/>
  <c r="R70" i="43"/>
  <c r="H66" i="43"/>
  <c r="H72" i="43"/>
  <c r="K97" i="43"/>
  <c r="L100" i="43"/>
  <c r="J97" i="43"/>
  <c r="P47" i="47"/>
  <c r="P35" i="47"/>
  <c r="P38" i="47"/>
  <c r="I69" i="43"/>
  <c r="I81" i="43"/>
  <c r="K78" i="43"/>
  <c r="I93" i="43"/>
  <c r="P53" i="47"/>
  <c r="P36" i="47"/>
  <c r="P31" i="47"/>
  <c r="H95" i="43"/>
  <c r="AG943" i="79"/>
  <c r="L78" i="43" s="1"/>
  <c r="AI388" i="79"/>
  <c r="N69" i="43" s="1"/>
  <c r="I98" i="43"/>
  <c r="L94" i="43"/>
  <c r="R61" i="43"/>
  <c r="P46" i="47"/>
  <c r="P52" i="47"/>
  <c r="P41" i="47"/>
  <c r="J96" i="43"/>
  <c r="L95" i="43"/>
  <c r="K93" i="43"/>
  <c r="P45" i="47"/>
  <c r="P49" i="47"/>
  <c r="L102" i="43"/>
  <c r="M102" i="43" s="1"/>
  <c r="I94" i="43"/>
  <c r="J69" i="43"/>
  <c r="E72" i="43"/>
  <c r="AH943" i="79"/>
  <c r="M78" i="43" s="1"/>
  <c r="K99" i="43"/>
  <c r="I75" i="43"/>
  <c r="J93" i="43"/>
  <c r="J78" i="43"/>
  <c r="AL1127" i="79"/>
  <c r="Q81" i="43" s="1"/>
  <c r="AK759" i="79"/>
  <c r="P75" i="43" s="1"/>
  <c r="L93" i="43"/>
  <c r="E81" i="43"/>
  <c r="G97" i="43"/>
  <c r="AH1127" i="79"/>
  <c r="M81" i="43" s="1"/>
  <c r="K81" i="43"/>
  <c r="H78" i="43"/>
  <c r="AG1127" i="79"/>
  <c r="L81" i="43" s="1"/>
  <c r="L98" i="43"/>
  <c r="E75" i="43"/>
  <c r="J94" i="43"/>
  <c r="L97" i="43"/>
  <c r="AL759" i="79"/>
  <c r="Q75" i="43" s="1"/>
  <c r="K75" i="43"/>
  <c r="I78" i="43"/>
  <c r="J95" i="43"/>
  <c r="I96" i="43"/>
  <c r="D72" i="43"/>
  <c r="H75" i="43"/>
  <c r="K100" i="43"/>
  <c r="AK1127" i="79"/>
  <c r="P81" i="43" s="1"/>
  <c r="AJ1127" i="79"/>
  <c r="O81" i="43" s="1"/>
  <c r="AI759" i="79"/>
  <c r="N75" i="43" s="1"/>
  <c r="F75" i="43"/>
  <c r="I97" i="43"/>
  <c r="K96" i="43"/>
  <c r="D69" i="43"/>
  <c r="L99" i="43"/>
  <c r="R82" i="43"/>
  <c r="AJ943" i="79"/>
  <c r="O78" i="43" s="1"/>
  <c r="K98" i="43"/>
  <c r="J81" i="43"/>
  <c r="J75" i="43"/>
  <c r="E78" i="43"/>
  <c r="AL943" i="79"/>
  <c r="Q78" i="43" s="1"/>
  <c r="L101" i="43"/>
  <c r="F78" i="43"/>
  <c r="H81" i="43"/>
  <c r="AI943" i="79"/>
  <c r="N78" i="43" s="1"/>
  <c r="G78" i="43"/>
  <c r="AJ759" i="79"/>
  <c r="O75" i="43" s="1"/>
  <c r="AH759" i="79"/>
  <c r="M75" i="43" s="1"/>
  <c r="AK943" i="79"/>
  <c r="P78" i="43" s="1"/>
  <c r="AG759" i="79"/>
  <c r="L75" i="43" s="1"/>
  <c r="G75" i="43"/>
  <c r="L96" i="43"/>
  <c r="J100" i="43"/>
  <c r="F81" i="43"/>
  <c r="M60" i="43"/>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O77" i="47" l="1"/>
  <c r="O76" i="47"/>
  <c r="O75" i="47"/>
  <c r="O83" i="47"/>
  <c r="O85" i="47"/>
  <c r="O81" i="47"/>
  <c r="O80" i="47"/>
  <c r="O78" i="47"/>
  <c r="O86" i="47"/>
  <c r="E29" i="43"/>
  <c r="O79" i="47"/>
  <c r="O84" i="47"/>
  <c r="O98" i="47"/>
  <c r="U83" i="47"/>
  <c r="H20" i="43"/>
  <c r="Q82" i="47"/>
  <c r="P83" i="47"/>
  <c r="R63" i="43"/>
  <c r="AM391" i="46"/>
  <c r="AM393" i="46" s="1"/>
  <c r="U63" i="47"/>
  <c r="U71" i="47"/>
  <c r="AM204" i="79"/>
  <c r="AM206" i="79" s="1"/>
  <c r="AM1127" i="79"/>
  <c r="AM1129" i="79" s="1"/>
  <c r="U48" i="47"/>
  <c r="U50" i="47"/>
  <c r="AM759" i="79"/>
  <c r="AM761" i="79" s="1"/>
  <c r="U61" i="47"/>
  <c r="U65" i="47"/>
  <c r="U49" i="47"/>
  <c r="U56" i="47"/>
  <c r="U68" i="47"/>
  <c r="U70" i="47"/>
  <c r="U45" i="47"/>
  <c r="U46" i="47"/>
  <c r="U60" i="47"/>
  <c r="U66" i="47"/>
  <c r="U69" i="47"/>
  <c r="U52" i="47"/>
  <c r="AM575" i="79"/>
  <c r="AM577" i="79" s="1"/>
  <c r="AM388" i="79"/>
  <c r="AM390" i="79" s="1"/>
  <c r="U62" i="47"/>
  <c r="U64" i="47"/>
  <c r="U54" i="47"/>
  <c r="U55" i="47"/>
  <c r="U67" i="47"/>
  <c r="U53" i="47"/>
  <c r="U51" i="47"/>
  <c r="AM943" i="79"/>
  <c r="AM945"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F105" authorId="0" shapeId="0" xr:uid="{2B89206C-510D-495A-B86E-D9D521F976B8}">
      <text>
        <r>
          <rPr>
            <b/>
            <sz val="9"/>
            <color indexed="81"/>
            <rFont val="Tahoma"/>
            <family val="2"/>
          </rPr>
          <t>Michelle Reesor:</t>
        </r>
        <r>
          <rPr>
            <sz val="9"/>
            <color indexed="81"/>
            <rFont val="Tahoma"/>
            <family val="2"/>
          </rPr>
          <t xml:space="preserve">
Streetlighting COS decision of threshold took kW/ KWH = Ratio %
3660/1338353
=1% approx.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C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<sst xmlns="http://schemas.openxmlformats.org/spreadsheetml/2006/main" count="3771" uniqueCount="734">
  <si>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</si>
  <si>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</si>
  <si>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</si>
  <si>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</si>
  <si>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</si>
  <si>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</si>
  <si>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</si>
  <si>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</si>
  <si>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</si>
  <si>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</si>
  <si>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</si>
  <si>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</si>
  <si>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</si>
  <si>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</si>
  <si>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</si>
  <si>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</si>
  <si>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</si>
  <si>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</si>
  <si>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</si>
  <si>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</si>
  <si>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</si>
  <si>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</si>
  <si>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</si>
  <si>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</si>
  <si>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</si>
  <si>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</si>
  <si>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</si>
  <si>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</si>
  <si>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</si>
  <si>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</si>
  <si>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</si>
  <si>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</si>
  <si>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</si>
  <si>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</si>
  <si>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</si>
  <si>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</si>
  <si>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</si>
  <si>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</si>
  <si>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</si>
  <si>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</si>
  <si>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</si>
  <si>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</si>
  <si>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</si>
  <si>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</si>
  <si>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</si>
  <si>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</si>
  <si>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</si>
  <si>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</si>
  <si>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</si>
  <si>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</si>
  <si>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</si>
  <si>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</si>
  <si>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</si>
  <si>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</si>
  <si>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</si>
  <si>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</si>
  <si>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</si>
  <si>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</si>
  <si>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</si>
  <si>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</si>
  <si>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</si>
  <si>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</si>
  <si>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</si>
  <si>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</si>
  <si>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</si>
  <si>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</si>
  <si>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</si>
  <si>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</si>
  <si>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</si>
  <si>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</si>
  <si>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</si>
  <si>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</si>
  <si>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</si>
  <si>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</si>
  <si>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</si>
  <si>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</si>
  <si>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</si>
  <si>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</si>
  <si>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</si>
  <si>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</si>
  <si>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</si>
  <si>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</si>
  <si>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</si>
  <si>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</si>
  <si>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</si>
  <si>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</si>
  <si>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</si>
  <si>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</si>
  <si>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</si>
  <si>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</si>
  <si>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</si>
  <si>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</si>
  <si>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</si>
  <si>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</si>
  <si>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</si>
  <si>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</si>
  <si>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</si>
  <si>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</si>
  <si>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</si>
  <si>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</si>
  <si>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</si>
  <si>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</si>
  <si>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</si>
  <si>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</si>
  <si>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</si>
  <si>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</si>
  <si>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</si>
  <si>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</si>
  <si>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</si>
  <si>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</si>
  <si>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</si>
  <si>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</si>
  <si>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</si>
  <si>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</si>
  <si>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</si>
  <si>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</si>
  <si>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</si>
  <si>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</si>
  <si>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</si>
  <si>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</si>
  <si>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</si>
  <si>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</si>
  <si>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</si>
  <si>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</si>
  <si>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</si>
  <si>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</si>
  <si>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</si>
  <si>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</si>
  <si>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</si>
  <si>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</si>
  <si>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</si>
  <si>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</si>
  <si>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</si>
  <si>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</si>
  <si>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</si>
  <si>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</si>
  <si>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</si>
  <si>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</si>
  <si>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</si>
  <si>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</si>
  <si>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</si>
  <si>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</si>
  <si>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</si>
  <si>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</si>
  <si>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</si>
  <si>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</si>
  <si>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</si>
  <si>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</si>
  <si>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</si>
  <si>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</si>
  <si>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</si>
  <si>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</si>
  <si>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</si>
  <si>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</si>
  <si>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</si>
  <si>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</si>
  <si>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</si>
  <si>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</si>
  <si>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</si>
  <si>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</si>
  <si>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</si>
  <si>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</si>
  <si>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</si>
  <si>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</si>
  <si>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</si>
  <si>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</si>
  <si>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</si>
  <si>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</si>
  <si>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</si>
  <si>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</si>
  <si>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</si>
  <si>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</si>
  <si>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</si>
  <si>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</si>
  <si>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</si>
  <si>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</si>
  <si>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</si>
  <si>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</si>
  <si>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</si>
  <si>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</si>
  <si>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</si>
  <si>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</si>
  <si>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</si>
  <si>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</si>
  <si>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</si>
  <si>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</si>
  <si>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</si>
  <si>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</si>
  <si>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</si>
  <si>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</si>
  <si>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</si>
  <si>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</si>
  <si>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</si>
  <si>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</si>
  <si>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</si>
  <si>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</si>
  <si>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</si>
  <si>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</si>
  <si>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</si>
  <si>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</si>
  <si>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</si>
  <si>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</si>
  <si>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</si>
  <si>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</si>
  <si>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</si>
  <si>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</si>
  <si>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</si>
  <si>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</si>
  <si>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</si>
  <si>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</si>
  <si>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</si>
  <si>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</si>
  <si>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</si>
  <si>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</si>
  <si>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</si>
  <si>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</si>
  <si>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</si>
  <si>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</si>
  <si>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</si>
  <si>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</si>
  <si>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</si>
  <si>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</si>
  <si>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</si>
  <si>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</si>
  <si>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</si>
  <si>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</si>
  <si>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</si>
  <si>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</si>
  <si>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</si>
  <si>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</si>
  <si>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</si>
  <si>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</si>
  <si>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</si>
  <si>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</si>
  <si>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</si>
  <si>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</si>
  <si>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</si>
  <si>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</si>
  <si>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</si>
  <si>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</si>
  <si>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</si>
  <si>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</si>
  <si>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</si>
  <si>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</si>
  <si>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</si>
  <si>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</si>
  <si>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</si>
  <si>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</si>
  <si>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</si>
  <si>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</si>
  <si>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</si>
  <si>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</si>
  <si>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</si>
  <si>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</si>
  <si>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</si>
  <si>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</si>
  <si>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</si>
  <si>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</si>
  <si>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</si>
  <si>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</si>
  <si>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</si>
  <si>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</si>
  <si>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</si>
  <si>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</si>
  <si>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</si>
  <si>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</si>
  <si>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</si>
  <si>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</si>
  <si>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</si>
  <si>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</si>
  <si>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</si>
  <si>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</si>
  <si>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</si>
  <si>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</si>
  <si>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</si>
  <si>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</si>
  <si>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</si>
  <si>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</si>
  <si>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</si>
  <si>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</si>
  <si>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</si>
  <si>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</si>
  <si>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</si>
  <si>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</si>
  <si>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</si>
  <si>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</si>
  <si>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</si>
  <si>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</si>
  <si>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</si>
  <si>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</si>
  <si>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</si>
  <si>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</si>
  <si>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</si>
  <si>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</si>
  <si>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</si>
  <si>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</si>
  <si>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</si>
  <si>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</si>
  <si>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</si>
  <si>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</si>
  <si>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</si>
  <si>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</si>
  <si>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</si>
  <si>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</si>
  <si>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</si>
  <si>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</si>
  <si>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</si>
  <si>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</si>
  <si>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</si>
  <si>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</si>
  <si>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</si>
  <si>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</si>
  <si>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</si>
  <si>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</si>
  <si>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</si>
  <si>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</si>
  <si>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</si>
  <si>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</si>
  <si>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</si>
  <si>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</si>
  <si>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</si>
  <si>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</si>
  <si>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</si>
  <si>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</si>
  <si>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</si>
  <si>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</si>
  <si>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</si>
  <si>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</si>
  <si>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</si>
  <si>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</si>
  <si>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</si>
  <si>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</si>
  <si>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</si>
  <si>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</si>
  <si>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</si>
  <si>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</si>
  <si>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</si>
  <si>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</si>
  <si>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</si>
  <si>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</si>
  <si>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</si>
  <si>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</si>
  <si>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</si>
  <si>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</si>
  <si>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</si>
  <si>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</si>
  <si>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</si>
  <si>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</si>
  <si>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</si>
  <si>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</si>
  <si>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</si>
  <si>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</si>
  <si>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</si>
  <si>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</si>
  <si>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</si>
  <si>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</si>
  <si>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</si>
  <si>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</si>
  <si>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</si>
  <si>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</si>
  <si>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</si>
  <si>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</si>
  <si>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</si>
  <si>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</si>
  <si>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</si>
  <si>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</si>
  <si>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</si>
  <si>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</si>
  <si>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</si>
  <si>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</si>
  <si>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</si>
  <si>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</si>
  <si>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</si>
  <si>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</si>
  <si>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</si>
  <si>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</si>
  <si>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</si>
  <si>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</si>
  <si>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</si>
  <si>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</si>
  <si>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</si>
  <si>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</si>
  <si>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</si>
  <si>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</si>
  <si>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</si>
  <si>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</si>
  <si>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</si>
  <si>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</si>
  <si>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</si>
  <si>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</si>
  <si>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</si>
  <si>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</si>
  <si>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</si>
  <si>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</si>
  <si>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</si>
  <si>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</si>
  <si>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</si>
  <si>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</si>
  <si>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</si>
  <si>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</si>
  <si>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</si>
  <si>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</si>
  <si>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</si>
  <si>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</si>
  <si>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</si>
  <si>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</si>
  <si>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</si>
  <si>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</si>
  <si>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</si>
  <si>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</si>
  <si>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</si>
  <si>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</si>
  <si>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</si>
  <si>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</si>
  <si>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</si>
  <si>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</si>
  <si>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</si>
  <si>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</si>
  <si>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</si>
  <si>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</si>
  <si>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</si>
  <si>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</si>
  <si>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</si>
  <si>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</si>
  <si>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</si>
  <si>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</si>
  <si>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</si>
  <si>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</si>
  <si>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</si>
  <si>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</si>
  <si>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</si>
  <si>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</si>
  <si>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</si>
  <si>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</si>
  <si>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</si>
  <si>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</si>
  <si>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</si>
  <si>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</si>
  <si>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</si>
  <si>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</si>
  <si>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</si>
  <si>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</si>
  <si>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</si>
  <si>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</si>
  <si>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</si>
  <si>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</si>
  <si>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</si>
  <si>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</si>
  <si>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</si>
  <si>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</si>
  <si>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</si>
  <si>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</si>
  <si>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</si>
  <si>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</si>
  <si>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</si>
  <si>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</si>
  <si>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</si>
  <si>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</si>
  <si>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</si>
  <si>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</si>
  <si>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</si>
  <si>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</si>
  <si>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</si>
  <si>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</si>
  <si>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</si>
  <si>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</si>
  <si>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</si>
  <si>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</si>
  <si>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</si>
  <si>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</si>
  <si>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</si>
  <si>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</si>
  <si>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</si>
  <si>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</si>
  <si>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</si>
  <si>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</si>
  <si>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</si>
  <si>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</si>
  <si>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</si>
  <si>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</si>
  <si>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</si>
  <si>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</si>
  <si>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</si>
  <si>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</si>
  <si>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</si>
  <si>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</si>
  <si>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</si>
  <si>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</si>
  <si>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</si>
  <si>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</si>
  <si>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</si>
  <si>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</si>
  <si>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</si>
  <si>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</si>
  <si>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</si>
  <si>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</si>
  <si>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</si>
  <si>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</si>
  <si>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</si>
  <si>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</si>
  <si>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</si>
  <si>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</si>
  <si>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</si>
  <si>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</si>
  <si>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</si>
  <si>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</si>
  <si>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</si>
  <si>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</si>
  <si>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</si>
  <si>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</si>
  <si>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</si>
  <si>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</si>
  <si>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</si>
  <si>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</si>
  <si>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</si>
  <si>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</si>
  <si>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</si>
  <si>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</si>
  <si>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</si>
  <si>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</si>
  <si>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</si>
  <si>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</si>
  <si>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</si>
  <si>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</si>
  <si>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</si>
  <si>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</si>
  <si>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</si>
  <si>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</si>
  <si>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</si>
  <si>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</si>
  <si>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</si>
  <si>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</si>
  <si>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</si>
  <si>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</si>
  <si>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</si>
  <si>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</si>
  <si>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</si>
  <si>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</si>
  <si>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</si>
  <si>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</si>
  <si>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</si>
  <si>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</si>
  <si>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</si>
  <si>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</si>
  <si>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</si>
  <si>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</si>
  <si>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</si>
  <si>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</si>
  <si>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</si>
  <si>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</si>
  <si>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</si>
  <si>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</si>
  <si>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</si>
  <si>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</si>
  <si>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</si>
  <si>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</si>
  <si>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</si>
  <si>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</si>
  <si>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</si>
  <si>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</si>
  <si>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</si>
  <si>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</si>
  <si>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</si>
  <si>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</si>
  <si>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</si>
  <si>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</si>
  <si>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</si>
  <si>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</si>
  <si>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</si>
  <si>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</si>
  <si>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</si>
  <si>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</si>
  <si>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</si>
  <si>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</si>
  <si>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</si>
  <si>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</si>
  <si>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</si>
  <si>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</si>
  <si>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</si>
  <si>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</si>
  <si>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</si>
  <si>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</si>
  <si>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</si>
  <si>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</si>
  <si>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</si>
  <si>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</si>
  <si>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</si>
  <si>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</si>
  <si>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</si>
  <si>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</si>
  <si>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</si>
  <si>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</si>
  <si>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</si>
  <si>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</si>
  <si>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</si>
  <si>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</si>
  <si>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</si>
  <si>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</si>
  <si>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</si>
  <si>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</si>
  <si>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</si>
  <si>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</si>
  <si>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</si>
  <si>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</si>
  <si>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</si>
  <si>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</si>
  <si>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</si>
  <si>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</si>
  <si>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</si>
  <si>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</si>
  <si>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</si>
  <si>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</si>
  <si>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</si>
  <si>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</si>
  <si>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</si>
  <si>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</si>
  <si>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</si>
  <si>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</si>
  <si>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</si>
  <si>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</si>
  <si>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</si>
  <si>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</si>
  <si>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</si>
  <si>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</si>
  <si>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</si>
  <si>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</si>
  <si>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</si>
  <si>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</si>
  <si>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</si>
  <si>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</si>
  <si>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</si>
  <si>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</si>
  <si>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</si>
  <si>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</si>
  <si>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</si>
  <si>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</si>
  <si>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</si>
  <si>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</si>
  <si>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</si>
  <si>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</si>
  <si>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</si>
  <si>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</si>
  <si>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</si>
  <si>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</si>
  <si>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</si>
  <si>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</si>
  <si>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</si>
  <si>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</si>
  <si>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</si>
  <si>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</si>
  <si>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</si>
  <si>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</si>
  <si>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</si>
  <si>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</si>
  <si>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</si>
  <si>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</si>
  <si>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</si>
  <si>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</si>
  <si>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</si>
  <si>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</si>
  <si>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</si>
  <si>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</si>
  <si>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</si>
  <si>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</si>
  <si>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</si>
  <si>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</si>
  <si>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</si>
  <si>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</si>
  <si>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</si>
  <si>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</si>
  <si>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</si>
  <si>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</si>
  <si>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</si>
  <si>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</si>
  <si>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</si>
  <si>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</si>
  <si>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</si>
  <si>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</si>
  <si>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</si>
  <si>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</si>
  <si>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</si>
  <si>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</si>
  <si>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Midland Power Utility Corporation</t>
  </si>
  <si>
    <t>2019 IRM Application</t>
  </si>
  <si>
    <t>EB-2011-0182</t>
  </si>
  <si>
    <t>2011 IRM Application</t>
  </si>
  <si>
    <t>2012-2013</t>
  </si>
  <si>
    <t>EB-2018-0052</t>
  </si>
  <si>
    <t>GS&gt;50</t>
  </si>
  <si>
    <t>Street Lights</t>
  </si>
  <si>
    <t>2013 Settlement Agreement, p. 20 of 75</t>
  </si>
  <si>
    <t>2013-2014</t>
  </si>
  <si>
    <t>Note: Midland PUC last filed a Cost of Service in 2013 and allocated the 2011-2014 CDM targets outlined in the OPA's Final Annual Report as noted in the LRAMVA Threshold for 2013 noted above.</t>
  </si>
  <si>
    <t>EB-2009-0236</t>
  </si>
  <si>
    <t>EB-2010-0099</t>
  </si>
  <si>
    <t>EB-2011-0434</t>
  </si>
  <si>
    <t>EB-2012-0147</t>
  </si>
  <si>
    <t>EB-2013-0151</t>
  </si>
  <si>
    <t>EB-2014-0093</t>
  </si>
  <si>
    <t>EB-2015-0088</t>
  </si>
  <si>
    <t>EB-2016-0092</t>
  </si>
  <si>
    <t>EB-2017-0060</t>
  </si>
  <si>
    <t>Note:  LDC to make note of adjustments made to Table 3 to accommodate the LDC's specific circumstances - Midland PUC has not made adjustments to Table 3 to accormodate any specific circumstances</t>
  </si>
  <si>
    <t>Note:  LDC to make note of the years removed from this table, whose distribution rates are not part of the LRAMVA disposition - Midland PUC has not removed or modified table 3a</t>
  </si>
  <si>
    <t>Consumer</t>
  </si>
  <si>
    <t>Business</t>
  </si>
  <si>
    <t>Pre-2011 Programs Completed in 2011</t>
  </si>
  <si>
    <t>Tier 1</t>
  </si>
  <si>
    <t>Commercial &amp; Institutional</t>
  </si>
  <si>
    <t>Tier 1 - 2011 Adjustment</t>
  </si>
  <si>
    <t>Home Assistance</t>
  </si>
  <si>
    <t>C&amp;I</t>
  </si>
  <si>
    <t>Small Business Lighting</t>
  </si>
  <si>
    <t>Annual Coupons</t>
  </si>
  <si>
    <t>Bi-Annual Retailer Events</t>
  </si>
  <si>
    <t>HVAC</t>
  </si>
  <si>
    <t>Time-of-Use Savings</t>
  </si>
  <si>
    <t>Commercial</t>
  </si>
  <si>
    <t>Save on Energy Heating &amp; Cooling Program</t>
  </si>
  <si>
    <t>Save on Energy Instant Discount Program</t>
  </si>
  <si>
    <t>Save on Energy Energy Retrofit</t>
  </si>
  <si>
    <t>Save on Energy Energy Small Business Lighting Program</t>
  </si>
  <si>
    <t>Save on Energy Energy Energy Manager Program</t>
  </si>
  <si>
    <t>Whole Home Pilot Program</t>
  </si>
  <si>
    <t>2011 CDM Programs</t>
  </si>
  <si>
    <t>2012 CDM Programs</t>
  </si>
  <si>
    <t>2013 CDM Programs</t>
  </si>
  <si>
    <t>2014 CDM Programs</t>
  </si>
  <si>
    <t xml:space="preserve">GS&gt;50 kW </t>
  </si>
  <si>
    <t>2016 CDM Programs</t>
  </si>
  <si>
    <t>2017 CDM Programs</t>
  </si>
  <si>
    <t>2015 CDM Programs</t>
  </si>
  <si>
    <t>2015 Adjustment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</si>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</sst>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Red]\(#,##0.00\)"/>
    <numFmt numFmtId="286" formatCode="#,##0_%_);\(#,##0\)_%;#,##0_%_);@_%_)"/>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10"/>
      <name val="Frutiger 45 Light"/>
      <family val="2"/>
    </font>
    <font>
      <sz val="11"/>
      <color indexed="8"/>
      <name val="宋体"/>
      <charset val="134"/>
    </font>
    <font>
      <sz val="12"/>
      <name val="Goudy Old Style"/>
      <family val="1"/>
    </font>
    <font>
      <sz val="10"/>
      <name val="Helv"/>
    </font>
    <font>
      <sz val="9"/>
      <name val="Frutiger 45 Light"/>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02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right/>
      <top style="thin">
        <color auto="1"/>
      </top>
      <bottom style="double">
        <color auto="1"/>
      </bottom>
      <diagonal/>
    </border>
    <border>
      <left/>
      <right/>
      <top/>
      <bottom style="medium">
        <color auto="1"/>
      </bottom>
      <diagonal/>
    </border>
    <border>
      <left style="thin">
        <color auto="1"/>
      </left>
      <right/>
      <top style="thin">
        <color auto="1"/>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indexed="64"/>
      </left>
      <right/>
      <top style="thin">
        <color indexed="64"/>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hair">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indexed="64"/>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style="thin">
        <color indexed="8"/>
      </top>
      <bottom/>
      <diagonal/>
    </border>
    <border>
      <left/>
      <right/>
      <top/>
      <bottom style="thick">
        <color auto="1"/>
      </bottom>
      <diagonal/>
    </border>
    <border>
      <left/>
      <right/>
      <top style="thin">
        <color auto="1"/>
      </top>
      <bottom style="medium">
        <color auto="1"/>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top style="thin">
        <color indexed="64"/>
      </top>
      <bottom/>
      <diagonal/>
    </border>
    <border>
      <left style="thin">
        <color indexed="64"/>
      </left>
      <right style="thin">
        <color theme="0"/>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theme="0"/>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s>
  <cellStyleXfs count="16311">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67" fontId="85" fillId="0" borderId="175"/>
    <xf numFmtId="237" fontId="194" fillId="86" borderId="174" applyNumberFormat="0" applyBorder="0" applyAlignment="0" applyProtection="0">
      <alignment vertical="center"/>
    </xf>
    <xf numFmtId="0" fontId="12" fillId="60" borderId="125" applyNumberFormat="0">
      <alignment horizontal="centerContinuous" vertical="center" wrapText="1"/>
    </xf>
    <xf numFmtId="0" fontId="12" fillId="61" borderId="125" applyNumberFormat="0">
      <alignment horizontal="left" vertical="center"/>
    </xf>
    <xf numFmtId="204" fontId="90" fillId="63" borderId="14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8" fontId="113" fillId="0" borderId="144">
      <protection locked="0"/>
    </xf>
    <xf numFmtId="167" fontId="85" fillId="0" borderId="175"/>
    <xf numFmtId="237" fontId="194" fillId="86" borderId="174"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04" fontId="90" fillId="63" borderId="171"/>
    <xf numFmtId="8" fontId="113" fillId="0" borderId="172">
      <protection locked="0"/>
    </xf>
    <xf numFmtId="0" fontId="147" fillId="73" borderId="173">
      <alignment horizontal="left" vertical="center" wrapText="1"/>
    </xf>
    <xf numFmtId="256" fontId="164" fillId="0" borderId="138" applyBorder="0"/>
    <xf numFmtId="260" fontId="172" fillId="65" borderId="110" applyFill="0" applyBorder="0" applyAlignment="0" applyProtection="0">
      <alignment horizontal="right"/>
      <protection locked="0"/>
    </xf>
    <xf numFmtId="0" fontId="177" fillId="67" borderId="110">
      <alignment horizontal="center" vertical="center" wrapText="1"/>
      <protection hidden="1"/>
    </xf>
    <xf numFmtId="43" fontId="6" fillId="0" borderId="0" applyFont="0" applyFill="0" applyBorder="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43" fontId="6" fillId="0" borderId="0" applyFont="0" applyFill="0" applyBorder="0" applyAlignment="0" applyProtection="0"/>
    <xf numFmtId="237" fontId="194" fillId="86" borderId="146" applyNumberFormat="0" applyBorder="0" applyAlignment="0" applyProtection="0">
      <alignment vertical="center"/>
    </xf>
    <xf numFmtId="43" fontId="6" fillId="0" borderId="0" applyFont="0" applyFill="0" applyBorder="0" applyAlignment="0" applyProtection="0"/>
    <xf numFmtId="0" fontId="147" fillId="73" borderId="145">
      <alignment horizontal="left" vertical="center" wrapText="1"/>
    </xf>
    <xf numFmtId="8" fontId="113" fillId="0" borderId="144">
      <protection locked="0"/>
    </xf>
    <xf numFmtId="204" fontId="90" fillId="63" borderId="143"/>
    <xf numFmtId="0" fontId="147" fillId="73" borderId="173">
      <alignment horizontal="left" vertical="center" wrapText="1"/>
    </xf>
    <xf numFmtId="8" fontId="113" fillId="0" borderId="172">
      <protection locked="0"/>
    </xf>
    <xf numFmtId="204" fontId="90" fillId="63" borderId="171"/>
    <xf numFmtId="237" fontId="194" fillId="86" borderId="146" applyNumberFormat="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56" applyNumberFormat="0" applyProtection="0">
      <alignment horizontal="left"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2" fillId="60" borderId="125" applyNumberFormat="0">
      <alignment horizontal="centerContinuous" vertical="center" wrapText="1"/>
    </xf>
    <xf numFmtId="0" fontId="12" fillId="61" borderId="125" applyNumberFormat="0">
      <alignment horizontal="lef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83" fillId="81" borderId="156" applyNumberFormat="0" applyProtection="0">
      <alignment horizontal="center" vertical="center"/>
    </xf>
    <xf numFmtId="0" fontId="241" fillId="0" borderId="0" applyNumberFormat="0" applyFill="0">
      <alignment horizontal="left" vertical="center" wrapText="1"/>
    </xf>
    <xf numFmtId="0" fontId="11" fillId="60" borderId="156" applyNumberFormat="0" applyProtection="0">
      <alignment horizontal="left" vertical="center" wrapText="1"/>
    </xf>
    <xf numFmtId="0" fontId="12" fillId="25" borderId="156" applyNumberFormat="0" applyProtection="0">
      <alignment horizontal="left" vertical="center" wrapText="1"/>
    </xf>
    <xf numFmtId="253" fontId="11" fillId="82" borderId="156" applyNumberFormat="0" applyProtection="0">
      <alignment horizontal="center" vertical="center" wrapText="1"/>
    </xf>
    <xf numFmtId="0" fontId="11" fillId="60" borderId="156" applyNumberFormat="0" applyProtection="0">
      <alignment horizontal="left"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83" fillId="81" borderId="156" applyNumberFormat="0" applyProtection="0">
      <alignment horizontal="center" vertical="center"/>
    </xf>
    <xf numFmtId="196" fontId="241" fillId="0" borderId="0" applyNumberFormat="0" applyFill="0">
      <alignment horizontal="left" vertical="center" wrapText="1"/>
    </xf>
    <xf numFmtId="0" fontId="241" fillId="25" borderId="0" applyFont="0" applyFill="0" applyProtection="0"/>
    <xf numFmtId="0" fontId="177" fillId="67" borderId="156">
      <alignment horizontal="center" vertical="center" wrapText="1"/>
      <protection hidden="1"/>
    </xf>
    <xf numFmtId="0" fontId="11" fillId="60" borderId="156" applyNumberFormat="0" applyProtection="0">
      <alignment horizontal="left" vertical="center" wrapText="1"/>
    </xf>
    <xf numFmtId="0" fontId="12" fillId="25" borderId="156" applyNumberFormat="0" applyProtection="0">
      <alignment horizontal="left" vertical="center" wrapText="1"/>
    </xf>
    <xf numFmtId="253" fontId="11" fillId="82" borderId="156" applyNumberFormat="0" applyProtection="0">
      <alignment horizontal="center" vertical="center" wrapText="1"/>
    </xf>
    <xf numFmtId="0" fontId="11" fillId="60" borderId="156" applyNumberFormat="0" applyProtection="0">
      <alignment horizontal="left"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83" fillId="81" borderId="156" applyNumberFormat="0" applyProtection="0">
      <alignment horizontal="center" vertical="center"/>
    </xf>
    <xf numFmtId="0" fontId="177" fillId="67" borderId="156">
      <alignment horizontal="center" vertical="center" wrapText="1"/>
      <protection hidden="1"/>
    </xf>
    <xf numFmtId="233" fontId="181" fillId="0" borderId="76"/>
    <xf numFmtId="233" fontId="181" fillId="0" borderId="76"/>
    <xf numFmtId="0" fontId="177" fillId="67" borderId="156">
      <alignment horizontal="center" vertical="center" wrapText="1"/>
      <protection hidden="1"/>
    </xf>
    <xf numFmtId="0" fontId="177" fillId="67" borderId="156">
      <alignment horizontal="center" vertical="center" wrapText="1"/>
      <protection hidden="1"/>
    </xf>
    <xf numFmtId="0" fontId="147" fillId="0" borderId="166">
      <alignment horizontal="center"/>
    </xf>
    <xf numFmtId="0" fontId="177" fillId="67" borderId="156">
      <alignment horizontal="center" vertical="center" wrapText="1"/>
      <protection hidden="1"/>
    </xf>
    <xf numFmtId="260" fontId="172" fillId="65" borderId="156" applyFill="0" applyBorder="0" applyAlignment="0" applyProtection="0">
      <alignment horizontal="right"/>
      <protection locked="0"/>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7" fontId="245" fillId="0" borderId="0" applyBorder="0" applyProtection="0">
      <alignment horizontal="right"/>
    </xf>
    <xf numFmtId="256" fontId="164" fillId="0" borderId="157" applyBorder="0"/>
    <xf numFmtId="260" fontId="172" fillId="65" borderId="156" applyFill="0" applyBorder="0" applyAlignment="0" applyProtection="0">
      <alignment horizontal="right"/>
      <protection locked="0"/>
    </xf>
    <xf numFmtId="257" fontId="245" fillId="0" borderId="0" applyBorder="0" applyProtection="0">
      <alignment horizontal="right"/>
    </xf>
    <xf numFmtId="256" fontId="164" fillId="0" borderId="157" applyBorder="0"/>
    <xf numFmtId="0" fontId="14" fillId="24" borderId="127" applyNumberFormat="0" applyFont="0" applyAlignment="0" applyProtection="0"/>
    <xf numFmtId="260" fontId="172" fillId="65" borderId="156" applyFill="0" applyBorder="0" applyAlignment="0" applyProtection="0">
      <alignment horizontal="right"/>
      <protection locked="0"/>
    </xf>
    <xf numFmtId="0" fontId="14" fillId="24" borderId="127" applyNumberFormat="0" applyFont="0" applyAlignment="0" applyProtection="0"/>
    <xf numFmtId="260" fontId="172" fillId="65" borderId="156" applyFill="0" applyBorder="0" applyAlignment="0" applyProtection="0">
      <alignment horizontal="right"/>
      <protection locked="0"/>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7" fontId="245" fillId="0" borderId="0" applyBorder="0" applyProtection="0">
      <alignment horizontal="right"/>
    </xf>
    <xf numFmtId="257" fontId="245" fillId="0" borderId="0" applyBorder="0" applyProtection="0">
      <alignment horizontal="right"/>
    </xf>
    <xf numFmtId="256" fontId="164" fillId="0" borderId="157" applyBorder="0"/>
    <xf numFmtId="257" fontId="245" fillId="0" borderId="0" applyBorder="0" applyProtection="0">
      <alignment horizontal="right"/>
    </xf>
    <xf numFmtId="256" fontId="164" fillId="0" borderId="157" applyBorder="0"/>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60" fontId="172" fillId="65" borderId="156" applyFill="0" applyBorder="0" applyAlignment="0" applyProtection="0">
      <alignment horizontal="right"/>
      <protection locked="0"/>
    </xf>
    <xf numFmtId="257" fontId="245" fillId="0" borderId="0" applyBorder="0" applyProtection="0">
      <alignment horizontal="right"/>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0" fontId="14" fillId="24" borderId="127" applyNumberFormat="0" applyFont="0" applyAlignment="0" applyProtection="0"/>
    <xf numFmtId="257" fontId="245" fillId="0" borderId="0" applyBorder="0" applyProtection="0">
      <alignment horizontal="right"/>
    </xf>
    <xf numFmtId="256" fontId="164" fillId="0" borderId="157" applyBorder="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2" fillId="60" borderId="159" applyNumberFormat="0">
      <alignment horizontal="centerContinuous" vertical="center" wrapText="1"/>
    </xf>
    <xf numFmtId="0" fontId="12" fillId="61" borderId="159" applyNumberFormat="0">
      <alignment horizontal="left" vertical="center"/>
    </xf>
    <xf numFmtId="42" fontId="87" fillId="0" borderId="153" applyFont="0"/>
    <xf numFmtId="204" fontId="90" fillId="63" borderId="160"/>
    <xf numFmtId="42" fontId="87" fillId="0" borderId="153" applyFont="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204" fontId="90" fillId="63" borderId="160"/>
    <xf numFmtId="42" fontId="87" fillId="0" borderId="153" applyFont="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204" fontId="90" fillId="63" borderId="16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97" fillId="0" borderId="5" applyNumberFormat="0" applyFill="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83" fillId="0" borderId="158" applyNumberFormat="0" applyFont="0" applyFill="0" applyAlignment="0" applyProtection="0"/>
    <xf numFmtId="285" fontId="12" fillId="0" borderId="88">
      <alignment horizontal="right"/>
    </xf>
    <xf numFmtId="3" fontId="98" fillId="0" borderId="88" applyFill="0">
      <alignment horizontal="right"/>
    </xf>
    <xf numFmtId="204" fontId="90" fillId="63" borderId="147"/>
    <xf numFmtId="0" fontId="83" fillId="0" borderId="103" applyNumberFormat="0" applyFont="0" applyFill="0" applyAlignment="0" applyProtection="0"/>
    <xf numFmtId="0" fontId="17" fillId="21" borderId="125" applyNumberFormat="0" applyAlignment="0" applyProtection="0"/>
    <xf numFmtId="0" fontId="100" fillId="33" borderId="59" applyNumberFormat="0" applyAlignment="0" applyProtection="0"/>
    <xf numFmtId="253" fontId="6" fillId="0" borderId="0"/>
    <xf numFmtId="286" fontId="106" fillId="0" borderId="0" applyFont="0" applyFill="0" applyBorder="0" applyAlignment="0" applyProtection="0">
      <alignment horizontal="right"/>
    </xf>
    <xf numFmtId="253" fontId="6" fillId="0" borderId="0"/>
    <xf numFmtId="43" fontId="242" fillId="0" borderId="0" applyFont="0" applyFill="0" applyBorder="0" applyAlignment="0" applyProtection="0"/>
    <xf numFmtId="166" fontId="243" fillId="0" borderId="0" applyFont="0" applyFill="0" applyBorder="0" applyAlignment="0" applyProtection="0"/>
    <xf numFmtId="253" fontId="6" fillId="0" borderId="0"/>
    <xf numFmtId="253" fontId="6" fillId="0" borderId="0"/>
    <xf numFmtId="253" fontId="6" fillId="0" borderId="0"/>
    <xf numFmtId="253" fontId="6" fillId="0" borderId="0"/>
    <xf numFmtId="253" fontId="6" fillId="0" borderId="0"/>
    <xf numFmtId="43" fontId="242" fillId="0" borderId="0" applyFont="0" applyFill="0" applyBorder="0" applyAlignment="0" applyProtection="0"/>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43" fontId="48" fillId="0" borderId="0" applyFont="0" applyFill="0" applyBorder="0" applyAlignment="0" applyProtection="0"/>
    <xf numFmtId="0" fontId="12" fillId="24" borderId="127" applyNumberFormat="0" applyFont="0" applyAlignment="0" applyProtection="0"/>
    <xf numFmtId="8" fontId="113" fillId="0" borderId="148">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04" fontId="90" fillId="63" borderId="160"/>
    <xf numFmtId="0" fontId="97" fillId="0" borderId="5" applyNumberFormat="0" applyFill="0" applyAlignment="0" applyProtection="0"/>
    <xf numFmtId="0" fontId="99" fillId="0" borderId="69" applyNumberFormat="0" applyFont="0" applyFill="0" applyAlignment="0" applyProtection="0">
      <alignment horizontal="centerContinuous"/>
    </xf>
    <xf numFmtId="0" fontId="83" fillId="0" borderId="168" applyNumberFormat="0" applyFont="0" applyFill="0" applyAlignment="0" applyProtection="0"/>
    <xf numFmtId="0" fontId="17" fillId="21" borderId="159" applyNumberForma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23" fontId="244" fillId="0" borderId="72" applyNumberFormat="0" applyFill="0">
      <alignment horizontal="right"/>
    </xf>
    <xf numFmtId="223" fontId="244" fillId="0" borderId="72" applyNumberFormat="0" applyFill="0">
      <alignment horizontal="right"/>
    </xf>
    <xf numFmtId="253" fontId="6" fillId="0" borderId="0"/>
    <xf numFmtId="223" fontId="244" fillId="0" borderId="72" applyNumberFormat="0" applyFill="0">
      <alignment horizontal="right"/>
    </xf>
    <xf numFmtId="223" fontId="244" fillId="0" borderId="72" applyNumberFormat="0" applyFill="0">
      <alignment horizontal="right"/>
    </xf>
    <xf numFmtId="225" fontId="81" fillId="65" borderId="9" applyFont="0" applyFill="0" applyBorder="0" applyAlignment="0" applyProtection="0"/>
    <xf numFmtId="0" fontId="25" fillId="8" borderId="159" applyNumberFormat="0" applyAlignment="0" applyProtection="0"/>
    <xf numFmtId="225" fontId="81" fillId="65" borderId="9" applyFont="0" applyFill="0" applyBorder="0" applyAlignment="0" applyProtection="0"/>
    <xf numFmtId="227" fontId="85" fillId="0" borderId="5" applyFont="0" applyFill="0" applyBorder="0" applyAlignment="0" applyProtection="0"/>
    <xf numFmtId="0" fontId="25" fillId="8" borderId="159" applyNumberFormat="0" applyAlignment="0" applyProtection="0"/>
    <xf numFmtId="0" fontId="25" fillId="8" borderId="159" applyNumberFormat="0" applyAlignment="0" applyProtection="0"/>
    <xf numFmtId="1" fontId="121" fillId="69" borderId="155" applyNumberFormat="0" applyBorder="0" applyAlignment="0">
      <alignment horizontal="centerContinuous" vertical="center"/>
      <protection locked="0"/>
    </xf>
    <xf numFmtId="1" fontId="121" fillId="69" borderId="155" applyNumberFormat="0" applyBorder="0" applyAlignment="0">
      <alignment horizontal="centerContinuous" vertical="center"/>
      <protection locked="0"/>
    </xf>
    <xf numFmtId="223" fontId="244" fillId="0" borderId="72" applyNumberFormat="0" applyFill="0">
      <alignment horizontal="right"/>
    </xf>
    <xf numFmtId="223" fontId="244" fillId="0" borderId="72" applyNumberFormat="0" applyFill="0">
      <alignment horizontal="right"/>
    </xf>
    <xf numFmtId="233" fontId="12" fillId="71" borderId="156" applyNumberFormat="0" applyFont="0" applyBorder="0" applyAlignment="0" applyProtection="0"/>
    <xf numFmtId="0" fontId="47" fillId="0" borderId="157">
      <alignment horizontal="left" vertical="center"/>
    </xf>
    <xf numFmtId="0" fontId="106" fillId="0" borderId="0" applyFont="0" applyFill="0" applyBorder="0" applyAlignment="0" applyProtection="0"/>
    <xf numFmtId="233" fontId="12" fillId="71" borderId="156" applyNumberFormat="0" applyFont="0" applyBorder="0" applyAlignment="0" applyProtection="0"/>
    <xf numFmtId="1" fontId="121" fillId="69" borderId="155" applyNumberFormat="0" applyBorder="0" applyAlignment="0">
      <alignment horizontal="centerContinuous" vertical="center"/>
      <protection locked="0"/>
    </xf>
    <xf numFmtId="0" fontId="47" fillId="0" borderId="157">
      <alignment horizontal="left" vertical="center"/>
    </xf>
    <xf numFmtId="234" fontId="87" fillId="0" borderId="76">
      <alignment horizontal="center"/>
    </xf>
    <xf numFmtId="0" fontId="25" fillId="8" borderId="125" applyNumberFormat="0" applyAlignment="0" applyProtection="0"/>
    <xf numFmtId="0" fontId="12" fillId="24" borderId="127" applyNumberFormat="0" applyFont="0" applyAlignment="0" applyProtection="0"/>
    <xf numFmtId="8" fontId="113" fillId="0" borderId="161">
      <protection locked="0"/>
    </xf>
    <xf numFmtId="233" fontId="12" fillId="71" borderId="156" applyNumberFormat="0" applyFont="0" applyBorder="0" applyAlignment="0" applyProtection="0"/>
    <xf numFmtId="1" fontId="121" fillId="69" borderId="118" applyNumberFormat="0" applyBorder="0" applyAlignment="0">
      <alignment horizontal="centerContinuous" vertical="center"/>
      <protection locked="0"/>
    </xf>
    <xf numFmtId="0" fontId="47" fillId="0" borderId="157">
      <alignment horizontal="left" vertical="center"/>
    </xf>
    <xf numFmtId="0" fontId="25" fillId="8" borderId="159" applyNumberFormat="0" applyAlignment="0" applyProtection="0"/>
    <xf numFmtId="0" fontId="25" fillId="8" borderId="159" applyNumberFormat="0" applyAlignment="0" applyProtection="0"/>
    <xf numFmtId="233" fontId="12" fillId="71" borderId="110" applyNumberFormat="0" applyFont="0" applyBorder="0" applyAlignment="0" applyProtection="0"/>
    <xf numFmtId="0" fontId="25" fillId="8" borderId="159" applyNumberFormat="0" applyAlignment="0" applyProtection="0"/>
    <xf numFmtId="0" fontId="47" fillId="0" borderId="138">
      <alignment horizontal="left" vertical="center"/>
    </xf>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147" fillId="73" borderId="163">
      <alignment horizontal="left" vertical="center" wrapText="1"/>
    </xf>
    <xf numFmtId="0" fontId="147" fillId="73" borderId="163">
      <alignment horizontal="left" vertical="center" wrapText="1"/>
    </xf>
    <xf numFmtId="10" fontId="108" fillId="65" borderId="156" applyNumberFormat="0" applyBorder="0" applyAlignment="0" applyProtection="0"/>
    <xf numFmtId="2" fontId="149" fillId="0" borderId="5"/>
    <xf numFmtId="0" fontId="134" fillId="0" borderId="75" applyNumberFormat="0" applyFill="0" applyBorder="0" applyAlignment="0" applyProtection="0">
      <alignment horizontal="left"/>
    </xf>
    <xf numFmtId="0" fontId="147" fillId="73" borderId="163">
      <alignment horizontal="left" vertical="center" wrapText="1"/>
    </xf>
    <xf numFmtId="10" fontId="108" fillId="65" borderId="156" applyNumberFormat="0" applyBorder="0" applyAlignment="0" applyProtection="0"/>
    <xf numFmtId="14" fontId="85" fillId="0" borderId="5" applyFont="0" applyFill="0" applyBorder="0" applyAlignment="0" applyProtection="0"/>
    <xf numFmtId="14" fontId="85" fillId="0" borderId="5" applyFont="0" applyFill="0" applyBorder="0" applyAlignment="0" applyProtection="0"/>
    <xf numFmtId="10" fontId="108" fillId="65" borderId="110" applyNumberFormat="0" applyBorder="0" applyAlignment="0" applyProtection="0"/>
    <xf numFmtId="0" fontId="142" fillId="32" borderId="59" applyNumberFormat="0" applyAlignment="0" applyProtection="0"/>
    <xf numFmtId="237" fontId="12" fillId="65" borderId="77" applyNumberFormat="0" applyFont="0" applyBorder="0" applyAlignment="0">
      <alignment horizontal="right" vertical="center"/>
      <protection locked="0"/>
    </xf>
    <xf numFmtId="0" fontId="147" fillId="73" borderId="149">
      <alignment horizontal="left" vertical="center" wrapText="1"/>
    </xf>
    <xf numFmtId="0" fontId="12" fillId="0" borderId="156"/>
    <xf numFmtId="253" fontId="12" fillId="0" borderId="0"/>
    <xf numFmtId="253" fontId="12" fillId="0" borderId="0"/>
    <xf numFmtId="0" fontId="12" fillId="0" borderId="156"/>
    <xf numFmtId="253" fontId="12" fillId="0" borderId="0"/>
    <xf numFmtId="253" fontId="12" fillId="0" borderId="0"/>
    <xf numFmtId="253" fontId="12" fillId="0" borderId="0"/>
    <xf numFmtId="0" fontId="12" fillId="0" borderId="156"/>
    <xf numFmtId="253" fontId="12" fillId="0" borderId="0"/>
    <xf numFmtId="0" fontId="12" fillId="0" borderId="110"/>
    <xf numFmtId="253" fontId="12" fillId="0" borderId="0"/>
    <xf numFmtId="253" fontId="12" fillId="0" borderId="0"/>
    <xf numFmtId="0"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3" fontId="78" fillId="0" borderId="72" applyNumberFormat="0" applyFill="0">
      <alignment horizontal="right"/>
    </xf>
    <xf numFmtId="223" fontId="78" fillId="0" borderId="72" applyNumberFormat="0" applyFill="0">
      <alignment horizontal="right"/>
    </xf>
    <xf numFmtId="227" fontId="85" fillId="0" borderId="5" applyFont="0" applyFill="0" applyBorder="0" applyAlignment="0" applyProtection="0"/>
    <xf numFmtId="0" fontId="25" fillId="8" borderId="159" applyNumberFormat="0" applyAlignment="0" applyProtection="0"/>
    <xf numFmtId="1" fontId="121" fillId="69" borderId="167" applyNumberFormat="0" applyBorder="0" applyAlignment="0">
      <alignment horizontal="centerContinuous" vertical="center"/>
      <protection locked="0"/>
    </xf>
    <xf numFmtId="233" fontId="12" fillId="71" borderId="156" applyNumberFormat="0" applyFont="0" applyBorder="0" applyAlignment="0" applyProtection="0"/>
    <xf numFmtId="0" fontId="47" fillId="0" borderId="157">
      <alignment horizontal="left" vertical="center"/>
    </xf>
    <xf numFmtId="234" fontId="87" fillId="0" borderId="76">
      <alignment horizontal="center"/>
    </xf>
    <xf numFmtId="10" fontId="108" fillId="65" borderId="156" applyNumberFormat="0" applyBorder="0" applyAlignment="0" applyProtection="0"/>
    <xf numFmtId="0" fontId="147" fillId="73" borderId="163">
      <alignment horizontal="left" vertical="center" wrapText="1"/>
    </xf>
    <xf numFmtId="0" fontId="12" fillId="0" borderId="156"/>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156"/>
    <xf numFmtId="253" fontId="12" fillId="0" borderId="0"/>
    <xf numFmtId="0" fontId="12" fillId="0" borderId="156"/>
    <xf numFmtId="0" fontId="12" fillId="0" borderId="156"/>
    <xf numFmtId="0" fontId="12" fillId="0" borderId="156"/>
    <xf numFmtId="0" fontId="12" fillId="0" borderId="156"/>
    <xf numFmtId="14" fontId="85" fillId="0" borderId="5" applyFont="0" applyFill="0" applyBorder="0" applyAlignment="0" applyProtection="0"/>
    <xf numFmtId="2" fontId="149" fillId="0" borderId="5"/>
    <xf numFmtId="14" fontId="85" fillId="0" borderId="5" applyFont="0" applyFill="0" applyBorder="0" applyAlignment="0" applyProtection="0"/>
    <xf numFmtId="0" fontId="147" fillId="73" borderId="163">
      <alignment horizontal="left" vertical="center" wrapText="1"/>
    </xf>
    <xf numFmtId="0" fontId="147" fillId="73" borderId="163">
      <alignment horizontal="left" vertical="center" wrapText="1"/>
    </xf>
    <xf numFmtId="0" fontId="147" fillId="73" borderId="163">
      <alignment horizontal="left" vertical="center" wrapText="1"/>
    </xf>
    <xf numFmtId="0" fontId="147" fillId="73" borderId="163">
      <alignment horizontal="left" vertical="center" wrapText="1"/>
    </xf>
    <xf numFmtId="2" fontId="149" fillId="0" borderId="5"/>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10" fontId="108" fillId="65" borderId="156" applyNumberFormat="0" applyBorder="0" applyAlignment="0" applyProtection="0"/>
    <xf numFmtId="234" fontId="87" fillId="0" borderId="76">
      <alignment horizontal="center"/>
    </xf>
    <xf numFmtId="234" fontId="87" fillId="0" borderId="76">
      <alignment horizontal="center"/>
    </xf>
    <xf numFmtId="0" fontId="47" fillId="0" borderId="157">
      <alignment horizontal="left" vertical="center"/>
    </xf>
    <xf numFmtId="0" fontId="47" fillId="0" borderId="157">
      <alignment horizontal="left" vertical="center"/>
    </xf>
    <xf numFmtId="0" fontId="47" fillId="0" borderId="162" applyNumberFormat="0" applyAlignment="0" applyProtection="0">
      <alignment horizontal="left" vertical="center"/>
    </xf>
    <xf numFmtId="233" fontId="12" fillId="71" borderId="156" applyNumberFormat="0" applyFont="0" applyBorder="0" applyAlignment="0" applyProtection="0"/>
    <xf numFmtId="233" fontId="12" fillId="71" borderId="156" applyNumberFormat="0" applyFont="0" applyBorder="0" applyAlignment="0" applyProtection="0"/>
    <xf numFmtId="0" fontId="47" fillId="0" borderId="157">
      <alignment horizontal="left" vertical="center"/>
    </xf>
    <xf numFmtId="233" fontId="12" fillId="71" borderId="156" applyNumberFormat="0" applyFont="0" applyBorder="0" applyAlignment="0" applyProtection="0"/>
    <xf numFmtId="0" fontId="47" fillId="0" borderId="157">
      <alignment horizontal="left" vertical="center"/>
    </xf>
    <xf numFmtId="233" fontId="12" fillId="71" borderId="156" applyNumberFormat="0" applyFont="0" applyBorder="0" applyAlignment="0" applyProtection="0"/>
    <xf numFmtId="0" fontId="47" fillId="0" borderId="157">
      <alignment horizontal="left" vertical="center"/>
    </xf>
    <xf numFmtId="1" fontId="121" fillId="69" borderId="155" applyNumberFormat="0" applyBorder="0" applyAlignment="0">
      <alignment horizontal="centerContinuous" vertical="center"/>
      <protection locked="0"/>
    </xf>
    <xf numFmtId="1" fontId="121" fillId="69" borderId="155" applyNumberFormat="0" applyBorder="0" applyAlignment="0">
      <alignment horizontal="centerContinuous" vertical="center"/>
      <protection locked="0"/>
    </xf>
    <xf numFmtId="233" fontId="12" fillId="71" borderId="156" applyNumberFormat="0" applyFont="0" applyBorder="0" applyAlignment="0" applyProtection="0"/>
    <xf numFmtId="1" fontId="121" fillId="69" borderId="155" applyNumberFormat="0" applyBorder="0" applyAlignment="0">
      <alignment horizontal="centerContinuous" vertical="center"/>
      <protection locked="0"/>
    </xf>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 fontId="121" fillId="69" borderId="155" applyNumberFormat="0" applyBorder="0" applyAlignment="0">
      <alignment horizontal="centerContinuous" vertical="center"/>
      <protection locked="0"/>
    </xf>
    <xf numFmtId="1" fontId="121" fillId="69" borderId="155" applyNumberFormat="0" applyBorder="0" applyAlignment="0">
      <alignment horizontal="centerContinuous" vertical="center"/>
      <protection locked="0"/>
    </xf>
    <xf numFmtId="0" fontId="25" fillId="8" borderId="159" applyNumberFormat="0" applyAlignment="0" applyProtection="0"/>
    <xf numFmtId="223" fontId="244" fillId="0" borderId="72" applyNumberFormat="0" applyFill="0">
      <alignment horizontal="right"/>
    </xf>
    <xf numFmtId="223" fontId="244" fillId="0" borderId="72" applyNumberFormat="0" applyFill="0">
      <alignment horizontal="right"/>
    </xf>
    <xf numFmtId="225" fontId="81" fillId="65" borderId="9" applyFont="0" applyFill="0" applyBorder="0" applyAlignment="0" applyProtection="0"/>
    <xf numFmtId="225" fontId="81" fillId="65" borderId="9" applyFont="0" applyFill="0" applyBorder="0" applyAlignment="0" applyProtection="0"/>
    <xf numFmtId="253" fontId="6" fillId="0" borderId="0"/>
    <xf numFmtId="253" fontId="6" fillId="0" borderId="0"/>
    <xf numFmtId="223" fontId="244" fillId="0" borderId="72" applyNumberFormat="0" applyFill="0">
      <alignment horizontal="right"/>
    </xf>
    <xf numFmtId="223" fontId="244" fillId="0" borderId="72" applyNumberFormat="0" applyFill="0">
      <alignment horizontal="right"/>
    </xf>
    <xf numFmtId="253" fontId="6" fillId="0" borderId="0"/>
    <xf numFmtId="253" fontId="6" fillId="0" borderId="0"/>
    <xf numFmtId="253" fontId="6" fillId="0" borderId="0"/>
    <xf numFmtId="253" fontId="6" fillId="0" borderId="0"/>
    <xf numFmtId="253"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167" fontId="85" fillId="0" borderId="166" applyAlignment="0">
      <alignment horizontal="right"/>
    </xf>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83" fillId="0" borderId="158" applyNumberFormat="0" applyFont="0" applyFill="0" applyAlignment="0" applyProtection="0"/>
    <xf numFmtId="0" fontId="17" fillId="21" borderId="159" applyNumberFormat="0" applyAlignment="0" applyProtection="0"/>
    <xf numFmtId="0" fontId="17" fillId="21" borderId="159" applyNumberFormat="0" applyAlignment="0" applyProtection="0"/>
    <xf numFmtId="0" fontId="83" fillId="0" borderId="158" applyNumberFormat="0" applyFont="0" applyFill="0" applyAlignment="0" applyProtection="0"/>
    <xf numFmtId="0" fontId="17" fillId="21" borderId="159" applyNumberFormat="0" applyAlignment="0" applyProtection="0"/>
    <xf numFmtId="0" fontId="98" fillId="0" borderId="166" applyNumberFormat="0" applyFont="0" applyFill="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204" fontId="90" fillId="63" borderId="160"/>
    <xf numFmtId="42" fontId="87" fillId="0" borderId="153" applyFont="0"/>
    <xf numFmtId="0" fontId="83" fillId="0" borderId="158" applyNumberFormat="0" applyFont="0" applyFill="0" applyAlignment="0" applyProtection="0"/>
    <xf numFmtId="204" fontId="90" fillId="63" borderId="160"/>
    <xf numFmtId="0" fontId="83" fillId="0" borderId="5" applyNumberFormat="0" applyFont="0" applyFill="0" applyAlignment="0" applyProtection="0"/>
    <xf numFmtId="0" fontId="99" fillId="0" borderId="69" applyNumberFormat="0" applyFont="0" applyFill="0" applyAlignment="0" applyProtection="0">
      <alignment horizontal="centerContinuous"/>
    </xf>
    <xf numFmtId="42" fontId="87" fillId="0" borderId="153" applyFont="0"/>
    <xf numFmtId="204" fontId="90" fillId="63" borderId="16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42" fontId="87" fillId="0" borderId="153" applyFont="0"/>
    <xf numFmtId="0" fontId="83" fillId="0" borderId="158" applyNumberFormat="0" applyFont="0" applyFill="0" applyAlignment="0" applyProtection="0"/>
    <xf numFmtId="0" fontId="83" fillId="0" borderId="158" applyNumberFormat="0" applyFont="0" applyFill="0" applyAlignment="0" applyProtection="0"/>
    <xf numFmtId="0" fontId="83" fillId="0" borderId="5" applyNumberFormat="0" applyFont="0" applyFill="0" applyAlignment="0" applyProtection="0"/>
    <xf numFmtId="0" fontId="99" fillId="0" borderId="69" applyNumberFormat="0" applyFont="0" applyFill="0" applyAlignment="0" applyProtection="0">
      <alignment horizontal="centerContinuous"/>
    </xf>
    <xf numFmtId="204" fontId="90" fillId="63" borderId="160"/>
    <xf numFmtId="42" fontId="87" fillId="0" borderId="153" applyFont="0"/>
    <xf numFmtId="0" fontId="14" fillId="24" borderId="127" applyNumberFormat="0" applyFont="0" applyAlignment="0" applyProtection="0"/>
    <xf numFmtId="0" fontId="161" fillId="35" borderId="63"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4" fillId="0" borderId="138" applyBorder="0"/>
    <xf numFmtId="257" fontId="245" fillId="0" borderId="0" applyBorder="0" applyProtection="0">
      <alignment horizontal="right"/>
    </xf>
    <xf numFmtId="37" fontId="241" fillId="0" borderId="0" applyFill="0" applyBorder="0" applyProtection="0">
      <alignment horizontal="right"/>
    </xf>
    <xf numFmtId="0" fontId="28" fillId="21" borderId="150" applyNumberFormat="0" applyAlignment="0" applyProtection="0"/>
    <xf numFmtId="0" fontId="28" fillId="21" borderId="150" applyNumberFormat="0" applyAlignment="0" applyProtection="0"/>
    <xf numFmtId="0" fontId="166" fillId="33" borderId="60" applyNumberFormat="0" applyAlignment="0" applyProtection="0"/>
    <xf numFmtId="0" fontId="28" fillId="21" borderId="150" applyNumberFormat="0" applyAlignment="0" applyProtection="0"/>
    <xf numFmtId="256" fontId="164" fillId="0" borderId="157" applyBorder="0"/>
    <xf numFmtId="257" fontId="245" fillId="0" borderId="0" applyBorder="0" applyProtection="0">
      <alignment horizontal="right"/>
    </xf>
    <xf numFmtId="257" fontId="245" fillId="0" borderId="0" applyBorder="0" applyProtection="0">
      <alignment horizontal="right"/>
    </xf>
    <xf numFmtId="0" fontId="14" fillId="24" borderId="127" applyNumberFormat="0" applyFont="0" applyAlignment="0" applyProtection="0"/>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6" fontId="164" fillId="0" borderId="157" applyBorder="0"/>
    <xf numFmtId="257" fontId="245" fillId="0" borderId="0" applyBorder="0" applyProtection="0">
      <alignment horizontal="right"/>
    </xf>
    <xf numFmtId="260" fontId="172" fillId="65" borderId="110" applyFill="0" applyBorder="0" applyAlignment="0" applyProtection="0">
      <alignment horizontal="right"/>
      <protection locked="0"/>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260" fontId="172" fillId="65" borderId="156" applyFill="0" applyBorder="0" applyAlignment="0" applyProtection="0">
      <alignment horizontal="right"/>
      <protection locked="0"/>
    </xf>
    <xf numFmtId="260" fontId="172" fillId="65" borderId="156" applyFill="0" applyBorder="0" applyAlignment="0" applyProtection="0">
      <alignment horizontal="right"/>
      <protection locked="0"/>
    </xf>
    <xf numFmtId="9" fontId="12" fillId="0" borderId="0" applyFont="0" applyFill="0" applyBorder="0" applyAlignment="0" applyProtection="0"/>
    <xf numFmtId="256" fontId="164" fillId="0" borderId="157" applyBorder="0"/>
    <xf numFmtId="257" fontId="245" fillId="0" borderId="0" applyBorder="0" applyProtection="0">
      <alignment horizontal="right"/>
    </xf>
    <xf numFmtId="257" fontId="245" fillId="0" borderId="0" applyBorder="0" applyProtection="0">
      <alignment horizontal="right"/>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7" fontId="245" fillId="0" borderId="0" applyBorder="0" applyProtection="0">
      <alignment horizontal="right"/>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60" fontId="172" fillId="65" borderId="156" applyFill="0" applyBorder="0" applyAlignment="0" applyProtection="0">
      <alignment horizontal="right"/>
      <protection locked="0"/>
    </xf>
    <xf numFmtId="0" fontId="177" fillId="67" borderId="110">
      <alignment horizontal="center" vertical="center" wrapText="1"/>
      <protection hidden="1"/>
    </xf>
    <xf numFmtId="0" fontId="177" fillId="67" borderId="156">
      <alignment horizontal="center" vertical="center" wrapText="1"/>
      <protection hidden="1"/>
    </xf>
    <xf numFmtId="0" fontId="177" fillId="67" borderId="156">
      <alignment horizontal="center" vertical="center" wrapText="1"/>
      <protection hidden="1"/>
    </xf>
    <xf numFmtId="0" fontId="177" fillId="67" borderId="156">
      <alignment horizontal="center" vertical="center" wrapText="1"/>
      <protection hidden="1"/>
    </xf>
    <xf numFmtId="233" fontId="181" fillId="0" borderId="76"/>
    <xf numFmtId="233" fontId="181" fillId="0" borderId="76"/>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80" fillId="0" borderId="0">
      <alignment vertical="top"/>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0" fontId="183" fillId="81" borderId="156" applyNumberFormat="0" applyProtection="0">
      <alignment horizontal="center"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83" fillId="81" borderId="156" applyNumberFormat="0" applyProtection="0">
      <alignment horizontal="center" vertical="center"/>
    </xf>
    <xf numFmtId="0" fontId="11" fillId="60" borderId="156" applyNumberFormat="0" applyProtection="0">
      <alignment horizontal="left" vertical="center" wrapText="1"/>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60"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0" fontId="11" fillId="60" borderId="156" applyNumberFormat="0" applyProtection="0">
      <alignment horizontal="left" vertical="center" wrapText="1"/>
    </xf>
    <xf numFmtId="0" fontId="183" fillId="81" borderId="156" applyNumberFormat="0" applyProtection="0">
      <alignment horizontal="center" vertical="center"/>
    </xf>
    <xf numFmtId="237" fontId="194" fillId="86" borderId="151" applyNumberFormat="0" applyBorder="0" applyAlignment="0" applyProtection="0">
      <alignmen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49" fontId="241" fillId="0" borderId="5">
      <alignment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60"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0" fontId="30" fillId="0" borderId="152" applyNumberFormat="0" applyFill="0" applyAlignment="0" applyProtection="0"/>
    <xf numFmtId="0" fontId="30" fillId="0" borderId="152" applyNumberFormat="0" applyFill="0" applyAlignment="0" applyProtection="0"/>
    <xf numFmtId="0" fontId="42" fillId="0" borderId="64" applyNumberFormat="0" applyFill="0" applyAlignment="0" applyProtection="0"/>
    <xf numFmtId="0" fontId="30" fillId="0" borderId="152" applyNumberFormat="0" applyFill="0" applyAlignment="0" applyProtection="0"/>
    <xf numFmtId="39" fontId="12" fillId="0" borderId="153">
      <protection locked="0"/>
    </xf>
    <xf numFmtId="6" fontId="193" fillId="0" borderId="153" applyFill="0" applyAlignment="0" applyProtection="0"/>
    <xf numFmtId="167" fontId="85" fillId="0" borderId="154"/>
    <xf numFmtId="0" fontId="12" fillId="61" borderId="159" applyNumberFormat="0">
      <alignment horizontal="left" vertical="center"/>
    </xf>
    <xf numFmtId="0" fontId="12" fillId="60" borderId="159" applyNumberFormat="0">
      <alignment horizontal="centerContinuous" vertical="center" wrapText="1"/>
    </xf>
    <xf numFmtId="279" fontId="241" fillId="0" borderId="5">
      <alignment horizontal="right"/>
    </xf>
    <xf numFmtId="2" fontId="149" fillId="0" borderId="5"/>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237" fontId="194" fillId="86" borderId="146" applyNumberFormat="0" applyBorder="0" applyAlignment="0" applyProtection="0">
      <alignment vertical="center"/>
    </xf>
    <xf numFmtId="0" fontId="30" fillId="0" borderId="165" applyNumberFormat="0" applyFill="0" applyAlignment="0" applyProtection="0"/>
    <xf numFmtId="0" fontId="183" fillId="81" borderId="156" applyNumberFormat="0" applyProtection="0">
      <alignment horizontal="center" vertical="center"/>
    </xf>
    <xf numFmtId="0" fontId="30" fillId="0" borderId="165" applyNumberFormat="0" applyFill="0" applyAlignment="0" applyProtection="0"/>
    <xf numFmtId="0" fontId="30" fillId="0" borderId="165" applyNumberFormat="0" applyFill="0" applyAlignment="0" applyProtection="0"/>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39" fontId="12" fillId="0" borderId="153">
      <protection locked="0"/>
    </xf>
    <xf numFmtId="6" fontId="193" fillId="0" borderId="153" applyFill="0" applyAlignment="0" applyProtection="0"/>
    <xf numFmtId="167" fontId="85" fillId="0" borderId="154"/>
    <xf numFmtId="0" fontId="11" fillId="60" borderId="156" applyNumberFormat="0" applyProtection="0">
      <alignment horizontal="left" vertical="center" wrapText="1"/>
    </xf>
    <xf numFmtId="237" fontId="194" fillId="86" borderId="146" applyNumberFormat="0" applyBorder="0" applyAlignment="0" applyProtection="0">
      <alignment vertical="center"/>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237" fontId="194" fillId="86" borderId="146" applyNumberFormat="0" applyBorder="0" applyAlignment="0" applyProtection="0">
      <alignment vertical="center"/>
    </xf>
    <xf numFmtId="237" fontId="194" fillId="86" borderId="146" applyNumberFormat="0" applyBorder="0" applyAlignment="0" applyProtection="0">
      <alignment vertical="center"/>
    </xf>
    <xf numFmtId="0" fontId="12" fillId="61" borderId="159" applyNumberFormat="0">
      <alignment horizontal="left" vertical="center"/>
    </xf>
    <xf numFmtId="0" fontId="12" fillId="60" borderId="159" applyNumberFormat="0">
      <alignment horizontal="centerContinuous" vertical="center" wrapText="1"/>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0" fontId="183" fillId="81" borderId="156" applyNumberFormat="0" applyProtection="0">
      <alignment horizontal="center"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167" fontId="12" fillId="0" borderId="5" applyBorder="0" applyProtection="0">
      <alignment horizontal="right" vertical="center"/>
    </xf>
    <xf numFmtId="0" fontId="11" fillId="81" borderId="156" applyNumberFormat="0" applyProtection="0">
      <alignment horizontal="center" vertical="center" wrapText="1"/>
    </xf>
    <xf numFmtId="0" fontId="189" fillId="83" borderId="5" applyBorder="0" applyProtection="0">
      <alignment horizontal="centerContinuous" vertical="center"/>
    </xf>
    <xf numFmtId="0" fontId="12" fillId="25" borderId="156" applyNumberFormat="0" applyProtection="0">
      <alignment horizontal="left" vertical="center"/>
    </xf>
    <xf numFmtId="0" fontId="12" fillId="25" borderId="156" applyNumberFormat="0" applyProtection="0">
      <alignment horizontal="left" vertical="center"/>
    </xf>
    <xf numFmtId="0" fontId="11" fillId="60" borderId="156" applyNumberFormat="0" applyProtection="0">
      <alignment horizontal="left" vertical="center" wrapText="1"/>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49" fontId="241" fillId="0" borderId="5">
      <alignment vertical="center"/>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0" fontId="11" fillId="60" borderId="156" applyNumberFormat="0" applyProtection="0">
      <alignment horizontal="left" vertical="center" wrapText="1"/>
    </xf>
    <xf numFmtId="167" fontId="12" fillId="0" borderId="5" applyBorder="0" applyProtection="0">
      <alignment horizontal="right" vertical="center"/>
    </xf>
    <xf numFmtId="0" fontId="189" fillId="83" borderId="5" applyBorder="0" applyProtection="0">
      <alignment horizontal="centerContinuous" vertical="center"/>
    </xf>
    <xf numFmtId="237" fontId="12" fillId="25" borderId="83" applyNumberFormat="0" applyAlignment="0">
      <alignment vertical="center"/>
    </xf>
    <xf numFmtId="0" fontId="30" fillId="0" borderId="165" applyNumberFormat="0" applyFill="0" applyAlignment="0" applyProtection="0"/>
    <xf numFmtId="0" fontId="30" fillId="0" borderId="165" applyNumberFormat="0" applyFill="0" applyAlignment="0" applyProtection="0"/>
    <xf numFmtId="237" fontId="12" fillId="25" borderId="83" applyNumberFormat="0" applyProtection="0">
      <alignment horizontal="centerContinuous" vertical="center"/>
    </xf>
    <xf numFmtId="0" fontId="30" fillId="0" borderId="165" applyNumberFormat="0" applyFill="0" applyAlignment="0" applyProtection="0"/>
    <xf numFmtId="0" fontId="12" fillId="61" borderId="159" applyNumberFormat="0">
      <alignment horizontal="left" vertical="center"/>
    </xf>
    <xf numFmtId="0" fontId="12" fillId="60" borderId="159" applyNumberFormat="0">
      <alignment horizontal="centerContinuous" vertical="center" wrapText="1"/>
    </xf>
    <xf numFmtId="49" fontId="241" fillId="0" borderId="5">
      <alignment vertical="center"/>
    </xf>
    <xf numFmtId="39" fontId="12" fillId="0" borderId="153">
      <protection locked="0"/>
    </xf>
    <xf numFmtId="0" fontId="12" fillId="61" borderId="159" applyNumberFormat="0">
      <alignment horizontal="left" vertical="center"/>
    </xf>
    <xf numFmtId="0" fontId="12" fillId="60" borderId="159" applyNumberFormat="0">
      <alignment horizontal="centerContinuous" vertical="center" wrapText="1"/>
    </xf>
    <xf numFmtId="234" fontId="87" fillId="0" borderId="76">
      <alignment horizontal="center"/>
    </xf>
    <xf numFmtId="6" fontId="193" fillId="0" borderId="153" applyFill="0" applyAlignment="0" applyProtection="0"/>
    <xf numFmtId="167" fontId="85" fillId="0" borderId="154"/>
    <xf numFmtId="0" fontId="12" fillId="25" borderId="156" applyNumberFormat="0" applyProtection="0">
      <alignment horizontal="left" vertical="center"/>
    </xf>
    <xf numFmtId="0" fontId="12" fillId="25" borderId="156" applyNumberFormat="0" applyProtection="0">
      <alignment horizontal="left" vertical="center"/>
    </xf>
    <xf numFmtId="279" fontId="241" fillId="0" borderId="5">
      <alignment horizontal="right"/>
    </xf>
    <xf numFmtId="167" fontId="12" fillId="0" borderId="5" applyBorder="0" applyProtection="0">
      <alignment horizontal="right" vertical="center"/>
    </xf>
    <xf numFmtId="0" fontId="189" fillId="83" borderId="5" applyBorder="0" applyProtection="0">
      <alignment horizontal="centerContinuous" vertical="center"/>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49" fontId="241" fillId="0" borderId="5">
      <alignment vertical="center"/>
    </xf>
    <xf numFmtId="167" fontId="12" fillId="0" borderId="5" applyBorder="0" applyProtection="0">
      <alignment horizontal="right" vertical="center"/>
    </xf>
    <xf numFmtId="0" fontId="189" fillId="83" borderId="5" applyBorder="0" applyProtection="0">
      <alignment horizontal="centerContinuous" vertical="center"/>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0" fontId="30" fillId="0" borderId="165" applyNumberFormat="0" applyFill="0" applyAlignment="0" applyProtection="0"/>
    <xf numFmtId="49" fontId="241" fillId="0" borderId="5">
      <alignment vertical="center"/>
    </xf>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0" fontId="30" fillId="0" borderId="165" applyNumberFormat="0" applyFill="0" applyAlignment="0" applyProtection="0"/>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0" fontId="17" fillId="21" borderId="159" applyNumberFormat="0" applyAlignment="0" applyProtection="0"/>
    <xf numFmtId="0" fontId="30" fillId="0" borderId="165" applyNumberFormat="0" applyFill="0" applyAlignment="0" applyProtection="0"/>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0" fontId="17" fillId="21" borderId="159" applyNumberFormat="0" applyAlignment="0" applyProtection="0"/>
    <xf numFmtId="0" fontId="12" fillId="25" borderId="156" applyNumberFormat="0" applyProtection="0">
      <alignment horizontal="left" vertical="center"/>
    </xf>
    <xf numFmtId="0" fontId="12" fillId="25" borderId="156" applyNumberFormat="0" applyProtection="0">
      <alignment horizontal="left" vertical="center"/>
    </xf>
    <xf numFmtId="0" fontId="12" fillId="61" borderId="159" applyNumberFormat="0">
      <alignment horizontal="left" vertical="center"/>
    </xf>
    <xf numFmtId="0" fontId="12" fillId="60" borderId="159" applyNumberFormat="0">
      <alignment horizontal="centerContinuous" vertical="center" wrapText="1"/>
    </xf>
    <xf numFmtId="279" fontId="241" fillId="0" borderId="5">
      <alignment horizontal="right"/>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279" fontId="241" fillId="0" borderId="5">
      <alignment horizontal="right"/>
    </xf>
    <xf numFmtId="39" fontId="12" fillId="0" borderId="153">
      <protection locked="0"/>
    </xf>
    <xf numFmtId="6" fontId="193" fillId="0" borderId="153" applyFill="0" applyAlignment="0" applyProtection="0"/>
    <xf numFmtId="167" fontId="85" fillId="0" borderId="154"/>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0" fontId="17" fillId="21" borderId="159" applyNumberFormat="0" applyAlignment="0" applyProtection="0"/>
    <xf numFmtId="0" fontId="30" fillId="0" borderId="165" applyNumberFormat="0" applyFill="0" applyAlignment="0" applyProtection="0"/>
    <xf numFmtId="0" fontId="12" fillId="25" borderId="156" applyNumberFormat="0" applyProtection="0">
      <alignment horizontal="left" vertical="center"/>
    </xf>
    <xf numFmtId="0" fontId="12" fillId="25" borderId="156" applyNumberFormat="0" applyProtection="0">
      <alignment horizontal="left" vertical="center"/>
    </xf>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237" fontId="194" fillId="86" borderId="146" applyNumberFormat="0" applyBorder="0" applyAlignment="0" applyProtection="0">
      <alignment vertical="center"/>
    </xf>
    <xf numFmtId="0" fontId="17" fillId="21" borderId="159" applyNumberFormat="0" applyAlignment="0" applyProtection="0"/>
    <xf numFmtId="0" fontId="12" fillId="61" borderId="159" applyNumberFormat="0">
      <alignment horizontal="left" vertical="center"/>
    </xf>
    <xf numFmtId="0" fontId="12" fillId="60" borderId="159" applyNumberFormat="0">
      <alignment horizontal="centerContinuous" vertical="center" wrapText="1"/>
    </xf>
    <xf numFmtId="0" fontId="12" fillId="61" borderId="159" applyNumberFormat="0">
      <alignment horizontal="left" vertical="center"/>
    </xf>
    <xf numFmtId="0" fontId="12" fillId="60" borderId="159" applyNumberFormat="0">
      <alignment horizontal="centerContinuous" vertical="center" wrapText="1"/>
    </xf>
    <xf numFmtId="279" fontId="241" fillId="0" borderId="5">
      <alignment horizontal="right"/>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256" fontId="164" fillId="0" borderId="157" applyBorder="0"/>
    <xf numFmtId="260" fontId="172" fillId="65" borderId="156" applyFill="0" applyBorder="0" applyAlignment="0" applyProtection="0">
      <alignment horizontal="right"/>
      <protection locked="0"/>
    </xf>
    <xf numFmtId="0" fontId="177" fillId="67" borderId="156">
      <alignment horizontal="center" vertical="center" wrapText="1"/>
      <protection hidden="1"/>
    </xf>
    <xf numFmtId="233" fontId="181" fillId="0" borderId="76"/>
    <xf numFmtId="0" fontId="183" fillId="81" borderId="156" applyNumberFormat="0" applyProtection="0">
      <alignment horizontal="center"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1" fillId="60"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49" fontId="79" fillId="0" borderId="5">
      <alignment vertical="center"/>
    </xf>
    <xf numFmtId="167" fontId="85" fillId="0" borderId="169"/>
    <xf numFmtId="279" fontId="79" fillId="0" borderId="5">
      <alignment horizontal="right"/>
    </xf>
    <xf numFmtId="0" fontId="97" fillId="0" borderId="5" applyNumberFormat="0" applyFill="0" applyAlignment="0" applyProtection="0"/>
    <xf numFmtId="0" fontId="83" fillId="0" borderId="5" applyNumberFormat="0" applyFont="0" applyFill="0" applyAlignment="0" applyProtection="0"/>
    <xf numFmtId="225" fontId="81" fillId="65" borderId="9" applyFont="0" applyFill="0" applyBorder="0" applyAlignment="0" applyProtection="0"/>
    <xf numFmtId="227" fontId="85" fillId="0" borderId="5" applyFont="0" applyFill="0" applyBorder="0" applyAlignment="0" applyProtection="0"/>
    <xf numFmtId="2" fontId="149" fillId="0" borderId="5"/>
    <xf numFmtId="14" fontId="85" fillId="0" borderId="5" applyFont="0" applyFill="0" applyBorder="0" applyAlignment="0" applyProtection="0"/>
    <xf numFmtId="167" fontId="12" fillId="0" borderId="5" applyBorder="0" applyProtection="0">
      <alignment horizontal="right" vertical="center"/>
    </xf>
    <xf numFmtId="0" fontId="189" fillId="83" borderId="5" applyBorder="0" applyProtection="0">
      <alignment horizontal="centerContinuous" vertical="center"/>
    </xf>
    <xf numFmtId="49" fontId="79" fillId="0" borderId="5">
      <alignment vertical="center"/>
    </xf>
    <xf numFmtId="279" fontId="79" fillId="0" borderId="5">
      <alignment horizontal="right"/>
    </xf>
    <xf numFmtId="0" fontId="147" fillId="73" borderId="163">
      <alignment horizontal="left" vertical="center" wrapText="1"/>
    </xf>
    <xf numFmtId="8" fontId="113" fillId="0" borderId="161">
      <protection locked="0"/>
    </xf>
    <xf numFmtId="204" fontId="90" fillId="63" borderId="160"/>
    <xf numFmtId="237" fontId="194" fillId="86" borderId="146" applyNumberFormat="0" applyBorder="0" applyAlignment="0" applyProtection="0">
      <alignment vertical="center"/>
    </xf>
    <xf numFmtId="167" fontId="85" fillId="0" borderId="169"/>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2" fillId="25" borderId="156" applyNumberFormat="0" applyProtection="0">
      <alignment horizontal="left" vertical="center"/>
    </xf>
    <xf numFmtId="0" fontId="12" fillId="25" borderId="156" applyNumberFormat="0" applyProtection="0">
      <alignment horizontal="left" vertical="center"/>
    </xf>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6" fillId="0" borderId="0" applyFont="0" applyFill="0" applyBorder="0" applyAlignment="0" applyProtection="0"/>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1" fillId="60" borderId="177" applyNumberFormat="0" applyProtection="0">
      <alignment horizontal="left"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2" fillId="60" borderId="178" applyNumberFormat="0">
      <alignment horizontal="centerContinuous" vertical="center" wrapText="1"/>
    </xf>
    <xf numFmtId="0" fontId="12" fillId="61" borderId="178" applyNumberFormat="0">
      <alignment horizontal="lef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83" fillId="81" borderId="177" applyNumberFormat="0" applyProtection="0">
      <alignment horizontal="center" vertical="center"/>
    </xf>
    <xf numFmtId="0" fontId="11" fillId="60" borderId="177" applyNumberFormat="0" applyProtection="0">
      <alignment horizontal="left" vertical="center" wrapText="1"/>
    </xf>
    <xf numFmtId="0" fontId="12" fillId="25" borderId="177" applyNumberFormat="0" applyProtection="0">
      <alignment horizontal="left" vertical="center" wrapText="1"/>
    </xf>
    <xf numFmtId="253" fontId="11" fillId="82" borderId="177" applyNumberFormat="0" applyProtection="0">
      <alignment horizontal="center" vertical="center" wrapText="1"/>
    </xf>
    <xf numFmtId="0" fontId="11" fillId="60" borderId="177" applyNumberFormat="0" applyProtection="0">
      <alignment horizontal="left"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83" fillId="81" borderId="177" applyNumberFormat="0" applyProtection="0">
      <alignment horizontal="center" vertical="center"/>
    </xf>
    <xf numFmtId="0" fontId="177" fillId="67" borderId="177">
      <alignment horizontal="center" vertical="center" wrapText="1"/>
      <protection hidden="1"/>
    </xf>
    <xf numFmtId="0" fontId="11" fillId="60" borderId="177" applyNumberFormat="0" applyProtection="0">
      <alignment horizontal="left" vertical="center" wrapText="1"/>
    </xf>
    <xf numFmtId="0" fontId="12" fillId="25" borderId="177" applyNumberFormat="0" applyProtection="0">
      <alignment horizontal="left" vertical="center" wrapText="1"/>
    </xf>
    <xf numFmtId="253" fontId="11" fillId="82" borderId="177" applyNumberFormat="0" applyProtection="0">
      <alignment horizontal="center" vertical="center" wrapText="1"/>
    </xf>
    <xf numFmtId="0" fontId="11" fillId="60" borderId="177" applyNumberFormat="0" applyProtection="0">
      <alignment horizontal="left"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83" fillId="81" borderId="177" applyNumberFormat="0" applyProtection="0">
      <alignment horizontal="center" vertical="center"/>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260" fontId="172" fillId="65" borderId="177" applyFill="0" applyBorder="0" applyAlignment="0" applyProtection="0">
      <alignment horizontal="right"/>
      <protection locked="0"/>
    </xf>
    <xf numFmtId="256" fontId="164" fillId="0" borderId="189" applyBorder="0"/>
    <xf numFmtId="0" fontId="14" fillId="24" borderId="179" applyNumberFormat="0" applyFont="0" applyAlignment="0" applyProtection="0"/>
    <xf numFmtId="260" fontId="172" fillId="65" borderId="177" applyFill="0" applyBorder="0" applyAlignment="0" applyProtection="0">
      <alignment horizontal="right"/>
      <protection locked="0"/>
    </xf>
    <xf numFmtId="0" fontId="14" fillId="24" borderId="179" applyNumberFormat="0" applyFont="0" applyAlignment="0" applyProtection="0"/>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256" fontId="164" fillId="0" borderId="189" applyBorder="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14" fillId="24" borderId="179" applyNumberFormat="0" applyFont="0" applyAlignment="0" applyProtection="0"/>
    <xf numFmtId="256" fontId="164" fillId="0" borderId="189" applyBorder="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2" fillId="60" borderId="190" applyNumberFormat="0">
      <alignment horizontal="centerContinuous" vertical="center" wrapText="1"/>
    </xf>
    <xf numFmtId="0" fontId="12" fillId="61" borderId="190" applyNumberFormat="0">
      <alignment horizontal="left" vertical="center"/>
    </xf>
    <xf numFmtId="204" fontId="90" fillId="63" borderId="191"/>
    <xf numFmtId="204" fontId="90" fillId="63" borderId="191"/>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91"/>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83"/>
    <xf numFmtId="0" fontId="83" fillId="0" borderId="158" applyNumberFormat="0" applyFont="0" applyFill="0" applyAlignment="0" applyProtection="0"/>
    <xf numFmtId="0" fontId="17" fillId="21" borderId="178" applyNumberFormat="0" applyAlignment="0" applyProtection="0"/>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84">
      <protection locked="0"/>
    </xf>
    <xf numFmtId="204" fontId="90" fillId="63" borderId="191"/>
    <xf numFmtId="0" fontId="83" fillId="0" borderId="195" applyNumberFormat="0" applyFont="0" applyFill="0" applyAlignment="0" applyProtection="0"/>
    <xf numFmtId="0" fontId="17" fillId="21"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47" fillId="0" borderId="189">
      <alignment horizontal="left" vertical="center"/>
    </xf>
    <xf numFmtId="0" fontId="25" fillId="8" borderId="178" applyNumberFormat="0" applyAlignment="0" applyProtection="0"/>
    <xf numFmtId="0" fontId="12" fillId="24" borderId="179" applyNumberFormat="0" applyFont="0" applyAlignment="0" applyProtection="0"/>
    <xf numFmtId="8" fontId="113" fillId="0" borderId="192">
      <protection locked="0"/>
    </xf>
    <xf numFmtId="233" fontId="12" fillId="71" borderId="177" applyNumberFormat="0" applyFont="0" applyBorder="0" applyAlignment="0" applyProtection="0"/>
    <xf numFmtId="1" fontId="121" fillId="69" borderId="155" applyNumberFormat="0" applyBorder="0" applyAlignment="0">
      <alignment horizontal="centerContinuous" vertical="center"/>
      <protection locked="0"/>
    </xf>
    <xf numFmtId="0" fontId="47" fillId="0" borderId="189">
      <alignment horizontal="left" vertical="center"/>
    </xf>
    <xf numFmtId="0" fontId="25" fillId="8" borderId="190" applyNumberFormat="0" applyAlignment="0" applyProtection="0"/>
    <xf numFmtId="0" fontId="25" fillId="8" borderId="190" applyNumberFormat="0" applyAlignment="0" applyProtection="0"/>
    <xf numFmtId="233" fontId="12" fillId="71" borderId="177" applyNumberFormat="0" applyFont="0" applyBorder="0" applyAlignment="0" applyProtection="0"/>
    <xf numFmtId="0" fontId="25" fillId="8" borderId="190" applyNumberFormat="0" applyAlignment="0" applyProtection="0"/>
    <xf numFmtId="0" fontId="47" fillId="0" borderId="182">
      <alignment horizontal="left" vertical="center"/>
    </xf>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147" fillId="73" borderId="193">
      <alignment horizontal="left" vertical="center" wrapText="1"/>
    </xf>
    <xf numFmtId="0" fontId="147" fillId="73" borderId="193">
      <alignment horizontal="left" vertical="center" wrapText="1"/>
    </xf>
    <xf numFmtId="10" fontId="108" fillId="65" borderId="177" applyNumberFormat="0" applyBorder="0" applyAlignment="0" applyProtection="0"/>
    <xf numFmtId="0" fontId="147" fillId="73" borderId="193">
      <alignment horizontal="left" vertical="center" wrapText="1"/>
    </xf>
    <xf numFmtId="10" fontId="108" fillId="65" borderId="177" applyNumberFormat="0" applyBorder="0" applyAlignment="0" applyProtection="0"/>
    <xf numFmtId="10" fontId="108" fillId="65" borderId="177" applyNumberFormat="0" applyBorder="0" applyAlignment="0" applyProtection="0"/>
    <xf numFmtId="0" fontId="147" fillId="73" borderId="185">
      <alignment horizontal="left" vertical="center" wrapText="1"/>
    </xf>
    <xf numFmtId="0" fontId="12" fillId="0" borderId="177"/>
    <xf numFmtId="0" fontId="12" fillId="0" borderId="177"/>
    <xf numFmtId="0" fontId="12" fillId="0" borderId="177"/>
    <xf numFmtId="0" fontId="12" fillId="0" borderId="177"/>
    <xf numFmtId="0" fontId="25" fillId="8" borderId="190" applyNumberFormat="0" applyAlignment="0" applyProtection="0"/>
    <xf numFmtId="1" fontId="121" fillId="69" borderId="194" applyNumberFormat="0" applyBorder="0" applyAlignment="0">
      <alignment horizontal="centerContinuous" vertical="center"/>
      <protection locked="0"/>
    </xf>
    <xf numFmtId="233" fontId="12" fillId="71" borderId="177" applyNumberFormat="0" applyFont="0" applyBorder="0" applyAlignment="0" applyProtection="0"/>
    <xf numFmtId="0" fontId="47" fillId="0" borderId="189">
      <alignment horizontal="left" vertical="center"/>
    </xf>
    <xf numFmtId="10" fontId="108" fillId="65" borderId="177" applyNumberFormat="0" applyBorder="0" applyAlignment="0" applyProtection="0"/>
    <xf numFmtId="0" fontId="147" fillId="73" borderId="193">
      <alignment horizontal="left" vertical="center" wrapText="1"/>
    </xf>
    <xf numFmtId="0" fontId="12" fillId="0" borderId="177"/>
    <xf numFmtId="0" fontId="12" fillId="0" borderId="177"/>
    <xf numFmtId="0" fontId="12" fillId="0" borderId="177"/>
    <xf numFmtId="0" fontId="12" fillId="0" borderId="177"/>
    <xf numFmtId="0" fontId="12" fillId="0" borderId="177"/>
    <xf numFmtId="0" fontId="12" fillId="0" borderId="177"/>
    <xf numFmtId="0" fontId="147" fillId="73" borderId="193">
      <alignment horizontal="left" vertical="center" wrapText="1"/>
    </xf>
    <xf numFmtId="0" fontId="147" fillId="73" borderId="193">
      <alignment horizontal="left" vertical="center" wrapText="1"/>
    </xf>
    <xf numFmtId="0" fontId="147" fillId="73" borderId="193">
      <alignment horizontal="left" vertical="center" wrapText="1"/>
    </xf>
    <xf numFmtId="0" fontId="147" fillId="73" borderId="193">
      <alignment horizontal="left" vertical="center" wrapText="1"/>
    </xf>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10" fontId="108" fillId="65" borderId="177" applyNumberFormat="0" applyBorder="0" applyAlignment="0" applyProtection="0"/>
    <xf numFmtId="0" fontId="47" fillId="0" borderId="189">
      <alignment horizontal="left" vertical="center"/>
    </xf>
    <xf numFmtId="0" fontId="47" fillId="0" borderId="189">
      <alignment horizontal="left" vertical="center"/>
    </xf>
    <xf numFmtId="0" fontId="47" fillId="0" borderId="74" applyNumberFormat="0" applyAlignment="0" applyProtection="0">
      <alignment horizontal="left" vertical="center"/>
    </xf>
    <xf numFmtId="233" fontId="12" fillId="71" borderId="177" applyNumberFormat="0" applyFont="0" applyBorder="0" applyAlignment="0" applyProtection="0"/>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91"/>
    <xf numFmtId="204" fontId="90" fillId="63" borderId="191"/>
    <xf numFmtId="204" fontId="90" fillId="63" borderId="191"/>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91"/>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256" fontId="164" fillId="0" borderId="182" applyBorder="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0" fontId="14" fillId="24" borderId="179" applyNumberFormat="0" applyFon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260" fontId="172" fillId="65" borderId="177" applyFill="0" applyBorder="0" applyAlignment="0" applyProtection="0">
      <alignment horizontal="right"/>
      <protection locked="0"/>
    </xf>
    <xf numFmtId="260" fontId="172" fillId="65" borderId="177" applyFill="0" applyBorder="0" applyAlignment="0" applyProtection="0">
      <alignment horizontal="right"/>
      <protection locked="0"/>
    </xf>
    <xf numFmtId="256" fontId="164" fillId="0" borderId="189" applyBorder="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60" fontId="172" fillId="65" borderId="177" applyFill="0" applyBorder="0" applyAlignment="0" applyProtection="0">
      <alignment horizontal="right"/>
      <protection locked="0"/>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83" fillId="81" borderId="177" applyNumberFormat="0" applyProtection="0">
      <alignment horizontal="center" vertical="center"/>
    </xf>
    <xf numFmtId="0" fontId="11" fillId="60" borderId="177" applyNumberFormat="0" applyProtection="0">
      <alignment horizontal="left" vertical="center" wrapText="1"/>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0" fontId="11" fillId="60" borderId="177" applyNumberFormat="0" applyProtection="0">
      <alignment horizontal="left" vertical="center" wrapText="1"/>
    </xf>
    <xf numFmtId="0" fontId="183" fillId="81" borderId="177" applyNumberFormat="0" applyProtection="0">
      <alignment horizontal="center" vertical="center"/>
    </xf>
    <xf numFmtId="237" fontId="194" fillId="86" borderId="187" applyNumberFormat="0" applyBorder="0" applyAlignment="0" applyProtection="0">
      <alignmen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12" fillId="61" borderId="190" applyNumberFormat="0">
      <alignment horizontal="left" vertical="center"/>
    </xf>
    <xf numFmtId="0" fontId="12" fillId="60" borderId="190" applyNumberFormat="0">
      <alignment horizontal="centerContinuous"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0" fontId="30" fillId="0" borderId="188" applyNumberFormat="0" applyFill="0" applyAlignment="0" applyProtection="0"/>
    <xf numFmtId="0" fontId="183" fillId="81" borderId="177" applyNumberFormat="0" applyProtection="0">
      <alignment horizontal="center" vertical="center"/>
    </xf>
    <xf numFmtId="0" fontId="30" fillId="0" borderId="188" applyNumberFormat="0" applyFill="0" applyAlignment="0" applyProtection="0"/>
    <xf numFmtId="0" fontId="30" fillId="0" borderId="188" applyNumberFormat="0" applyFill="0" applyAlignment="0" applyProtection="0"/>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167" fontId="85" fillId="0" borderId="175"/>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237" fontId="194" fillId="86" borderId="187" applyNumberFormat="0" applyBorder="0" applyAlignment="0" applyProtection="0">
      <alignment vertical="center"/>
    </xf>
    <xf numFmtId="0" fontId="12" fillId="61" borderId="190" applyNumberFormat="0">
      <alignment horizontal="left" vertical="center"/>
    </xf>
    <xf numFmtId="0" fontId="12" fillId="60" borderId="190" applyNumberFormat="0">
      <alignment horizontal="centerContinuous"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11" fillId="60" borderId="177" applyNumberFormat="0" applyProtection="0">
      <alignment horizontal="left"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12" fillId="61" borderId="190" applyNumberFormat="0">
      <alignment horizontal="left" vertical="center"/>
    </xf>
    <xf numFmtId="0" fontId="12" fillId="60" borderId="190" applyNumberFormat="0">
      <alignment horizontal="centerContinuous" vertical="center" wrapText="1"/>
    </xf>
    <xf numFmtId="0" fontId="12" fillId="61" borderId="190" applyNumberFormat="0">
      <alignment horizontal="left" vertical="center"/>
    </xf>
    <xf numFmtId="0" fontId="12" fillId="60" borderId="190" applyNumberFormat="0">
      <alignment horizontal="centerContinuous" vertical="center" wrapText="1"/>
    </xf>
    <xf numFmtId="167" fontId="85" fillId="0" borderId="175"/>
    <xf numFmtId="0" fontId="12" fillId="25" borderId="177" applyNumberFormat="0" applyProtection="0">
      <alignment horizontal="left" vertical="center"/>
    </xf>
    <xf numFmtId="0" fontId="12" fillId="25" borderId="177" applyNumberFormat="0" applyProtection="0">
      <alignment horizontal="left" vertical="center"/>
    </xf>
    <xf numFmtId="237" fontId="194" fillId="86" borderId="187" applyNumberFormat="0" applyBorder="0" applyAlignment="0" applyProtection="0">
      <alignment vertical="center"/>
    </xf>
    <xf numFmtId="237" fontId="194" fillId="86" borderId="187" applyNumberFormat="0" applyBorder="0" applyAlignment="0" applyProtection="0">
      <alignment vertical="center"/>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30" fillId="0" borderId="188" applyNumberFormat="0" applyFill="0" applyAlignment="0" applyProtection="0"/>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0" fontId="17" fillId="21" borderId="190" applyNumberFormat="0" applyAlignment="0" applyProtection="0"/>
    <xf numFmtId="0" fontId="30" fillId="0" borderId="188" applyNumberFormat="0" applyFill="0" applyAlignment="0" applyProtection="0"/>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0" fontId="17" fillId="21" borderId="190" applyNumberFormat="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12" fillId="61" borderId="190" applyNumberFormat="0">
      <alignment horizontal="left" vertical="center"/>
    </xf>
    <xf numFmtId="0" fontId="12" fillId="60" borderId="190" applyNumberFormat="0">
      <alignment horizontal="centerContinuous"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0" fontId="17" fillId="21" borderId="190" applyNumberFormat="0" applyAlignment="0" applyProtection="0"/>
    <xf numFmtId="0" fontId="30" fillId="0" borderId="188" applyNumberFormat="0" applyFill="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237" fontId="194" fillId="86" borderId="187" applyNumberFormat="0" applyBorder="0" applyAlignment="0" applyProtection="0">
      <alignment vertical="center"/>
    </xf>
    <xf numFmtId="0" fontId="17" fillId="21" borderId="190" applyNumberFormat="0" applyAlignment="0" applyProtection="0"/>
    <xf numFmtId="0" fontId="12" fillId="61" borderId="190" applyNumberFormat="0">
      <alignment horizontal="left" vertical="center"/>
    </xf>
    <xf numFmtId="0" fontId="12" fillId="60" borderId="190" applyNumberFormat="0">
      <alignment horizontal="centerContinuous" vertical="center" wrapText="1"/>
    </xf>
    <xf numFmtId="0" fontId="12" fillId="61" borderId="190" applyNumberFormat="0">
      <alignment horizontal="left" vertical="center"/>
    </xf>
    <xf numFmtId="0" fontId="12" fillId="60" borderId="190" applyNumberFormat="0">
      <alignment horizontal="centerContinuous"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256" fontId="164" fillId="0" borderId="189" applyBorder="0"/>
    <xf numFmtId="260" fontId="172" fillId="65" borderId="177" applyFill="0" applyBorder="0" applyAlignment="0" applyProtection="0">
      <alignment horizontal="right"/>
      <protection locked="0"/>
    </xf>
    <xf numFmtId="0" fontId="177" fillId="67" borderId="177">
      <alignment horizontal="center" vertical="center" wrapText="1"/>
      <protection hidden="1"/>
    </xf>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167" fontId="85" fillId="0" borderId="196"/>
    <xf numFmtId="0" fontId="147" fillId="73" borderId="193">
      <alignment horizontal="left" vertical="center" wrapText="1"/>
    </xf>
    <xf numFmtId="8" fontId="113" fillId="0" borderId="192">
      <protection locked="0"/>
    </xf>
    <xf numFmtId="204" fontId="90" fillId="63" borderId="191"/>
    <xf numFmtId="237" fontId="194" fillId="86" borderId="187" applyNumberFormat="0" applyBorder="0" applyAlignment="0" applyProtection="0">
      <alignment vertical="center"/>
    </xf>
    <xf numFmtId="167" fontId="85" fillId="0" borderId="196"/>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42" fontId="87" fillId="0" borderId="246" applyFont="0"/>
    <xf numFmtId="8" fontId="113" fillId="0" borderId="249">
      <protection locked="0"/>
    </xf>
    <xf numFmtId="233" fontId="12" fillId="71" borderId="227" applyNumberFormat="0" applyFont="0" applyBorder="0" applyAlignment="0" applyProtection="0"/>
    <xf numFmtId="256" fontId="164" fillId="0" borderId="239" applyBorder="0"/>
    <xf numFmtId="0" fontId="11" fillId="81" borderId="227" applyNumberFormat="0" applyProtection="0">
      <alignment horizontal="center" vertical="center"/>
    </xf>
    <xf numFmtId="0" fontId="24" fillId="0" borderId="198"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167" fontId="85" fillId="0" borderId="401"/>
    <xf numFmtId="0" fontId="12" fillId="25" borderId="197" applyNumberFormat="0" applyProtection="0">
      <alignment horizontal="left" vertical="center"/>
    </xf>
    <xf numFmtId="0" fontId="12" fillId="25" borderId="197" applyNumberFormat="0" applyProtection="0">
      <alignment horizontal="left" vertical="center"/>
    </xf>
    <xf numFmtId="167" fontId="85" fillId="0" borderId="226"/>
    <xf numFmtId="0" fontId="12" fillId="0" borderId="501"/>
    <xf numFmtId="0" fontId="177" fillId="67" borderId="632">
      <alignment horizontal="center" vertical="center" wrapText="1"/>
      <protection hidden="1"/>
    </xf>
    <xf numFmtId="260" fontId="172" fillId="65" borderId="781" applyFill="0" applyBorder="0" applyAlignment="0" applyProtection="0">
      <alignment horizontal="right"/>
      <protection locked="0"/>
    </xf>
    <xf numFmtId="0" fontId="11" fillId="60" borderId="487" applyNumberFormat="0" applyProtection="0">
      <alignment horizontal="left" vertical="center" wrapText="1"/>
    </xf>
    <xf numFmtId="167" fontId="85" fillId="0" borderId="435"/>
    <xf numFmtId="6" fontId="193" fillId="0" borderId="426" applyFill="0" applyAlignment="0" applyProtection="0"/>
    <xf numFmtId="39" fontId="12" fillId="0" borderId="426">
      <protection locked="0"/>
    </xf>
    <xf numFmtId="0" fontId="12" fillId="25" borderId="487" applyNumberFormat="0" applyProtection="0">
      <alignment horizontal="left" vertical="center" wrapText="1"/>
    </xf>
    <xf numFmtId="253" fontId="11" fillId="82" borderId="487" applyNumberFormat="0" applyProtection="0">
      <alignment horizontal="center" vertical="center" wrapText="1"/>
    </xf>
    <xf numFmtId="0" fontId="30" fillId="0" borderId="434" applyNumberFormat="0" applyFill="0" applyAlignment="0" applyProtection="0"/>
    <xf numFmtId="0" fontId="11" fillId="60" borderId="487" applyNumberFormat="0" applyProtection="0">
      <alignment horizontal="left" vertical="center" wrapText="1"/>
    </xf>
    <xf numFmtId="0" fontId="30" fillId="0" borderId="434" applyNumberFormat="0" applyFill="0" applyAlignment="0" applyProtection="0"/>
    <xf numFmtId="0" fontId="30" fillId="0" borderId="434" applyNumberFormat="0" applyFill="0" applyAlignment="0" applyProtection="0"/>
    <xf numFmtId="0" fontId="12" fillId="25" borderId="487" applyNumberFormat="0" applyProtection="0">
      <alignment horizontal="left" vertical="center"/>
    </xf>
    <xf numFmtId="0" fontId="12" fillId="25" borderId="487" applyNumberFormat="0" applyProtection="0">
      <alignment horizontal="left" vertical="center"/>
    </xf>
    <xf numFmtId="0" fontId="11" fillId="81" borderId="487" applyNumberFormat="0" applyProtection="0">
      <alignment horizontal="center" vertical="center" wrapText="1"/>
    </xf>
    <xf numFmtId="0" fontId="11" fillId="81" borderId="487" applyNumberFormat="0" applyProtection="0">
      <alignment horizontal="center" vertical="center"/>
    </xf>
    <xf numFmtId="0" fontId="11" fillId="81" borderId="487" applyNumberFormat="0" applyProtection="0">
      <alignment horizontal="center" vertical="center" wrapText="1"/>
    </xf>
    <xf numFmtId="0" fontId="183" fillId="81" borderId="487" applyNumberFormat="0" applyProtection="0">
      <alignment horizontal="center" vertical="center"/>
    </xf>
    <xf numFmtId="0" fontId="177" fillId="67" borderId="604">
      <alignment horizontal="center" vertical="center" wrapText="1"/>
      <protection hidden="1"/>
    </xf>
    <xf numFmtId="0" fontId="28" fillId="21" borderId="790" applyNumberFormat="0" applyAlignment="0" applyProtection="0"/>
    <xf numFmtId="260" fontId="172" fillId="65" borderId="768" applyFill="0" applyBorder="0" applyAlignment="0" applyProtection="0">
      <alignment horizontal="right"/>
      <protection locked="0"/>
    </xf>
    <xf numFmtId="0" fontId="28" fillId="21" borderId="790" applyNumberFormat="0" applyAlignment="0" applyProtection="0"/>
    <xf numFmtId="0" fontId="28" fillId="21" borderId="790" applyNumberFormat="0" applyAlignment="0" applyProtection="0"/>
    <xf numFmtId="237" fontId="194" fillId="86" borderId="433" applyNumberFormat="0" applyBorder="0" applyAlignment="0" applyProtection="0">
      <alignment vertical="center"/>
    </xf>
    <xf numFmtId="257" fontId="245" fillId="0" borderId="0" applyBorder="0" applyProtection="0">
      <alignment horizontal="right"/>
    </xf>
    <xf numFmtId="256" fontId="164" fillId="0" borderId="782" applyBorder="0"/>
    <xf numFmtId="257" fontId="245" fillId="0" borderId="0" applyBorder="0" applyProtection="0">
      <alignment horizontal="right"/>
    </xf>
    <xf numFmtId="256" fontId="164" fillId="0" borderId="769" applyBorder="0"/>
    <xf numFmtId="260" fontId="172" fillId="65" borderId="706" applyFill="0" applyBorder="0" applyAlignment="0" applyProtection="0">
      <alignment horizontal="right"/>
      <protection locked="0"/>
    </xf>
    <xf numFmtId="0" fontId="177" fillId="67" borderId="564">
      <alignment horizontal="center" vertical="center" wrapText="1"/>
      <protection hidden="1"/>
    </xf>
    <xf numFmtId="0" fontId="11" fillId="60" borderId="452" applyNumberFormat="0" applyProtection="0">
      <alignment horizontal="left" vertical="center" wrapText="1"/>
    </xf>
    <xf numFmtId="0" fontId="12" fillId="25" borderId="452" applyNumberFormat="0" applyProtection="0">
      <alignment horizontal="left" vertical="center" wrapText="1"/>
    </xf>
    <xf numFmtId="253" fontId="11" fillId="82" borderId="452" applyNumberFormat="0" applyProtection="0">
      <alignment horizontal="center" vertical="center" wrapText="1"/>
    </xf>
    <xf numFmtId="0" fontId="11" fillId="60" borderId="452" applyNumberFormat="0" applyProtection="0">
      <alignment horizontal="left" vertical="center" wrapText="1"/>
    </xf>
    <xf numFmtId="0" fontId="12" fillId="25" borderId="452" applyNumberFormat="0" applyProtection="0">
      <alignment horizontal="left" vertical="center"/>
    </xf>
    <xf numFmtId="0" fontId="12" fillId="25" borderId="452" applyNumberFormat="0" applyProtection="0">
      <alignment horizontal="left" vertical="center"/>
    </xf>
    <xf numFmtId="233" fontId="181" fillId="0" borderId="548"/>
    <xf numFmtId="0" fontId="11" fillId="81" borderId="452" applyNumberFormat="0" applyProtection="0">
      <alignment horizontal="center" vertical="center" wrapText="1"/>
    </xf>
    <xf numFmtId="0" fontId="11" fillId="81" borderId="452" applyNumberFormat="0" applyProtection="0">
      <alignment horizontal="center" vertical="center"/>
    </xf>
    <xf numFmtId="0" fontId="11" fillId="81" borderId="452" applyNumberFormat="0" applyProtection="0">
      <alignment horizontal="center" vertical="center" wrapText="1"/>
    </xf>
    <xf numFmtId="0" fontId="183" fillId="81" borderId="452" applyNumberFormat="0" applyProtection="0">
      <alignment horizontal="center" vertical="center"/>
    </xf>
    <xf numFmtId="0" fontId="28" fillId="21" borderId="748" applyNumberFormat="0" applyAlignment="0" applyProtection="0"/>
    <xf numFmtId="0" fontId="28" fillId="21" borderId="716" applyNumberFormat="0" applyAlignment="0" applyProtection="0"/>
    <xf numFmtId="0" fontId="177" fillId="67" borderId="539">
      <alignment horizontal="center" vertical="center" wrapText="1"/>
      <protection hidden="1"/>
    </xf>
    <xf numFmtId="0" fontId="28" fillId="21" borderId="716" applyNumberFormat="0" applyAlignment="0" applyProtection="0"/>
    <xf numFmtId="0" fontId="28" fillId="21" borderId="716" applyNumberFormat="0" applyAlignment="0" applyProtection="0"/>
    <xf numFmtId="0" fontId="28" fillId="21" borderId="748" applyNumberFormat="0" applyAlignment="0" applyProtection="0"/>
    <xf numFmtId="0" fontId="28" fillId="21" borderId="748" applyNumberFormat="0" applyAlignment="0" applyProtection="0"/>
    <xf numFmtId="225" fontId="81" fillId="65" borderId="402" applyFont="0" applyFill="0" applyBorder="0" applyAlignment="0" applyProtection="0"/>
    <xf numFmtId="257" fontId="245" fillId="0" borderId="0" applyBorder="0" applyProtection="0">
      <alignment horizontal="right"/>
    </xf>
    <xf numFmtId="257" fontId="245" fillId="0" borderId="0" applyBorder="0" applyProtection="0">
      <alignment horizontal="right"/>
    </xf>
    <xf numFmtId="256" fontId="164" fillId="0" borderId="707" applyBorder="0"/>
    <xf numFmtId="0" fontId="14" fillId="24" borderId="787" applyNumberFormat="0" applyFont="0" applyAlignment="0" applyProtection="0"/>
    <xf numFmtId="257" fontId="245" fillId="0" borderId="0" applyBorder="0" applyProtection="0">
      <alignment horizontal="right"/>
    </xf>
    <xf numFmtId="0" fontId="14" fillId="24" borderId="787" applyNumberFormat="0" applyFont="0" applyAlignment="0" applyProtection="0"/>
    <xf numFmtId="260" fontId="172" fillId="65" borderId="686" applyFill="0" applyBorder="0" applyAlignment="0" applyProtection="0">
      <alignment horizontal="right"/>
      <protection locked="0"/>
    </xf>
    <xf numFmtId="0" fontId="28" fillId="21" borderId="730" applyNumberFormat="0" applyAlignment="0" applyProtection="0"/>
    <xf numFmtId="0" fontId="28" fillId="21" borderId="730" applyNumberFormat="0" applyAlignment="0" applyProtection="0"/>
    <xf numFmtId="0" fontId="28" fillId="21" borderId="730" applyNumberFormat="0" applyAlignment="0" applyProtection="0"/>
    <xf numFmtId="233" fontId="181" fillId="0" borderId="517"/>
    <xf numFmtId="257" fontId="245" fillId="0" borderId="0" applyBorder="0" applyProtection="0">
      <alignment horizontal="right"/>
    </xf>
    <xf numFmtId="257" fontId="245" fillId="0" borderId="0" applyBorder="0" applyProtection="0">
      <alignment horizontal="right"/>
    </xf>
    <xf numFmtId="0" fontId="11" fillId="60" borderId="227" applyNumberFormat="0" applyProtection="0">
      <alignment horizontal="left" vertical="center" wrapText="1"/>
    </xf>
    <xf numFmtId="0" fontId="177" fillId="67" borderId="227">
      <alignment horizontal="center" vertical="center" wrapText="1"/>
      <protection hidden="1"/>
    </xf>
    <xf numFmtId="0" fontId="177" fillId="67" borderId="227">
      <alignment horizontal="center" vertical="center" wrapText="1"/>
      <protection hidden="1"/>
    </xf>
    <xf numFmtId="0" fontId="177" fillId="67" borderId="227">
      <alignment horizontal="center" vertical="center" wrapText="1"/>
      <protection hidden="1"/>
    </xf>
    <xf numFmtId="0" fontId="177" fillId="67" borderId="227">
      <alignment horizontal="center" vertical="center" wrapText="1"/>
      <protection hidden="1"/>
    </xf>
    <xf numFmtId="260" fontId="172" fillId="65" borderId="227" applyFill="0" applyBorder="0" applyAlignment="0" applyProtection="0">
      <alignment horizontal="right"/>
      <protection locked="0"/>
    </xf>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256" fontId="164" fillId="0" borderId="239" applyBorder="0"/>
    <xf numFmtId="260" fontId="172" fillId="65" borderId="227" applyFill="0" applyBorder="0" applyAlignment="0" applyProtection="0">
      <alignment horizontal="right"/>
      <protection locked="0"/>
    </xf>
    <xf numFmtId="260" fontId="172" fillId="65" borderId="227" applyFill="0" applyBorder="0" applyAlignment="0" applyProtection="0">
      <alignment horizontal="right"/>
      <protection locked="0"/>
    </xf>
    <xf numFmtId="0" fontId="14" fillId="24" borderId="248" applyNumberFormat="0" applyFont="0" applyAlignment="0" applyProtection="0"/>
    <xf numFmtId="0" fontId="14" fillId="24" borderId="248" applyNumberFormat="0" applyFont="0" applyAlignment="0" applyProtection="0"/>
    <xf numFmtId="0" fontId="14" fillId="24" borderId="248" applyNumberFormat="0" applyFont="0" applyAlignment="0" applyProtection="0"/>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60" fontId="172" fillId="65" borderId="227" applyFill="0" applyBorder="0" applyAlignment="0" applyProtection="0">
      <alignment horizontal="right"/>
      <protection locked="0"/>
    </xf>
    <xf numFmtId="256" fontId="164" fillId="0" borderId="239" applyBorder="0"/>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0" fontId="14" fillId="24" borderId="248" applyNumberFormat="0" applyFont="0" applyAlignment="0" applyProtection="0"/>
    <xf numFmtId="253" fontId="11" fillId="82" borderId="227" applyNumberFormat="0" applyProtection="0">
      <alignment horizontal="center" vertical="center" wrapText="1"/>
    </xf>
    <xf numFmtId="0" fontId="28" fillId="21" borderId="251" applyNumberFormat="0" applyAlignment="0" applyProtection="0"/>
    <xf numFmtId="0" fontId="11" fillId="81" borderId="227" applyNumberFormat="0" applyProtection="0">
      <alignment horizontal="center" vertical="center" wrapText="1"/>
    </xf>
    <xf numFmtId="0" fontId="11" fillId="60" borderId="227" applyNumberFormat="0" applyProtection="0">
      <alignment horizontal="left" vertical="center" wrapText="1"/>
    </xf>
    <xf numFmtId="257" fontId="245" fillId="0" borderId="0" applyBorder="0" applyProtection="0">
      <alignment horizontal="right"/>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28" fillId="21" borderId="236" applyNumberFormat="0" applyAlignment="0" applyProtection="0"/>
    <xf numFmtId="0" fontId="28" fillId="21" borderId="236" applyNumberFormat="0" applyAlignment="0" applyProtection="0"/>
    <xf numFmtId="0" fontId="12" fillId="25" borderId="227" applyNumberFormat="0" applyProtection="0">
      <alignment horizontal="left" vertical="center"/>
    </xf>
    <xf numFmtId="0" fontId="12" fillId="25" borderId="227" applyNumberFormat="0" applyProtection="0">
      <alignment horizontal="left" vertical="center"/>
    </xf>
    <xf numFmtId="256" fontId="164" fillId="0" borderId="239" applyBorder="0"/>
    <xf numFmtId="0" fontId="28" fillId="21" borderId="236" applyNumberFormat="0" applyAlignment="0" applyProtection="0"/>
    <xf numFmtId="256" fontId="164" fillId="0" borderId="687" applyBorder="0"/>
    <xf numFmtId="260" fontId="172" fillId="65" borderId="659" applyFill="0" applyBorder="0" applyAlignment="0" applyProtection="0">
      <alignment horizontal="right"/>
      <protection locked="0"/>
    </xf>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204" fontId="90" fillId="63" borderId="247"/>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204" fontId="90" fillId="63" borderId="241"/>
    <xf numFmtId="0" fontId="14" fillId="24" borderId="713" applyNumberFormat="0" applyFont="0" applyAlignment="0" applyProtection="0"/>
    <xf numFmtId="204" fontId="90" fillId="63" borderId="241"/>
    <xf numFmtId="0" fontId="83" fillId="0" borderId="244" applyNumberFormat="0" applyFont="0" applyFill="0" applyAlignment="0" applyProtection="0"/>
    <xf numFmtId="0" fontId="177" fillId="67" borderId="487">
      <alignment horizontal="center" vertical="center" wrapText="1"/>
      <protection hidden="1"/>
    </xf>
    <xf numFmtId="204" fontId="90" fillId="63" borderId="241"/>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83" fillId="0" borderId="244" applyNumberFormat="0" applyFont="0" applyFill="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4" fillId="24" borderId="713" applyNumberFormat="0" applyFont="0" applyAlignment="0" applyProtection="0"/>
    <xf numFmtId="0" fontId="28" fillId="21" borderId="668" applyNumberFormat="0" applyAlignment="0" applyProtection="0"/>
    <xf numFmtId="0" fontId="12" fillId="24" borderId="248" applyNumberFormat="0" applyFont="0" applyAlignment="0" applyProtection="0"/>
    <xf numFmtId="0" fontId="12" fillId="24" borderId="229" applyNumberFormat="0" applyFont="0" applyAlignment="0" applyProtection="0"/>
    <xf numFmtId="8" fontId="113" fillId="0" borderId="242">
      <protection locked="0"/>
    </xf>
    <xf numFmtId="0" fontId="12" fillId="24" borderId="229" applyNumberFormat="0" applyFont="0" applyAlignment="0" applyProtection="0"/>
    <xf numFmtId="8" fontId="113" fillId="0" borderId="242">
      <protection locked="0"/>
    </xf>
    <xf numFmtId="0" fontId="12" fillId="24" borderId="229" applyNumberFormat="0" applyFont="0" applyAlignment="0" applyProtection="0"/>
    <xf numFmtId="8" fontId="113" fillId="0" borderId="242">
      <protection locked="0"/>
    </xf>
    <xf numFmtId="0" fontId="28" fillId="21" borderId="668" applyNumberFormat="0" applyAlignment="0" applyProtection="0"/>
    <xf numFmtId="0" fontId="28" fillId="21" borderId="668" applyNumberFormat="0" applyAlignment="0" applyProtection="0"/>
    <xf numFmtId="0" fontId="14" fillId="24" borderId="743" applyNumberFormat="0" applyFont="0" applyAlignment="0" applyProtection="0"/>
    <xf numFmtId="257" fontId="245" fillId="0" borderId="0" applyBorder="0" applyProtection="0">
      <alignment horizontal="right"/>
    </xf>
    <xf numFmtId="256" fontId="164" fillId="0" borderId="660" applyBorder="0"/>
    <xf numFmtId="260" fontId="172" fillId="65" borderId="632" applyFill="0" applyBorder="0" applyAlignment="0" applyProtection="0">
      <alignment horizontal="right"/>
      <protection locked="0"/>
    </xf>
    <xf numFmtId="0" fontId="14" fillId="24" borderId="743" applyNumberFormat="0" applyFont="0" applyAlignment="0" applyProtection="0"/>
    <xf numFmtId="0" fontId="25" fillId="8" borderId="245" applyNumberFormat="0" applyAlignment="0" applyProtection="0"/>
    <xf numFmtId="0" fontId="14" fillId="24" borderId="727" applyNumberFormat="0" applyFon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233" fontId="12" fillId="71" borderId="255" applyNumberFormat="0" applyFont="0" applyBorder="0" applyAlignment="0" applyProtection="0"/>
    <xf numFmtId="0" fontId="47" fillId="0" borderId="256">
      <alignment horizontal="left" vertical="center"/>
    </xf>
    <xf numFmtId="233" fontId="12" fillId="71" borderId="255" applyNumberFormat="0" applyFont="0" applyBorder="0" applyAlignment="0" applyProtection="0"/>
    <xf numFmtId="0" fontId="47" fillId="0" borderId="256">
      <alignment horizontal="left" vertical="center"/>
    </xf>
    <xf numFmtId="233" fontId="12" fillId="71" borderId="227" applyNumberFormat="0" applyFont="0" applyBorder="0" applyAlignment="0" applyProtection="0"/>
    <xf numFmtId="0" fontId="47" fillId="0" borderId="239">
      <alignment horizontal="left" vertical="center"/>
    </xf>
    <xf numFmtId="233" fontId="12" fillId="71" borderId="227" applyNumberFormat="0" applyFont="0" applyBorder="0" applyAlignment="0" applyProtection="0"/>
    <xf numFmtId="0" fontId="47" fillId="0" borderId="239">
      <alignment horizontal="left" vertical="center"/>
    </xf>
    <xf numFmtId="0" fontId="47" fillId="0" borderId="239">
      <alignment horizontal="left" vertical="center"/>
    </xf>
    <xf numFmtId="0" fontId="14" fillId="24" borderId="727" applyNumberFormat="0" applyFont="0" applyAlignment="0" applyProtection="0"/>
    <xf numFmtId="10" fontId="108" fillId="65" borderId="255" applyNumberFormat="0" applyBorder="0" applyAlignment="0" applyProtection="0"/>
    <xf numFmtId="10" fontId="108" fillId="65" borderId="255" applyNumberFormat="0" applyBorder="0" applyAlignment="0" applyProtection="0"/>
    <xf numFmtId="0" fontId="25" fillId="8" borderId="245" applyNumberFormat="0" applyAlignment="0" applyProtection="0"/>
    <xf numFmtId="0" fontId="25" fillId="8" borderId="245" applyNumberFormat="0" applyAlignment="0" applyProtection="0"/>
    <xf numFmtId="0" fontId="25" fillId="8" borderId="245" applyNumberFormat="0" applyAlignment="0" applyProtection="0"/>
    <xf numFmtId="10" fontId="108" fillId="65" borderId="227" applyNumberFormat="0" applyBorder="0" applyAlignment="0" applyProtection="0"/>
    <xf numFmtId="0" fontId="25" fillId="8" borderId="240" applyNumberFormat="0" applyAlignment="0" applyProtection="0"/>
    <xf numFmtId="0" fontId="25" fillId="8" borderId="240" applyNumberFormat="0" applyAlignment="0" applyProtection="0"/>
    <xf numFmtId="10" fontId="108" fillId="65" borderId="227" applyNumberFormat="0" applyBorder="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10" fontId="108" fillId="65" borderId="227" applyNumberFormat="0" applyBorder="0" applyAlignment="0" applyProtection="0"/>
    <xf numFmtId="0" fontId="25" fillId="8" borderId="240" applyNumberFormat="0" applyAlignment="0" applyProtection="0"/>
    <xf numFmtId="0" fontId="28" fillId="21" borderId="642" applyNumberFormat="0" applyAlignment="0" applyProtection="0"/>
    <xf numFmtId="0" fontId="147" fillId="73" borderId="243">
      <alignment horizontal="left" vertical="center" wrapText="1"/>
    </xf>
    <xf numFmtId="0" fontId="147" fillId="73" borderId="250">
      <alignment horizontal="left" vertical="center" wrapText="1"/>
    </xf>
    <xf numFmtId="0" fontId="147" fillId="73" borderId="243">
      <alignment horizontal="left" vertical="center" wrapText="1"/>
    </xf>
    <xf numFmtId="0" fontId="147" fillId="73" borderId="243">
      <alignment horizontal="left" vertical="center" wrapText="1"/>
    </xf>
    <xf numFmtId="0" fontId="28" fillId="21" borderId="642" applyNumberFormat="0" applyAlignment="0" applyProtection="0"/>
    <xf numFmtId="0" fontId="28" fillId="21" borderId="642" applyNumberFormat="0" applyAlignment="0" applyProtection="0"/>
    <xf numFmtId="0" fontId="12" fillId="0" borderId="255"/>
    <xf numFmtId="0" fontId="12" fillId="0" borderId="227"/>
    <xf numFmtId="0" fontId="12" fillId="0" borderId="255"/>
    <xf numFmtId="0" fontId="12" fillId="0" borderId="227"/>
    <xf numFmtId="0" fontId="12" fillId="0" borderId="227"/>
    <xf numFmtId="257" fontId="245" fillId="0" borderId="0" applyBorder="0" applyProtection="0">
      <alignment horizontal="right"/>
    </xf>
    <xf numFmtId="256" fontId="164" fillId="0" borderId="633" applyBorder="0"/>
    <xf numFmtId="204" fontId="90" fillId="63" borderId="382"/>
    <xf numFmtId="0" fontId="12" fillId="0" borderId="255"/>
    <xf numFmtId="0" fontId="147" fillId="73" borderId="265">
      <alignment horizontal="left" vertical="center" wrapText="1"/>
    </xf>
    <xf numFmtId="10" fontId="108" fillId="65" borderId="255" applyNumberFormat="0" applyBorder="0" applyAlignment="0" applyProtection="0"/>
    <xf numFmtId="0" fontId="47" fillId="0" borderId="256">
      <alignment horizontal="left" vertical="center"/>
    </xf>
    <xf numFmtId="233" fontId="12" fillId="71" borderId="255" applyNumberFormat="0" applyFont="0" applyBorder="0" applyAlignment="0" applyProtection="0"/>
    <xf numFmtId="1" fontId="121" fillId="69" borderId="261" applyNumberFormat="0" applyBorder="0" applyAlignment="0">
      <alignment horizontal="centerContinuous" vertical="center"/>
      <protection locked="0"/>
    </xf>
    <xf numFmtId="0" fontId="25" fillId="8" borderId="257" applyNumberFormat="0" applyAlignment="0" applyProtection="0"/>
    <xf numFmtId="260" fontId="172" fillId="65" borderId="604" applyFill="0" applyBorder="0" applyAlignment="0" applyProtection="0">
      <alignment horizontal="right"/>
      <protection locked="0"/>
    </xf>
    <xf numFmtId="0" fontId="177" fillId="67" borderId="452">
      <alignment horizontal="center" vertical="center" wrapText="1"/>
      <protection hidden="1"/>
    </xf>
    <xf numFmtId="0" fontId="12" fillId="0" borderId="227"/>
    <xf numFmtId="0" fontId="12" fillId="0" borderId="227"/>
    <xf numFmtId="0" fontId="12" fillId="0" borderId="227"/>
    <xf numFmtId="0" fontId="14" fillId="24" borderId="665" applyNumberFormat="0" applyFont="0" applyAlignment="0" applyProtection="0"/>
    <xf numFmtId="0" fontId="12" fillId="0" borderId="227"/>
    <xf numFmtId="0" fontId="147" fillId="73" borderId="235">
      <alignment horizontal="left" vertical="center" wrapText="1"/>
    </xf>
    <xf numFmtId="0" fontId="28" fillId="21" borderId="613" applyNumberFormat="0" applyAlignment="0" applyProtection="0"/>
    <xf numFmtId="10" fontId="108" fillId="65" borderId="227" applyNumberFormat="0" applyBorder="0" applyAlignment="0" applyProtection="0"/>
    <xf numFmtId="0" fontId="28" fillId="21" borderId="613" applyNumberFormat="0" applyAlignment="0" applyProtection="0"/>
    <xf numFmtId="10" fontId="108" fillId="65" borderId="227" applyNumberFormat="0" applyBorder="0" applyAlignment="0" applyProtection="0"/>
    <xf numFmtId="0" fontId="147" fillId="73" borderId="250">
      <alignment horizontal="left" vertical="center" wrapText="1"/>
    </xf>
    <xf numFmtId="0" fontId="28" fillId="21" borderId="613" applyNumberFormat="0" applyAlignment="0" applyProtection="0"/>
    <xf numFmtId="10" fontId="108" fillId="65" borderId="227" applyNumberFormat="0" applyBorder="0" applyAlignment="0" applyProtection="0"/>
    <xf numFmtId="0" fontId="147" fillId="73" borderId="243">
      <alignment horizontal="left" vertical="center" wrapText="1"/>
    </xf>
    <xf numFmtId="0" fontId="147" fillId="73" borderId="250">
      <alignment horizontal="left" vertical="center" wrapText="1"/>
    </xf>
    <xf numFmtId="0" fontId="25" fillId="8" borderId="245" applyNumberFormat="0" applyAlignment="0" applyProtection="0"/>
    <xf numFmtId="10" fontId="108" fillId="65" borderId="227" applyNumberFormat="0" applyBorder="0" applyAlignment="0" applyProtection="0"/>
    <xf numFmtId="0" fontId="25" fillId="8" borderId="245" applyNumberFormat="0" applyAlignment="0" applyProtection="0"/>
    <xf numFmtId="0" fontId="25" fillId="8" borderId="245"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47" fillId="0" borderId="232">
      <alignment horizontal="left" vertical="center"/>
    </xf>
    <xf numFmtId="0" fontId="25" fillId="8" borderId="245" applyNumberFormat="0" applyAlignment="0" applyProtection="0"/>
    <xf numFmtId="233" fontId="12" fillId="71" borderId="227" applyNumberFormat="0" applyFont="0" applyBorder="0" applyAlignment="0" applyProtection="0"/>
    <xf numFmtId="0" fontId="25" fillId="8" borderId="245" applyNumberFormat="0" applyAlignment="0" applyProtection="0"/>
    <xf numFmtId="0" fontId="25" fillId="8" borderId="245" applyNumberFormat="0" applyAlignment="0" applyProtection="0"/>
    <xf numFmtId="0" fontId="47" fillId="0" borderId="239">
      <alignment horizontal="left" vertical="center"/>
    </xf>
    <xf numFmtId="1" fontId="121" fillId="69" borderId="201" applyNumberFormat="0" applyBorder="0" applyAlignment="0">
      <alignment horizontal="centerContinuous" vertical="center"/>
      <protection locked="0"/>
    </xf>
    <xf numFmtId="233" fontId="12" fillId="71" borderId="227" applyNumberFormat="0" applyFont="0" applyBorder="0" applyAlignment="0" applyProtection="0"/>
    <xf numFmtId="8" fontId="113" fillId="0" borderId="264">
      <protection locked="0"/>
    </xf>
    <xf numFmtId="0" fontId="12" fillId="24" borderId="258" applyNumberFormat="0" applyFont="0" applyAlignment="0" applyProtection="0"/>
    <xf numFmtId="0" fontId="25" fillId="8" borderId="228" applyNumberFormat="0" applyAlignment="0" applyProtection="0"/>
    <xf numFmtId="0" fontId="47" fillId="0" borderId="239">
      <alignment horizontal="left" vertical="center"/>
    </xf>
    <xf numFmtId="233" fontId="12" fillId="71" borderId="227" applyNumberFormat="0" applyFont="0" applyBorder="0" applyAlignment="0" applyProtection="0"/>
    <xf numFmtId="0" fontId="14" fillId="24" borderId="665" applyNumberFormat="0" applyFont="0" applyAlignment="0" applyProtection="0"/>
    <xf numFmtId="0" fontId="47" fillId="0" borderId="239">
      <alignment horizontal="left" vertical="center"/>
    </xf>
    <xf numFmtId="233" fontId="12" fillId="71" borderId="227" applyNumberFormat="0" applyFont="0" applyBorder="0" applyAlignment="0" applyProtection="0"/>
    <xf numFmtId="257" fontId="245" fillId="0" borderId="0" applyBorder="0" applyProtection="0">
      <alignment horizontal="right"/>
    </xf>
    <xf numFmtId="257" fontId="245" fillId="0" borderId="0" applyBorder="0" applyProtection="0">
      <alignment horizontal="right"/>
    </xf>
    <xf numFmtId="0" fontId="25" fillId="8" borderId="245" applyNumberFormat="0" applyAlignment="0" applyProtection="0"/>
    <xf numFmtId="0" fontId="25" fillId="8" borderId="240" applyNumberFormat="0" applyAlignment="0" applyProtection="0"/>
    <xf numFmtId="256" fontId="164" fillId="0" borderId="605" applyBorder="0"/>
    <xf numFmtId="0" fontId="25" fillId="8" borderId="245" applyNumberFormat="0" applyAlignment="0" applyProtection="0"/>
    <xf numFmtId="0" fontId="17" fillId="21" borderId="257" applyNumberFormat="0" applyAlignment="0" applyProtection="0"/>
    <xf numFmtId="0" fontId="83" fillId="0" borderId="262" applyNumberFormat="0" applyFont="0" applyFill="0" applyAlignment="0" applyProtection="0"/>
    <xf numFmtId="204" fontId="90" fillId="63" borderId="263"/>
    <xf numFmtId="0" fontId="14" fillId="24" borderId="639" applyNumberFormat="0" applyFont="0" applyAlignment="0" applyProtection="0"/>
    <xf numFmtId="260" fontId="172" fillId="65" borderId="564" applyFill="0" applyBorder="0" applyAlignment="0" applyProtection="0">
      <alignment horizontal="right"/>
      <protection locked="0"/>
    </xf>
    <xf numFmtId="8" fontId="113" fillId="0" borderId="234">
      <protection locked="0"/>
    </xf>
    <xf numFmtId="0" fontId="12" fillId="24" borderId="229" applyNumberFormat="0" applyFont="0" applyAlignment="0" applyProtection="0"/>
    <xf numFmtId="8" fontId="113" fillId="0" borderId="242">
      <protection locked="0"/>
    </xf>
    <xf numFmtId="0" fontId="12" fillId="24" borderId="229" applyNumberFormat="0" applyFont="0" applyAlignment="0" applyProtection="0"/>
    <xf numFmtId="8" fontId="113" fillId="0" borderId="249">
      <protection locked="0"/>
    </xf>
    <xf numFmtId="0" fontId="12" fillId="24" borderId="248" applyNumberFormat="0" applyFont="0" applyAlignment="0" applyProtection="0"/>
    <xf numFmtId="8" fontId="113" fillId="0" borderId="249">
      <protection locked="0"/>
    </xf>
    <xf numFmtId="0" fontId="12" fillId="24" borderId="248" applyNumberFormat="0" applyFont="0" applyAlignment="0" applyProtection="0"/>
    <xf numFmtId="0" fontId="14" fillId="24" borderId="639" applyNumberFormat="0" applyFont="0" applyAlignment="0" applyProtection="0"/>
    <xf numFmtId="260" fontId="172" fillId="65" borderId="539" applyFill="0" applyBorder="0" applyAlignment="0" applyProtection="0">
      <alignment horizontal="right"/>
      <protection locked="0"/>
    </xf>
    <xf numFmtId="0" fontId="28" fillId="21" borderId="587" applyNumberFormat="0" applyAlignment="0" applyProtection="0"/>
    <xf numFmtId="0" fontId="17" fillId="21" borderId="228" applyNumberFormat="0" applyAlignment="0" applyProtection="0"/>
    <xf numFmtId="204" fontId="90" fillId="63" borderId="233"/>
    <xf numFmtId="0" fontId="28" fillId="21" borderId="587"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28" fillId="21" borderId="587"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28" fillId="21" borderId="574" applyNumberFormat="0" applyAlignment="0" applyProtection="0"/>
    <xf numFmtId="204" fontId="90" fillId="63" borderId="241"/>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28" fillId="21" borderId="574" applyNumberFormat="0" applyAlignment="0" applyProtection="0"/>
    <xf numFmtId="204" fontId="90" fillId="63" borderId="247"/>
    <xf numFmtId="0" fontId="28" fillId="21" borderId="574" applyNumberFormat="0" applyAlignment="0" applyProtection="0"/>
    <xf numFmtId="42" fontId="87" fillId="0" borderId="246" applyFont="0"/>
    <xf numFmtId="204" fontId="90" fillId="63" borderId="247"/>
    <xf numFmtId="42" fontId="87" fillId="0" borderId="246" applyFont="0"/>
    <xf numFmtId="0" fontId="12" fillId="61" borderId="257" applyNumberFormat="0">
      <alignment horizontal="left" vertical="center"/>
    </xf>
    <xf numFmtId="0" fontId="12" fillId="60" borderId="257" applyNumberFormat="0">
      <alignment horizontal="centerContinuous" vertical="center" wrapText="1"/>
    </xf>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256" fontId="164" fillId="0" borderId="239" applyBorder="0"/>
    <xf numFmtId="0" fontId="14" fillId="24" borderId="229" applyNumberFormat="0" applyFont="0" applyAlignment="0" applyProtection="0"/>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60" fontId="172" fillId="65" borderId="227" applyFill="0" applyBorder="0" applyAlignment="0" applyProtection="0">
      <alignment horizontal="right"/>
      <protection locked="0"/>
    </xf>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56" fontId="164" fillId="0" borderId="239" applyBorder="0"/>
    <xf numFmtId="257" fontId="245" fillId="0" borderId="0" applyBorder="0" applyProtection="0">
      <alignment horizontal="right"/>
    </xf>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60" fontId="172" fillId="65" borderId="227" applyFill="0" applyBorder="0" applyAlignment="0" applyProtection="0">
      <alignment horizontal="right"/>
      <protection locked="0"/>
    </xf>
    <xf numFmtId="0" fontId="14" fillId="24" borderId="248" applyNumberFormat="0" applyFont="0" applyAlignment="0" applyProtection="0"/>
    <xf numFmtId="260" fontId="172" fillId="65" borderId="227" applyFill="0" applyBorder="0" applyAlignment="0" applyProtection="0">
      <alignment horizontal="right"/>
      <protection locked="0"/>
    </xf>
    <xf numFmtId="0" fontId="14" fillId="24" borderId="248" applyNumberFormat="0" applyFont="0" applyAlignment="0" applyProtection="0"/>
    <xf numFmtId="256" fontId="164" fillId="0" borderId="256" applyBorder="0"/>
    <xf numFmtId="0" fontId="28" fillId="21" borderId="549" applyNumberFormat="0" applyAlignment="0" applyProtection="0"/>
    <xf numFmtId="260" fontId="172" fillId="65" borderId="255" applyFill="0" applyBorder="0" applyAlignment="0" applyProtection="0">
      <alignment horizontal="right"/>
      <protection locked="0"/>
    </xf>
    <xf numFmtId="256" fontId="164" fillId="0" borderId="256" applyBorder="0"/>
    <xf numFmtId="257" fontId="245" fillId="0" borderId="0" applyBorder="0" applyProtection="0">
      <alignment horizontal="right"/>
    </xf>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260" fontId="172" fillId="65" borderId="255" applyFill="0" applyBorder="0" applyAlignment="0" applyProtection="0">
      <alignment horizontal="right"/>
      <protection locked="0"/>
    </xf>
    <xf numFmtId="0" fontId="177" fillId="67" borderId="227">
      <alignment horizontal="center" vertical="center" wrapText="1"/>
      <protection hidden="1"/>
    </xf>
    <xf numFmtId="0" fontId="28" fillId="21" borderId="549" applyNumberFormat="0" applyAlignment="0" applyProtection="0"/>
    <xf numFmtId="0" fontId="177" fillId="67" borderId="227">
      <alignment horizontal="center" vertical="center" wrapText="1"/>
      <protection hidden="1"/>
    </xf>
    <xf numFmtId="0" fontId="177" fillId="67" borderId="227">
      <alignment horizontal="center" vertical="center" wrapText="1"/>
      <protection hidden="1"/>
    </xf>
    <xf numFmtId="0" fontId="28" fillId="21" borderId="549" applyNumberFormat="0" applyAlignment="0" applyProtection="0"/>
    <xf numFmtId="0" fontId="177" fillId="67" borderId="255">
      <alignment horizontal="center" vertical="center" wrapText="1"/>
      <protection hidden="1"/>
    </xf>
    <xf numFmtId="0" fontId="183" fillId="81" borderId="227" applyNumberFormat="0" applyProtection="0">
      <alignment horizontal="center" vertical="center"/>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11" fillId="81" borderId="227" applyNumberFormat="0" applyProtection="0">
      <alignment horizontal="center"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177" fillId="67" borderId="255">
      <alignment horizontal="center" vertical="center" wrapText="1"/>
      <protection hidden="1"/>
    </xf>
    <xf numFmtId="0" fontId="12" fillId="0" borderId="287"/>
    <xf numFmtId="0" fontId="183" fillId="81" borderId="227" applyNumberFormat="0" applyProtection="0">
      <alignment horizontal="center" vertical="center"/>
    </xf>
    <xf numFmtId="0" fontId="11" fillId="81" borderId="227" applyNumberFormat="0" applyProtection="0">
      <alignment horizontal="center" vertical="center" wrapText="1"/>
    </xf>
    <xf numFmtId="0" fontId="11" fillId="81" borderId="227" applyNumberFormat="0" applyProtection="0">
      <alignment horizontal="center"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183" fillId="81" borderId="227" applyNumberFormat="0" applyProtection="0">
      <alignment horizontal="center" vertical="center"/>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11" fillId="81" borderId="227" applyNumberFormat="0" applyProtection="0">
      <alignment horizontal="center" vertical="center" wrapText="1"/>
    </xf>
    <xf numFmtId="0" fontId="12" fillId="61" borderId="228" applyNumberFormat="0">
      <alignment horizontal="left" vertical="center"/>
    </xf>
    <xf numFmtId="0" fontId="12" fillId="60" borderId="228" applyNumberFormat="0">
      <alignment horizontal="centerContinuous"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12" fillId="25" borderId="227" applyNumberFormat="0" applyProtection="0">
      <alignment horizontal="left" vertical="center"/>
    </xf>
    <xf numFmtId="0" fontId="12" fillId="25" borderId="227" applyNumberFormat="0" applyProtection="0">
      <alignment horizontal="left" vertical="center"/>
    </xf>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11" fillId="60" borderId="282" applyNumberFormat="0" applyProtection="0">
      <alignment horizontal="left" vertical="center" wrapText="1"/>
    </xf>
    <xf numFmtId="0" fontId="12" fillId="25" borderId="282" applyNumberFormat="0" applyProtection="0">
      <alignment horizontal="left" vertical="center" wrapText="1"/>
    </xf>
    <xf numFmtId="253" fontId="11" fillId="82" borderId="282" applyNumberFormat="0" applyProtection="0">
      <alignment horizontal="center" vertical="center" wrapText="1"/>
    </xf>
    <xf numFmtId="0" fontId="11" fillId="60" borderId="282" applyNumberFormat="0" applyProtection="0">
      <alignment horizontal="left" vertical="center" wrapText="1"/>
    </xf>
    <xf numFmtId="0" fontId="11" fillId="81" borderId="282" applyNumberFormat="0" applyProtection="0">
      <alignment horizontal="center" vertical="center" wrapText="1"/>
    </xf>
    <xf numFmtId="0" fontId="11" fillId="81" borderId="282" applyNumberFormat="0" applyProtection="0">
      <alignment horizontal="center" vertical="center"/>
    </xf>
    <xf numFmtId="0" fontId="11" fillId="81" borderId="282" applyNumberFormat="0" applyProtection="0">
      <alignment horizontal="center" vertical="center" wrapText="1"/>
    </xf>
    <xf numFmtId="0" fontId="183" fillId="81" borderId="282" applyNumberFormat="0" applyProtection="0">
      <alignment horizontal="center" vertical="center"/>
    </xf>
    <xf numFmtId="0" fontId="177" fillId="67" borderId="282">
      <alignment horizontal="center" vertical="center" wrapText="1"/>
      <protection hidden="1"/>
    </xf>
    <xf numFmtId="42" fontId="87" fillId="0" borderId="199" applyFont="0"/>
    <xf numFmtId="0" fontId="98" fillId="0" borderId="200" applyNumberFormat="0" applyFont="0" applyFill="0" applyAlignment="0" applyProtection="0"/>
    <xf numFmtId="167" fontId="85" fillId="0" borderId="200" applyAlignment="0">
      <alignment horizontal="right"/>
    </xf>
    <xf numFmtId="256" fontId="164" fillId="0" borderId="565" applyBorder="0"/>
    <xf numFmtId="257" fontId="245" fillId="0" borderId="0" applyBorder="0" applyProtection="0">
      <alignment horizontal="right"/>
    </xf>
    <xf numFmtId="256" fontId="164" fillId="0" borderId="540" applyBorder="0"/>
    <xf numFmtId="0" fontId="14" fillId="24" borderId="610" applyNumberFormat="0" applyFont="0" applyAlignment="0" applyProtection="0"/>
    <xf numFmtId="260" fontId="172" fillId="65" borderId="282" applyFill="0" applyBorder="0" applyAlignment="0" applyProtection="0">
      <alignment horizontal="right"/>
      <protection locked="0"/>
    </xf>
    <xf numFmtId="256" fontId="164" fillId="0" borderId="283" applyBorder="0"/>
    <xf numFmtId="0" fontId="12" fillId="61" borderId="455" applyNumberFormat="0">
      <alignment horizontal="left" vertical="center"/>
    </xf>
    <xf numFmtId="0" fontId="11" fillId="81" borderId="524" applyNumberFormat="0" applyProtection="0">
      <alignment horizontal="center" vertical="center" wrapText="1"/>
    </xf>
    <xf numFmtId="0" fontId="30" fillId="0" borderId="450" applyNumberFormat="0" applyFill="0" applyAlignment="0" applyProtection="0"/>
    <xf numFmtId="0" fontId="11" fillId="81" borderId="524" applyNumberFormat="0" applyProtection="0">
      <alignment horizontal="center" vertical="center"/>
    </xf>
    <xf numFmtId="0" fontId="30" fillId="0" borderId="450" applyNumberFormat="0" applyFill="0" applyAlignment="0" applyProtection="0"/>
    <xf numFmtId="0" fontId="11" fillId="81" borderId="524" applyNumberFormat="0" applyProtection="0">
      <alignment horizontal="center" vertical="center" wrapText="1"/>
    </xf>
    <xf numFmtId="0" fontId="30" fillId="0" borderId="450" applyNumberFormat="0" applyFill="0" applyAlignment="0" applyProtection="0"/>
    <xf numFmtId="0" fontId="12" fillId="25" borderId="524" applyNumberFormat="0" applyProtection="0">
      <alignment horizontal="left" vertical="center"/>
    </xf>
    <xf numFmtId="0" fontId="12" fillId="25" borderId="524" applyNumberFormat="0" applyProtection="0">
      <alignment horizontal="left" vertical="center"/>
    </xf>
    <xf numFmtId="0" fontId="11" fillId="60" borderId="524" applyNumberFormat="0" applyProtection="0">
      <alignment horizontal="left" vertical="center" wrapText="1"/>
    </xf>
    <xf numFmtId="39" fontId="12" fillId="0" borderId="443">
      <protection locked="0"/>
    </xf>
    <xf numFmtId="6" fontId="193" fillId="0" borderId="443" applyFill="0" applyAlignment="0" applyProtection="0"/>
    <xf numFmtId="167" fontId="85" fillId="0" borderId="451"/>
    <xf numFmtId="274" fontId="173" fillId="70" borderId="441" applyBorder="0">
      <alignment horizontal="right" vertical="center"/>
      <protection locked="0"/>
    </xf>
    <xf numFmtId="253" fontId="11" fillId="82" borderId="524" applyNumberFormat="0" applyProtection="0">
      <alignment horizontal="center" vertical="center" wrapText="1"/>
    </xf>
    <xf numFmtId="0" fontId="12" fillId="25" borderId="524" applyNumberFormat="0" applyProtection="0">
      <alignment horizontal="left" vertical="center" wrapText="1"/>
    </xf>
    <xf numFmtId="260" fontId="172" fillId="65" borderId="753" applyFill="0" applyBorder="0" applyAlignment="0" applyProtection="0">
      <alignment horizontal="right"/>
      <protection locked="0"/>
    </xf>
    <xf numFmtId="0" fontId="11" fillId="60" borderId="524" applyNumberFormat="0" applyProtection="0">
      <alignment horizontal="left" vertical="center" wrapText="1"/>
    </xf>
    <xf numFmtId="0" fontId="12" fillId="60" borderId="455" applyNumberFormat="0">
      <alignment horizontal="centerContinuous" vertical="center" wrapText="1"/>
    </xf>
    <xf numFmtId="0" fontId="14" fillId="24" borderId="610" applyNumberFormat="0" applyFont="0" applyAlignment="0" applyProtection="0"/>
    <xf numFmtId="167" fontId="85" fillId="0" borderId="226"/>
    <xf numFmtId="237" fontId="194" fillId="86" borderId="222" applyNumberFormat="0" applyBorder="0" applyAlignment="0" applyProtection="0">
      <alignment vertical="center"/>
    </xf>
    <xf numFmtId="233" fontId="12" fillId="71" borderId="197" applyNumberFormat="0" applyFont="0" applyBorder="0" applyAlignment="0" applyProtection="0"/>
    <xf numFmtId="10" fontId="108" fillId="65" borderId="197" applyNumberFormat="0" applyBorder="0" applyAlignment="0" applyProtection="0"/>
    <xf numFmtId="0" fontId="12" fillId="0" borderId="197"/>
    <xf numFmtId="0" fontId="147" fillId="73" borderId="355">
      <alignment horizontal="left" vertical="center" wrapText="1"/>
    </xf>
    <xf numFmtId="8" fontId="113" fillId="0" borderId="354">
      <protection locked="0"/>
    </xf>
    <xf numFmtId="204" fontId="90" fillId="63" borderId="353"/>
    <xf numFmtId="237" fontId="194" fillId="86" borderId="462" applyNumberFormat="0" applyBorder="0" applyAlignment="0" applyProtection="0">
      <alignment vertical="center"/>
    </xf>
    <xf numFmtId="0" fontId="12" fillId="61" borderId="442" applyNumberFormat="0">
      <alignment horizontal="left" vertical="center"/>
    </xf>
    <xf numFmtId="0" fontId="12" fillId="60" borderId="442" applyNumberFormat="0">
      <alignment horizontal="centerContinuous" vertical="center" wrapText="1"/>
    </xf>
    <xf numFmtId="0" fontId="12" fillId="0" borderId="672"/>
    <xf numFmtId="10" fontId="108" fillId="65" borderId="659" applyNumberFormat="0" applyBorder="0" applyAlignment="0" applyProtection="0"/>
    <xf numFmtId="204" fontId="90" fillId="63" borderId="205"/>
    <xf numFmtId="8" fontId="113" fillId="0" borderId="208">
      <protection locked="0"/>
    </xf>
    <xf numFmtId="0" fontId="147" fillId="73" borderId="209">
      <alignment horizontal="left" vertical="center" wrapText="1"/>
    </xf>
    <xf numFmtId="0" fontId="12" fillId="0" borderId="282"/>
    <xf numFmtId="237" fontId="12" fillId="65" borderId="285" applyNumberFormat="0" applyFont="0" applyBorder="0" applyAlignment="0">
      <alignment horizontal="right" vertical="center"/>
      <protection locked="0"/>
    </xf>
    <xf numFmtId="10" fontId="108" fillId="65" borderId="282" applyNumberFormat="0" applyBorder="0" applyAlignment="0" applyProtection="0"/>
    <xf numFmtId="0" fontId="47" fillId="0" borderId="283">
      <alignment horizontal="left" vertical="center"/>
    </xf>
    <xf numFmtId="233" fontId="12" fillId="71" borderId="282" applyNumberFormat="0" applyFont="0" applyBorder="0" applyAlignment="0" applyProtection="0"/>
    <xf numFmtId="1" fontId="121" fillId="69" borderId="284" applyNumberFormat="0" applyBorder="0" applyAlignment="0">
      <alignment horizontal="centerContinuous" vertical="center"/>
      <protection locked="0"/>
    </xf>
    <xf numFmtId="220" fontId="108" fillId="0" borderId="225" applyFont="0" applyFill="0" applyBorder="0" applyAlignment="0" applyProtection="0"/>
    <xf numFmtId="223" fontId="78" fillId="0" borderId="375" applyNumberFormat="0" applyFill="0">
      <alignment horizontal="right"/>
    </xf>
    <xf numFmtId="223" fontId="78" fillId="0" borderId="375" applyNumberFormat="0" applyFill="0">
      <alignment horizontal="right"/>
    </xf>
    <xf numFmtId="220" fontId="108" fillId="0" borderId="351" applyFont="0" applyFill="0" applyBorder="0" applyAlignment="0" applyProtection="0"/>
    <xf numFmtId="237" fontId="194" fillId="86" borderId="305" applyNumberFormat="0" applyBorder="0" applyAlignment="0" applyProtection="0">
      <alignment vertical="center"/>
    </xf>
    <xf numFmtId="167" fontId="85" fillId="0" borderId="356"/>
    <xf numFmtId="237" fontId="194" fillId="86" borderId="484" applyNumberFormat="0" applyBorder="0" applyAlignment="0" applyProtection="0">
      <alignment vertical="center"/>
    </xf>
    <xf numFmtId="0" fontId="177" fillId="67" borderId="646">
      <alignment horizontal="center" vertical="center" wrapText="1"/>
      <protection hidden="1"/>
    </xf>
    <xf numFmtId="0" fontId="25" fillId="8" borderId="469" applyNumberFormat="0" applyAlignment="0" applyProtection="0"/>
    <xf numFmtId="0" fontId="28" fillId="21" borderId="519" applyNumberFormat="0" applyAlignment="0" applyProtection="0"/>
    <xf numFmtId="260" fontId="172" fillId="65" borderId="197" applyFill="0" applyBorder="0" applyAlignment="0" applyProtection="0">
      <alignment horizontal="right"/>
      <protection locked="0"/>
    </xf>
    <xf numFmtId="0" fontId="28" fillId="21" borderId="519" applyNumberFormat="0" applyAlignment="0" applyProtection="0"/>
    <xf numFmtId="0" fontId="28" fillId="21" borderId="519" applyNumberFormat="0" applyAlignment="0" applyProtection="0"/>
    <xf numFmtId="260" fontId="172" fillId="65" borderId="487" applyFill="0" applyBorder="0" applyAlignment="0" applyProtection="0">
      <alignment horizontal="right"/>
      <protection locked="0"/>
    </xf>
    <xf numFmtId="42" fontId="87" fillId="0" borderId="772" applyFont="0"/>
    <xf numFmtId="257" fontId="245" fillId="0" borderId="0" applyBorder="0" applyProtection="0">
      <alignment horizontal="right"/>
    </xf>
    <xf numFmtId="0" fontId="147" fillId="0" borderId="200">
      <alignment horizontal="center"/>
    </xf>
    <xf numFmtId="0" fontId="177" fillId="67" borderId="197">
      <alignment horizontal="center" vertical="center" wrapText="1"/>
      <protection hidden="1"/>
    </xf>
    <xf numFmtId="0" fontId="183" fillId="81" borderId="197" applyNumberFormat="0" applyProtection="0">
      <alignment horizontal="center" vertical="center"/>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1" fillId="60" borderId="197" applyNumberFormat="0" applyProtection="0">
      <alignment horizontal="left" vertical="center" wrapText="1"/>
    </xf>
    <xf numFmtId="253" fontId="11" fillId="82" borderId="197" applyNumberFormat="0" applyProtection="0">
      <alignment horizontal="center" vertical="center" wrapText="1"/>
    </xf>
    <xf numFmtId="0" fontId="12" fillId="25" borderId="197" applyNumberFormat="0" applyProtection="0">
      <alignment horizontal="left" vertical="center" wrapText="1"/>
    </xf>
    <xf numFmtId="0" fontId="11" fillId="60" borderId="197" applyNumberFormat="0" applyProtection="0">
      <alignment horizontal="left" vertical="center" wrapText="1"/>
    </xf>
    <xf numFmtId="39" fontId="12" fillId="0" borderId="199">
      <protection locked="0"/>
    </xf>
    <xf numFmtId="6" fontId="193" fillId="0" borderId="199" applyFill="0" applyAlignment="0" applyProtection="0"/>
    <xf numFmtId="0" fontId="14" fillId="24" borderId="571" applyNumberFormat="0" applyFont="0" applyAlignment="0" applyProtection="0"/>
    <xf numFmtId="0" fontId="14" fillId="24" borderId="584" applyNumberFormat="0" applyFont="0" applyAlignment="0" applyProtection="0"/>
    <xf numFmtId="0" fontId="28" fillId="21" borderId="497" applyNumberFormat="0" applyAlignment="0" applyProtection="0"/>
    <xf numFmtId="0" fontId="28" fillId="21" borderId="497" applyNumberFormat="0" applyAlignment="0" applyProtection="0"/>
    <xf numFmtId="0" fontId="28" fillId="21" borderId="497" applyNumberFormat="0" applyAlignment="0" applyProtection="0"/>
    <xf numFmtId="0" fontId="14" fillId="24" borderId="571" applyNumberFormat="0" applyFont="0" applyAlignment="0" applyProtection="0"/>
    <xf numFmtId="204" fontId="90" fillId="63" borderId="773"/>
    <xf numFmtId="0" fontId="14" fillId="24" borderId="584" applyNumberFormat="0" applyFont="0" applyAlignment="0" applyProtection="0"/>
    <xf numFmtId="257" fontId="245" fillId="0" borderId="0" applyBorder="0" applyProtection="0">
      <alignment horizontal="right"/>
    </xf>
    <xf numFmtId="257" fontId="245" fillId="0" borderId="0" applyBorder="0" applyProtection="0">
      <alignment horizontal="right"/>
    </xf>
    <xf numFmtId="256" fontId="164" fillId="0" borderId="488" applyBorder="0"/>
    <xf numFmtId="42" fontId="87" fillId="0" borderId="697" applyFont="0"/>
    <xf numFmtId="42" fontId="87" fillId="0" borderId="758" applyFont="0"/>
    <xf numFmtId="0" fontId="83" fillId="0" borderId="797" applyNumberFormat="0" applyFont="0" applyFill="0" applyAlignment="0" applyProtection="0"/>
    <xf numFmtId="0" fontId="14" fillId="24" borderId="514" applyNumberFormat="0" applyFont="0" applyAlignment="0" applyProtection="0"/>
    <xf numFmtId="204" fontId="90" fillId="63" borderId="698"/>
    <xf numFmtId="260" fontId="172" fillId="65" borderId="452" applyFill="0" applyBorder="0" applyAlignment="0" applyProtection="0">
      <alignment horizontal="right"/>
      <protection locked="0"/>
    </xf>
    <xf numFmtId="0" fontId="14" fillId="24" borderId="514" applyNumberFormat="0" applyFont="0" applyAlignment="0" applyProtection="0"/>
    <xf numFmtId="204" fontId="90" fillId="63" borderId="759"/>
    <xf numFmtId="0" fontId="17" fillId="21" borderId="771" applyNumberFormat="0" applyAlignment="0" applyProtection="0"/>
    <xf numFmtId="0" fontId="17" fillId="21" borderId="771" applyNumberFormat="0" applyAlignment="0" applyProtection="0"/>
    <xf numFmtId="0" fontId="17" fillId="21" borderId="771" applyNumberFormat="0" applyAlignment="0" applyProtection="0"/>
    <xf numFmtId="0" fontId="17" fillId="21" borderId="771" applyNumberFormat="0" applyAlignment="0" applyProtection="0"/>
    <xf numFmtId="0" fontId="14" fillId="24" borderId="494" applyNumberFormat="0" applyFont="0" applyAlignment="0" applyProtection="0"/>
    <xf numFmtId="0" fontId="28" fillId="21" borderId="461" applyNumberFormat="0" applyAlignment="0" applyProtection="0"/>
    <xf numFmtId="0" fontId="28" fillId="21" borderId="461" applyNumberFormat="0" applyAlignment="0" applyProtection="0"/>
    <xf numFmtId="0" fontId="28" fillId="21" borderId="461" applyNumberFormat="0" applyAlignment="0" applyProtection="0"/>
    <xf numFmtId="257" fontId="245" fillId="0" borderId="0" applyBorder="0" applyProtection="0">
      <alignment horizontal="right"/>
    </xf>
    <xf numFmtId="0" fontId="14" fillId="24" borderId="494" applyNumberFormat="0" applyFont="0" applyAlignment="0" applyProtection="0"/>
    <xf numFmtId="257" fontId="245" fillId="0" borderId="0" applyBorder="0" applyProtection="0">
      <alignment horizontal="right"/>
    </xf>
    <xf numFmtId="256" fontId="164" fillId="0" borderId="453" applyBorder="0"/>
    <xf numFmtId="0" fontId="83" fillId="0" borderId="760" applyNumberFormat="0" applyFont="0" applyFill="0" applyAlignment="0" applyProtection="0"/>
    <xf numFmtId="0" fontId="17" fillId="21" borderId="696" applyNumberFormat="0" applyAlignment="0" applyProtection="0"/>
    <xf numFmtId="0" fontId="17" fillId="21" borderId="696" applyNumberFormat="0" applyAlignment="0" applyProtection="0"/>
    <xf numFmtId="0" fontId="17" fillId="21" borderId="696" applyNumberFormat="0" applyAlignment="0" applyProtection="0"/>
    <xf numFmtId="0" fontId="99" fillId="0" borderId="689" applyNumberFormat="0" applyFont="0" applyFill="0" applyAlignment="0" applyProtection="0">
      <alignment horizontal="centerContinuous"/>
    </xf>
    <xf numFmtId="42" fontId="87" fillId="0" borderId="676" applyFont="0"/>
    <xf numFmtId="0" fontId="83" fillId="0" borderId="690" applyNumberFormat="0" applyFont="0" applyFill="0" applyAlignment="0" applyProtection="0"/>
    <xf numFmtId="0" fontId="17" fillId="21" borderId="696" applyNumberFormat="0" applyAlignment="0" applyProtection="0"/>
    <xf numFmtId="0" fontId="17" fillId="21" borderId="757" applyNumberFormat="0" applyAlignment="0" applyProtection="0"/>
    <xf numFmtId="0" fontId="17" fillId="21" borderId="757" applyNumberFormat="0" applyAlignment="0" applyProtection="0"/>
    <xf numFmtId="0" fontId="17" fillId="21" borderId="757" applyNumberFormat="0" applyAlignment="0" applyProtection="0"/>
    <xf numFmtId="0" fontId="17" fillId="21" borderId="757" applyNumberFormat="0" applyAlignment="0" applyProtection="0"/>
    <xf numFmtId="204" fontId="90" fillId="63" borderId="677"/>
    <xf numFmtId="257" fontId="245" fillId="0" borderId="0" applyBorder="0" applyProtection="0">
      <alignment horizontal="right"/>
    </xf>
    <xf numFmtId="42" fontId="87" fillId="0" borderId="650" applyFont="0"/>
    <xf numFmtId="0" fontId="14" fillId="24" borderId="458" applyNumberFormat="0" applyFont="0" applyAlignment="0" applyProtection="0"/>
    <xf numFmtId="42" fontId="87" fillId="0" borderId="623" applyFont="0"/>
    <xf numFmtId="0" fontId="28" fillId="21" borderId="432" applyNumberFormat="0" applyAlignment="0" applyProtection="0"/>
    <xf numFmtId="0" fontId="28" fillId="21" borderId="432" applyNumberFormat="0" applyAlignment="0" applyProtection="0"/>
    <xf numFmtId="0" fontId="28" fillId="21" borderId="432" applyNumberFormat="0" applyAlignment="0" applyProtection="0"/>
    <xf numFmtId="0" fontId="14" fillId="24" borderId="458" applyNumberFormat="0" applyFont="0" applyAlignment="0" applyProtection="0"/>
    <xf numFmtId="257" fontId="245" fillId="0" borderId="0" applyBorder="0" applyProtection="0">
      <alignment horizontal="right"/>
    </xf>
    <xf numFmtId="204" fontId="90" fillId="63" borderId="651"/>
    <xf numFmtId="204" fontId="90" fillId="63" borderId="624"/>
    <xf numFmtId="0" fontId="83" fillId="0" borderId="678" applyNumberFormat="0" applyFont="0" applyFill="0" applyAlignment="0" applyProtection="0"/>
    <xf numFmtId="0" fontId="17" fillId="21" borderId="675" applyNumberFormat="0" applyAlignment="0" applyProtection="0"/>
    <xf numFmtId="0" fontId="17" fillId="21" borderId="675" applyNumberFormat="0" applyAlignment="0" applyProtection="0"/>
    <xf numFmtId="0" fontId="17" fillId="21" borderId="675" applyNumberFormat="0" applyAlignment="0" applyProtection="0"/>
    <xf numFmtId="0" fontId="17" fillId="21" borderId="675" applyNumberFormat="0" applyAlignment="0" applyProtection="0"/>
    <xf numFmtId="42" fontId="87" fillId="0" borderId="595" applyFont="0"/>
    <xf numFmtId="0" fontId="17" fillId="21" borderId="649" applyNumberFormat="0" applyAlignment="0" applyProtection="0"/>
    <xf numFmtId="0" fontId="17" fillId="21" borderId="622" applyNumberFormat="0" applyAlignment="0" applyProtection="0"/>
    <xf numFmtId="0" fontId="14" fillId="24" borderId="429" applyNumberFormat="0" applyFont="0" applyAlignment="0" applyProtection="0"/>
    <xf numFmtId="0" fontId="17" fillId="21" borderId="622" applyNumberFormat="0" applyAlignment="0" applyProtection="0"/>
    <xf numFmtId="0" fontId="17" fillId="21" borderId="622" applyNumberFormat="0" applyAlignment="0" applyProtection="0"/>
    <xf numFmtId="0" fontId="17" fillId="21" borderId="649" applyNumberFormat="0" applyAlignment="0" applyProtection="0"/>
    <xf numFmtId="0" fontId="17" fillId="21" borderId="622" applyNumberFormat="0" applyAlignment="0" applyProtection="0"/>
    <xf numFmtId="0" fontId="17" fillId="21" borderId="649" applyNumberFormat="0" applyAlignment="0" applyProtection="0"/>
    <xf numFmtId="0" fontId="14" fillId="24" borderId="429" applyNumberFormat="0" applyFont="0" applyAlignment="0" applyProtection="0"/>
    <xf numFmtId="0" fontId="17" fillId="21" borderId="649" applyNumberFormat="0" applyAlignment="0" applyProtection="0"/>
    <xf numFmtId="204" fontId="90" fillId="63" borderId="596"/>
    <xf numFmtId="0" fontId="83" fillId="0" borderId="620" applyNumberFormat="0" applyFont="0" applyFill="0" applyAlignment="0" applyProtection="0"/>
    <xf numFmtId="42" fontId="87" fillId="0" borderId="559" applyFont="0"/>
    <xf numFmtId="204" fontId="90" fillId="63" borderId="560"/>
    <xf numFmtId="42" fontId="87" fillId="0" borderId="529" applyFont="0"/>
    <xf numFmtId="0" fontId="17" fillId="21" borderId="594" applyNumberFormat="0" applyAlignment="0" applyProtection="0"/>
    <xf numFmtId="204" fontId="90" fillId="63" borderId="530"/>
    <xf numFmtId="0" fontId="17" fillId="21" borderId="594" applyNumberFormat="0" applyAlignment="0" applyProtection="0"/>
    <xf numFmtId="0" fontId="97" fillId="0" borderId="546" applyNumberFormat="0" applyFill="0" applyAlignment="0" applyProtection="0"/>
    <xf numFmtId="0" fontId="17" fillId="21" borderId="594" applyNumberFormat="0" applyAlignment="0" applyProtection="0"/>
    <xf numFmtId="0" fontId="17" fillId="21" borderId="594" applyNumberFormat="0" applyAlignment="0" applyProtection="0"/>
    <xf numFmtId="199" fontId="12" fillId="0" borderId="440">
      <alignment horizontal="right"/>
    </xf>
    <xf numFmtId="0" fontId="83" fillId="0" borderId="505" applyNumberFormat="0" applyFont="0" applyFill="0" applyAlignment="0" applyProtection="0"/>
    <xf numFmtId="0" fontId="83" fillId="0" borderId="531" applyNumberFormat="0" applyFont="0" applyFill="0" applyAlignment="0" applyProtection="0"/>
    <xf numFmtId="0" fontId="17" fillId="21" borderId="469" applyNumberFormat="0" applyAlignment="0" applyProtection="0"/>
    <xf numFmtId="0" fontId="17" fillId="21" borderId="469" applyNumberFormat="0" applyAlignment="0" applyProtection="0"/>
    <xf numFmtId="0" fontId="17" fillId="21" borderId="469" applyNumberFormat="0" applyAlignment="0" applyProtection="0"/>
    <xf numFmtId="42" fontId="87" fillId="0" borderId="477" applyFont="0"/>
    <xf numFmtId="0" fontId="17" fillId="21" borderId="469" applyNumberFormat="0" applyAlignment="0" applyProtection="0"/>
    <xf numFmtId="0" fontId="17" fillId="21" borderId="528" applyNumberFormat="0" applyAlignment="0" applyProtection="0"/>
    <xf numFmtId="0" fontId="17" fillId="21" borderId="528" applyNumberFormat="0" applyAlignment="0" applyProtection="0"/>
    <xf numFmtId="0" fontId="17" fillId="21" borderId="528" applyNumberFormat="0" applyAlignment="0" applyProtection="0"/>
    <xf numFmtId="0" fontId="17" fillId="21" borderId="528" applyNumberFormat="0" applyAlignment="0" applyProtection="0"/>
    <xf numFmtId="204" fontId="90" fillId="63" borderId="478"/>
    <xf numFmtId="253" fontId="6" fillId="0" borderId="0"/>
    <xf numFmtId="42" fontId="87" fillId="0" borderId="443" applyFont="0"/>
    <xf numFmtId="0" fontId="83" fillId="0" borderId="479" applyNumberFormat="0" applyFont="0" applyFill="0" applyAlignment="0" applyProtection="0"/>
    <xf numFmtId="200" fontId="88" fillId="0" borderId="440">
      <alignment horizontal="right"/>
    </xf>
    <xf numFmtId="200" fontId="88" fillId="0" borderId="440" applyFill="0">
      <alignment horizontal="right"/>
    </xf>
    <xf numFmtId="3" fontId="12" fillId="0" borderId="440" applyFill="0">
      <alignment horizontal="right"/>
    </xf>
    <xf numFmtId="201" fontId="88" fillId="0" borderId="440" applyFill="0">
      <alignment horizontal="right"/>
    </xf>
    <xf numFmtId="203" fontId="12" fillId="0" borderId="440">
      <alignment horizontal="right"/>
      <protection locked="0"/>
    </xf>
    <xf numFmtId="6" fontId="88" fillId="0" borderId="440" applyNumberFormat="0" applyFont="0" applyBorder="0" applyProtection="0">
      <alignment horizontal="right"/>
    </xf>
    <xf numFmtId="204" fontId="90" fillId="63" borderId="444"/>
    <xf numFmtId="253" fontId="6" fillId="0" borderId="0"/>
    <xf numFmtId="0" fontId="17" fillId="21" borderId="476" applyNumberFormat="0" applyAlignment="0" applyProtection="0"/>
    <xf numFmtId="0" fontId="17" fillId="21" borderId="476" applyNumberFormat="0" applyAlignment="0" applyProtection="0"/>
    <xf numFmtId="0" fontId="17" fillId="21" borderId="476" applyNumberFormat="0" applyAlignment="0" applyProtection="0"/>
    <xf numFmtId="0" fontId="17" fillId="21" borderId="476" applyNumberFormat="0" applyAlignment="0" applyProtection="0"/>
    <xf numFmtId="1" fontId="94" fillId="64" borderId="441" applyNumberFormat="0" applyBorder="0" applyAlignment="0">
      <alignment horizontal="center" vertical="top" wrapText="1"/>
      <protection hidden="1"/>
    </xf>
    <xf numFmtId="253" fontId="6" fillId="0" borderId="0"/>
    <xf numFmtId="0" fontId="83" fillId="0" borderId="468" applyNumberFormat="0" applyFont="0" applyFill="0" applyAlignment="0" applyProtection="0"/>
    <xf numFmtId="253" fontId="6" fillId="0" borderId="0"/>
    <xf numFmtId="0" fontId="83" fillId="0" borderId="441" applyNumberFormat="0" applyFont="0" applyFill="0" applyAlignment="0" applyProtection="0"/>
    <xf numFmtId="253" fontId="6" fillId="0" borderId="0"/>
    <xf numFmtId="0" fontId="17" fillId="21" borderId="442" applyNumberFormat="0" applyAlignment="0" applyProtection="0"/>
    <xf numFmtId="0" fontId="17" fillId="21" borderId="442" applyNumberFormat="0" applyAlignment="0" applyProtection="0"/>
    <xf numFmtId="0" fontId="17" fillId="21" borderId="442" applyNumberFormat="0" applyAlignment="0" applyProtection="0"/>
    <xf numFmtId="0" fontId="17" fillId="21" borderId="442" applyNumberForma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0" fontId="12" fillId="24" borderId="774" applyNumberFormat="0" applyFont="0" applyAlignment="0" applyProtection="0"/>
    <xf numFmtId="253" fontId="6" fillId="0" borderId="0"/>
    <xf numFmtId="8" fontId="113" fillId="0" borderId="775">
      <protection locked="0"/>
    </xf>
    <xf numFmtId="0" fontId="12" fillId="24" borderId="699" applyNumberFormat="0" applyFont="0" applyAlignment="0" applyProtection="0"/>
    <xf numFmtId="8" fontId="113" fillId="0" borderId="700">
      <protection locked="0"/>
    </xf>
    <xf numFmtId="253" fontId="6" fillId="0" borderId="0"/>
    <xf numFmtId="253" fontId="6" fillId="0" borderId="0"/>
    <xf numFmtId="253" fontId="6" fillId="0" borderId="0"/>
    <xf numFmtId="0" fontId="12" fillId="24" borderId="761" applyNumberFormat="0" applyFont="0" applyAlignment="0" applyProtection="0"/>
    <xf numFmtId="8" fontId="113" fillId="0" borderId="762">
      <protection locked="0"/>
    </xf>
    <xf numFmtId="253" fontId="6" fillId="0" borderId="0"/>
    <xf numFmtId="253" fontId="6" fillId="0" borderId="0"/>
    <xf numFmtId="0" fontId="12" fillId="24" borderId="679" applyNumberFormat="0" applyFont="0" applyAlignment="0" applyProtection="0"/>
    <xf numFmtId="253" fontId="6" fillId="0" borderId="0"/>
    <xf numFmtId="8" fontId="113" fillId="0" borderId="680">
      <protection locked="0"/>
    </xf>
    <xf numFmtId="0" fontId="12" fillId="24" borderId="625" applyNumberFormat="0" applyFont="0" applyAlignment="0" applyProtection="0"/>
    <xf numFmtId="0" fontId="12" fillId="24" borderId="652" applyNumberFormat="0" applyFont="0" applyAlignment="0" applyProtection="0"/>
    <xf numFmtId="8" fontId="113" fillId="0" borderId="626">
      <protection locked="0"/>
    </xf>
    <xf numFmtId="8" fontId="113" fillId="0" borderId="653">
      <protection locked="0"/>
    </xf>
    <xf numFmtId="253" fontId="6" fillId="0" borderId="0"/>
    <xf numFmtId="253" fontId="6" fillId="0" borderId="0"/>
    <xf numFmtId="0" fontId="12" fillId="24" borderId="597" applyNumberFormat="0" applyFont="0" applyAlignment="0" applyProtection="0"/>
    <xf numFmtId="8" fontId="113" fillId="0" borderId="598">
      <protection locked="0"/>
    </xf>
    <xf numFmtId="253" fontId="6" fillId="0" borderId="0"/>
    <xf numFmtId="253" fontId="6" fillId="0" borderId="0"/>
    <xf numFmtId="0" fontId="12" fillId="24" borderId="532" applyNumberFormat="0" applyFont="0" applyAlignment="0" applyProtection="0"/>
    <xf numFmtId="8" fontId="113" fillId="0" borderId="533">
      <protection locked="0"/>
    </xf>
    <xf numFmtId="44" fontId="6" fillId="0" borderId="0" applyFont="0" applyFill="0" applyBorder="0" applyAlignment="0" applyProtection="0"/>
    <xf numFmtId="44" fontId="6" fillId="0" borderId="0" applyFont="0" applyFill="0" applyBorder="0" applyAlignment="0" applyProtection="0"/>
    <xf numFmtId="220" fontId="108" fillId="0" borderId="225"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4" borderId="480" applyNumberFormat="0" applyFont="0" applyAlignment="0" applyProtection="0"/>
    <xf numFmtId="220" fontId="108" fillId="0" borderId="225" applyFont="0" applyFill="0" applyBorder="0" applyAlignment="0" applyProtection="0"/>
    <xf numFmtId="44" fontId="6" fillId="0" borderId="0" applyFont="0" applyFill="0" applyBorder="0" applyAlignment="0" applyProtection="0"/>
    <xf numFmtId="8" fontId="113" fillId="0" borderId="481">
      <protection locked="0"/>
    </xf>
    <xf numFmtId="44" fontId="6" fillId="0" borderId="0" applyFont="0" applyFill="0" applyBorder="0" applyAlignment="0" applyProtection="0"/>
    <xf numFmtId="0" fontId="12" fillId="24" borderId="445" applyNumberFormat="0" applyFont="0" applyAlignment="0" applyProtection="0"/>
    <xf numFmtId="0" fontId="12" fillId="0" borderId="0"/>
    <xf numFmtId="220" fontId="108" fillId="0" borderId="225" applyFont="0" applyFill="0" applyBorder="0" applyAlignment="0" applyProtection="0"/>
    <xf numFmtId="8" fontId="113" fillId="0" borderId="446">
      <protection locked="0"/>
    </xf>
    <xf numFmtId="220" fontId="108" fillId="0" borderId="225"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220" fontId="108" fillId="0" borderId="351" applyFont="0" applyFill="0" applyBorder="0" applyAlignment="0" applyProtection="0"/>
    <xf numFmtId="0" fontId="12" fillId="0" borderId="0"/>
    <xf numFmtId="0" fontId="12" fillId="0" borderId="0"/>
    <xf numFmtId="0" fontId="12" fillId="0" borderId="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0" fontId="12" fillId="0" borderId="0"/>
    <xf numFmtId="0" fontId="12" fillId="0" borderId="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0" fontId="12" fillId="0" borderId="0"/>
    <xf numFmtId="0" fontId="12" fillId="0" borderId="0"/>
    <xf numFmtId="0" fontId="12" fillId="0" borderId="0"/>
    <xf numFmtId="0" fontId="147" fillId="73" borderId="386">
      <alignment horizontal="left" vertical="center" wrapText="1"/>
    </xf>
    <xf numFmtId="8" fontId="113" fillId="0" borderId="385">
      <protection locked="0"/>
    </xf>
    <xf numFmtId="0" fontId="147" fillId="73" borderId="250">
      <alignment horizontal="left" vertical="center" wrapText="1"/>
    </xf>
    <xf numFmtId="8" fontId="113" fillId="0" borderId="249">
      <protection locked="0"/>
    </xf>
    <xf numFmtId="204" fontId="90" fillId="63" borderId="247"/>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3" fontId="244" fillId="0" borderId="691" applyNumberFormat="0" applyFill="0">
      <alignment horizontal="right"/>
    </xf>
    <xf numFmtId="223" fontId="244" fillId="0" borderId="691" applyNumberFormat="0" applyFill="0">
      <alignment horizontal="right"/>
    </xf>
    <xf numFmtId="253" fontId="6" fillId="0" borderId="0"/>
    <xf numFmtId="253" fontId="6" fillId="0" borderId="0"/>
    <xf numFmtId="253" fontId="6" fillId="0" borderId="0"/>
    <xf numFmtId="253" fontId="6" fillId="0" borderId="0"/>
    <xf numFmtId="0" fontId="25" fillId="8" borderId="696" applyNumberFormat="0" applyAlignment="0" applyProtection="0"/>
    <xf numFmtId="225" fontId="81" fillId="65" borderId="755" applyFont="0" applyFill="0" applyBorder="0" applyAlignment="0" applyProtection="0"/>
    <xf numFmtId="253" fontId="6" fillId="0" borderId="0"/>
    <xf numFmtId="0" fontId="25" fillId="8" borderId="771" applyNumberFormat="0" applyAlignment="0" applyProtection="0"/>
    <xf numFmtId="253" fontId="6" fillId="0" borderId="0"/>
    <xf numFmtId="253" fontId="6" fillId="0" borderId="0"/>
    <xf numFmtId="1" fontId="121" fillId="69" borderId="722" applyNumberFormat="0" applyBorder="0" applyAlignment="0">
      <alignment horizontal="centerContinuous" vertical="center"/>
      <protection locked="0"/>
    </xf>
    <xf numFmtId="253" fontId="6" fillId="0" borderId="0"/>
    <xf numFmtId="0" fontId="25" fillId="8" borderId="757" applyNumberFormat="0" applyAlignment="0" applyProtection="0"/>
    <xf numFmtId="1" fontId="121" fillId="69" borderId="796" applyNumberFormat="0" applyBorder="0" applyAlignment="0">
      <alignment horizontal="centerContinuous" vertical="center"/>
      <protection locked="0"/>
    </xf>
    <xf numFmtId="0" fontId="25" fillId="8" borderId="675" applyNumberFormat="0" applyAlignment="0" applyProtection="0"/>
    <xf numFmtId="0" fontId="25" fillId="8" borderId="622" applyNumberFormat="0" applyAlignment="0" applyProtection="0"/>
    <xf numFmtId="0" fontId="25" fillId="8" borderId="649" applyNumberFormat="0" applyAlignment="0" applyProtection="0"/>
    <xf numFmtId="1" fontId="121" fillId="69" borderId="736" applyNumberFormat="0" applyBorder="0" applyAlignment="0">
      <alignment horizontal="centerContinuous" vertical="center"/>
      <protection locked="0"/>
    </xf>
    <xf numFmtId="1" fontId="121" fillId="69" borderId="756" applyNumberFormat="0" applyBorder="0" applyAlignment="0">
      <alignment horizontal="centerContinuous" vertical="center"/>
      <protection locked="0"/>
    </xf>
    <xf numFmtId="225" fontId="81" fillId="65" borderId="556" applyFont="0" applyFill="0" applyBorder="0" applyAlignment="0" applyProtection="0"/>
    <xf numFmtId="253" fontId="6" fillId="0" borderId="0"/>
    <xf numFmtId="227" fontId="85" fillId="0" borderId="546" applyFont="0" applyFill="0" applyBorder="0" applyAlignment="0" applyProtection="0"/>
    <xf numFmtId="1" fontId="121" fillId="69" borderId="674" applyNumberFormat="0" applyBorder="0" applyAlignment="0">
      <alignment horizontal="centerContinuous" vertical="center"/>
      <protection locked="0"/>
    </xf>
    <xf numFmtId="233" fontId="12" fillId="71" borderId="720" applyNumberFormat="0" applyFont="0" applyBorder="0" applyAlignment="0" applyProtection="0"/>
    <xf numFmtId="225" fontId="81" fillId="65" borderId="526" applyFont="0" applyFill="0" applyBorder="0" applyAlignment="0" applyProtection="0"/>
    <xf numFmtId="253" fontId="6" fillId="0" borderId="0"/>
    <xf numFmtId="0" fontId="47" fillId="0" borderId="721">
      <alignment horizontal="left" vertical="center"/>
    </xf>
    <xf numFmtId="1" fontId="121" fillId="69" borderId="648" applyNumberFormat="0" applyBorder="0" applyAlignment="0">
      <alignment horizontal="centerContinuous" vertical="center"/>
      <protection locked="0"/>
    </xf>
    <xf numFmtId="0" fontId="25" fillId="8" borderId="594" applyNumberFormat="0" applyAlignment="0" applyProtection="0"/>
    <xf numFmtId="253" fontId="6" fillId="0" borderId="0"/>
    <xf numFmtId="233" fontId="12" fillId="71" borderId="794" applyNumberFormat="0" applyFont="0" applyBorder="0" applyAlignment="0" applyProtection="0"/>
    <xf numFmtId="0" fontId="25" fillId="8" borderId="469" applyNumberFormat="0" applyAlignment="0" applyProtection="0"/>
    <xf numFmtId="1" fontId="121" fillId="69" borderId="619" applyNumberFormat="0" applyBorder="0" applyAlignment="0">
      <alignment horizontal="centerContinuous" vertical="center"/>
      <protection locked="0"/>
    </xf>
    <xf numFmtId="253" fontId="6" fillId="0" borderId="0"/>
    <xf numFmtId="0" fontId="47" fillId="0" borderId="795">
      <alignment horizontal="left" vertical="center"/>
    </xf>
    <xf numFmtId="233" fontId="12" fillId="71" borderId="672" applyNumberFormat="0" applyFont="0" applyBorder="0" applyAlignment="0" applyProtection="0"/>
    <xf numFmtId="233" fontId="12" fillId="71" borderId="734" applyNumberFormat="0" applyFont="0" applyBorder="0" applyAlignment="0" applyProtection="0"/>
    <xf numFmtId="0" fontId="25" fillId="8" borderId="528" applyNumberFormat="0" applyAlignment="0" applyProtection="0"/>
    <xf numFmtId="1" fontId="121" fillId="69" borderId="593" applyNumberFormat="0" applyBorder="0" applyAlignment="0">
      <alignment horizontal="centerContinuous" vertical="center"/>
      <protection locked="0"/>
    </xf>
    <xf numFmtId="233" fontId="12" fillId="71" borderId="753" applyNumberFormat="0" applyFont="0" applyBorder="0" applyAlignment="0" applyProtection="0"/>
    <xf numFmtId="0" fontId="47" fillId="0" borderId="673">
      <alignment horizontal="left" vertical="center"/>
    </xf>
    <xf numFmtId="0" fontId="47" fillId="0" borderId="735">
      <alignment horizontal="left" vertical="center"/>
    </xf>
    <xf numFmtId="233" fontId="12" fillId="71" borderId="646" applyNumberFormat="0" applyFont="0" applyBorder="0" applyAlignment="0" applyProtection="0"/>
    <xf numFmtId="1" fontId="121" fillId="69" borderId="580" applyNumberFormat="0" applyBorder="0" applyAlignment="0">
      <alignment horizontal="centerContinuous" vertical="center"/>
      <protection locked="0"/>
    </xf>
    <xf numFmtId="1" fontId="121" fillId="69" borderId="557" applyNumberFormat="0" applyBorder="0" applyAlignment="0">
      <alignment horizontal="centerContinuous" vertical="center"/>
      <protection locked="0"/>
    </xf>
    <xf numFmtId="1" fontId="121" fillId="69" borderId="527" applyNumberFormat="0" applyBorder="0" applyAlignment="0">
      <alignment horizontal="centerContinuous" vertical="center"/>
      <protection locked="0"/>
    </xf>
    <xf numFmtId="0" fontId="47" fillId="0" borderId="754">
      <alignment horizontal="left" vertical="center"/>
    </xf>
    <xf numFmtId="0" fontId="47" fillId="0" borderId="647">
      <alignment horizontal="left" vertical="center"/>
    </xf>
    <xf numFmtId="233" fontId="12" fillId="71" borderId="617" applyNumberFormat="0" applyFont="0" applyBorder="0" applyAlignment="0" applyProtection="0"/>
    <xf numFmtId="1" fontId="121" fillId="69" borderId="503" applyNumberFormat="0" applyBorder="0" applyAlignment="0">
      <alignment horizontal="centerContinuous" vertical="center"/>
      <protection locked="0"/>
    </xf>
    <xf numFmtId="0" fontId="25" fillId="8" borderId="476" applyNumberFormat="0" applyAlignment="0" applyProtection="0"/>
    <xf numFmtId="0" fontId="47" fillId="0" borderId="618">
      <alignment horizontal="left" vertical="center"/>
    </xf>
    <xf numFmtId="234" fontId="87" fillId="0" borderId="692">
      <alignment horizontal="center"/>
    </xf>
    <xf numFmtId="233" fontId="12" fillId="71" borderId="591" applyNumberFormat="0" applyFont="0" applyBorder="0" applyAlignment="0" applyProtection="0"/>
    <xf numFmtId="0" fontId="25" fillId="8" borderId="442" applyNumberFormat="0" applyAlignment="0" applyProtection="0"/>
    <xf numFmtId="0" fontId="47" fillId="0" borderId="592">
      <alignment horizontal="left" vertical="center"/>
    </xf>
    <xf numFmtId="233" fontId="12" fillId="71" borderId="578" applyNumberFormat="0" applyFont="0" applyBorder="0" applyAlignment="0" applyProtection="0"/>
    <xf numFmtId="233" fontId="12" fillId="71" borderId="554" applyNumberFormat="0" applyFont="0" applyBorder="0" applyAlignment="0" applyProtection="0"/>
    <xf numFmtId="1" fontId="121" fillId="69" borderId="475" applyNumberFormat="0" applyBorder="0" applyAlignment="0">
      <alignment horizontal="centerContinuous" vertical="center"/>
      <protection locked="0"/>
    </xf>
    <xf numFmtId="233" fontId="12" fillId="71" borderId="524" applyNumberFormat="0" applyFont="0" applyBorder="0" applyAlignment="0" applyProtection="0"/>
    <xf numFmtId="0" fontId="47" fillId="0" borderId="555">
      <alignment horizontal="left" vertical="center"/>
    </xf>
    <xf numFmtId="231" fontId="101" fillId="68" borderId="441">
      <alignment horizontal="left"/>
    </xf>
    <xf numFmtId="0" fontId="47" fillId="0" borderId="525">
      <alignment horizontal="left" vertical="center"/>
    </xf>
    <xf numFmtId="0" fontId="47" fillId="0" borderId="579">
      <alignment horizontal="left" vertical="center"/>
    </xf>
    <xf numFmtId="233" fontId="12" fillId="71" borderId="501" applyNumberFormat="0" applyFont="0" applyBorder="0" applyAlignment="0" applyProtection="0"/>
    <xf numFmtId="0" fontId="47" fillId="0" borderId="502">
      <alignment horizontal="left" vertical="center"/>
    </xf>
    <xf numFmtId="1" fontId="121" fillId="69" borderId="467" applyNumberFormat="0" applyBorder="0" applyAlignment="0">
      <alignment horizontal="centerContinuous" vertical="center"/>
      <protection locked="0"/>
    </xf>
    <xf numFmtId="233" fontId="12" fillId="71" borderId="473" applyNumberFormat="0" applyFont="0" applyBorder="0" applyAlignment="0" applyProtection="0"/>
    <xf numFmtId="1" fontId="121" fillId="69" borderId="438" applyNumberFormat="0" applyBorder="0" applyAlignment="0">
      <alignment horizontal="centerContinuous" vertical="center"/>
      <protection locked="0"/>
    </xf>
    <xf numFmtId="0" fontId="25" fillId="8" borderId="696" applyNumberFormat="0" applyAlignment="0" applyProtection="0"/>
    <xf numFmtId="0" fontId="47" fillId="0" borderId="474">
      <alignment horizontal="left" vertical="center"/>
    </xf>
    <xf numFmtId="0" fontId="25" fillId="8" borderId="696" applyNumberFormat="0" applyAlignment="0" applyProtection="0"/>
    <xf numFmtId="0" fontId="25" fillId="8" borderId="696" applyNumberFormat="0" applyAlignment="0" applyProtection="0"/>
    <xf numFmtId="10" fontId="108" fillId="65" borderId="720" applyNumberFormat="0" applyBorder="0" applyAlignment="0" applyProtection="0"/>
    <xf numFmtId="233" fontId="12" fillId="71" borderId="465" applyNumberFormat="0" applyFont="0" applyBorder="0" applyAlignment="0" applyProtection="0"/>
    <xf numFmtId="0" fontId="25" fillId="8" borderId="771" applyNumberFormat="0" applyAlignment="0" applyProtection="0"/>
    <xf numFmtId="0" fontId="47" fillId="0" borderId="466">
      <alignment horizontal="left" vertical="center"/>
    </xf>
    <xf numFmtId="0" fontId="25" fillId="8" borderId="771" applyNumberFormat="0" applyAlignment="0" applyProtection="0"/>
    <xf numFmtId="0" fontId="147" fillId="73" borderId="701">
      <alignment horizontal="left" vertical="center" wrapText="1"/>
    </xf>
    <xf numFmtId="233" fontId="12" fillId="71" borderId="436" applyNumberFormat="0" applyFont="0" applyBorder="0" applyAlignment="0" applyProtection="0"/>
    <xf numFmtId="0" fontId="25" fillId="8" borderId="622" applyNumberFormat="0" applyAlignment="0" applyProtection="0"/>
    <xf numFmtId="0" fontId="47" fillId="0" borderId="437">
      <alignment horizontal="left" vertical="center"/>
    </xf>
    <xf numFmtId="0" fontId="25" fillId="8" borderId="622" applyNumberFormat="0" applyAlignment="0" applyProtection="0"/>
    <xf numFmtId="10" fontId="108" fillId="65" borderId="794" applyNumberFormat="0" applyBorder="0" applyAlignment="0" applyProtection="0"/>
    <xf numFmtId="0" fontId="25" fillId="8" borderId="622" applyNumberFormat="0" applyAlignment="0" applyProtection="0"/>
    <xf numFmtId="0" fontId="25" fillId="8" borderId="675" applyNumberFormat="0" applyAlignment="0" applyProtection="0"/>
    <xf numFmtId="0" fontId="25" fillId="8" borderId="675" applyNumberFormat="0" applyAlignment="0" applyProtection="0"/>
    <xf numFmtId="0" fontId="25" fillId="8" borderId="675" applyNumberFormat="0" applyAlignment="0" applyProtection="0"/>
    <xf numFmtId="10" fontId="108" fillId="65" borderId="646" applyNumberFormat="0" applyBorder="0" applyAlignment="0" applyProtection="0"/>
    <xf numFmtId="0" fontId="25" fillId="8" borderId="649" applyNumberFormat="0" applyAlignment="0" applyProtection="0"/>
    <xf numFmtId="0" fontId="25" fillId="8" borderId="649" applyNumberFormat="0" applyAlignment="0" applyProtection="0"/>
    <xf numFmtId="10" fontId="108" fillId="65" borderId="734" applyNumberFormat="0" applyBorder="0" applyAlignment="0" applyProtection="0"/>
    <xf numFmtId="0" fontId="25" fillId="8" borderId="649" applyNumberFormat="0" applyAlignment="0" applyProtection="0"/>
    <xf numFmtId="0" fontId="25" fillId="8" borderId="469" applyNumberFormat="0" applyAlignment="0" applyProtection="0"/>
    <xf numFmtId="2" fontId="149" fillId="0" borderId="690"/>
    <xf numFmtId="0" fontId="25" fillId="8" borderId="469" applyNumberFormat="0" applyAlignment="0" applyProtection="0"/>
    <xf numFmtId="0" fontId="147" fillId="73" borderId="627">
      <alignment horizontal="left" vertical="center" wrapText="1"/>
    </xf>
    <xf numFmtId="10" fontId="108" fillId="65" borderId="753" applyNumberFormat="0" applyBorder="0" applyAlignment="0" applyProtection="0"/>
    <xf numFmtId="10" fontId="108" fillId="65" borderId="591" applyNumberFormat="0" applyBorder="0" applyAlignment="0" applyProtection="0"/>
    <xf numFmtId="0" fontId="25" fillId="8" borderId="594" applyNumberFormat="0" applyAlignment="0" applyProtection="0"/>
    <xf numFmtId="0" fontId="25" fillId="8" borderId="594" applyNumberFormat="0" applyAlignment="0" applyProtection="0"/>
    <xf numFmtId="0" fontId="25" fillId="8" borderId="757" applyNumberFormat="0" applyAlignment="0" applyProtection="0"/>
    <xf numFmtId="10" fontId="108" fillId="65" borderId="554" applyNumberFormat="0" applyBorder="0" applyAlignment="0" applyProtection="0"/>
    <xf numFmtId="10" fontId="108" fillId="65" borderId="524" applyNumberFormat="0" applyBorder="0" applyAlignment="0" applyProtection="0"/>
    <xf numFmtId="0" fontId="25" fillId="8" borderId="528" applyNumberFormat="0" applyAlignment="0" applyProtection="0"/>
    <xf numFmtId="0" fontId="134" fillId="0" borderId="439" applyNumberFormat="0" applyFill="0" applyBorder="0" applyAlignment="0" applyProtection="0">
      <alignment horizontal="left"/>
    </xf>
    <xf numFmtId="0" fontId="25" fillId="8" borderId="528" applyNumberFormat="0" applyAlignment="0" applyProtection="0"/>
    <xf numFmtId="10" fontId="108" fillId="65" borderId="578" applyNumberFormat="0" applyBorder="0" applyAlignment="0" applyProtection="0"/>
    <xf numFmtId="10" fontId="108" fillId="65" borderId="501" applyNumberFormat="0" applyBorder="0" applyAlignment="0" applyProtection="0"/>
    <xf numFmtId="0" fontId="25" fillId="8" borderId="528" applyNumberFormat="0" applyAlignment="0" applyProtection="0"/>
    <xf numFmtId="0" fontId="25" fillId="8" borderId="757" applyNumberFormat="0" applyAlignment="0" applyProtection="0"/>
    <xf numFmtId="0" fontId="25" fillId="8" borderId="757" applyNumberFormat="0" applyAlignment="0" applyProtection="0"/>
    <xf numFmtId="0" fontId="147" fillId="73" borderId="776">
      <alignment horizontal="left" vertical="center" wrapText="1"/>
    </xf>
    <xf numFmtId="0" fontId="147" fillId="73" borderId="681">
      <alignment horizontal="left" vertical="center" wrapText="1"/>
    </xf>
    <xf numFmtId="10" fontId="108" fillId="65" borderId="473" applyNumberFormat="0" applyBorder="0" applyAlignment="0" applyProtection="0"/>
    <xf numFmtId="0" fontId="25" fillId="8" borderId="476" applyNumberFormat="0" applyAlignment="0" applyProtection="0"/>
    <xf numFmtId="0" fontId="25" fillId="8" borderId="476" applyNumberFormat="0" applyAlignment="0" applyProtection="0"/>
    <xf numFmtId="0" fontId="147" fillId="73" borderId="654">
      <alignment horizontal="left" vertical="center" wrapText="1"/>
    </xf>
    <xf numFmtId="0" fontId="25" fillId="8" borderId="476" applyNumberFormat="0" applyAlignment="0" applyProtection="0"/>
    <xf numFmtId="0" fontId="25" fillId="8" borderId="442" applyNumberFormat="0" applyAlignment="0" applyProtection="0"/>
    <xf numFmtId="0" fontId="25" fillId="8" borderId="442" applyNumberFormat="0" applyAlignment="0" applyProtection="0"/>
    <xf numFmtId="0" fontId="25" fillId="8" borderId="442" applyNumberFormat="0" applyAlignment="0" applyProtection="0"/>
    <xf numFmtId="14" fontId="85" fillId="0" borderId="690" applyFont="0" applyFill="0" applyBorder="0" applyAlignment="0" applyProtection="0"/>
    <xf numFmtId="0" fontId="147" fillId="73" borderId="534">
      <alignment horizontal="left" vertical="center" wrapText="1"/>
    </xf>
    <xf numFmtId="0" fontId="147" fillId="73" borderId="599">
      <alignment horizontal="left" vertical="center" wrapText="1"/>
    </xf>
    <xf numFmtId="10" fontId="108" fillId="65" borderId="465" applyNumberFormat="0" applyBorder="0" applyAlignment="0" applyProtection="0"/>
    <xf numFmtId="0" fontId="147" fillId="73" borderId="763">
      <alignment horizontal="left" vertical="center" wrapText="1"/>
    </xf>
    <xf numFmtId="10" fontId="108" fillId="65" borderId="436" applyNumberFormat="0" applyBorder="0" applyAlignment="0" applyProtection="0"/>
    <xf numFmtId="0" fontId="147" fillId="73" borderId="482">
      <alignment horizontal="left" vertical="center" wrapText="1"/>
    </xf>
    <xf numFmtId="0" fontId="147" fillId="73" borderId="447">
      <alignment horizontal="left" vertical="center" wrapText="1"/>
    </xf>
    <xf numFmtId="253" fontId="12" fillId="0" borderId="0"/>
    <xf numFmtId="0" fontId="12" fillId="0" borderId="646"/>
    <xf numFmtId="253" fontId="12" fillId="0" borderId="0"/>
    <xf numFmtId="0" fontId="12" fillId="0" borderId="617"/>
    <xf numFmtId="253" fontId="12" fillId="0" borderId="0"/>
    <xf numFmtId="0" fontId="12" fillId="0" borderId="591"/>
    <xf numFmtId="0" fontId="12" fillId="0" borderId="524"/>
    <xf numFmtId="0" fontId="12" fillId="0" borderId="734"/>
    <xf numFmtId="0" fontId="12" fillId="0" borderId="794"/>
    <xf numFmtId="0" fontId="12" fillId="0" borderId="554"/>
    <xf numFmtId="0" fontId="12" fillId="0" borderId="578"/>
    <xf numFmtId="253" fontId="12" fillId="0" borderId="0"/>
    <xf numFmtId="0" fontId="12" fillId="0" borderId="753"/>
    <xf numFmtId="0" fontId="12" fillId="0" borderId="473"/>
    <xf numFmtId="253" fontId="12"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465"/>
    <xf numFmtId="253" fontId="12" fillId="0" borderId="0"/>
    <xf numFmtId="253" fontId="12" fillId="0" borderId="0"/>
    <xf numFmtId="253" fontId="12" fillId="0" borderId="0"/>
    <xf numFmtId="0" fontId="12" fillId="0" borderId="436"/>
    <xf numFmtId="253" fontId="12" fillId="0" borderId="0"/>
    <xf numFmtId="253" fontId="12" fillId="0" borderId="0"/>
    <xf numFmtId="253" fontId="12" fillId="0" borderId="0"/>
    <xf numFmtId="253" fontId="12" fillId="0" borderId="0"/>
    <xf numFmtId="253" fontId="12" fillId="0" borderId="0"/>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37" fontId="12" fillId="65" borderId="352" applyNumberFormat="0" applyFont="0" applyBorder="0" applyAlignment="0">
      <alignment horizontal="right" vertical="center"/>
      <protection locked="0"/>
    </xf>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0" fontId="108" fillId="0" borderId="351" applyFont="0" applyFill="0" applyBorder="0" applyAlignment="0" applyProtection="0"/>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487"/>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539"/>
    <xf numFmtId="253" fontId="12" fillId="0" borderId="0"/>
    <xf numFmtId="253" fontId="12" fillId="0" borderId="0"/>
    <xf numFmtId="0" fontId="12" fillId="0" borderId="452"/>
    <xf numFmtId="253" fontId="12" fillId="0" borderId="0"/>
    <xf numFmtId="253" fontId="12" fillId="0" borderId="0"/>
    <xf numFmtId="0" fontId="12" fillId="0" borderId="564"/>
    <xf numFmtId="253" fontId="12" fillId="0" borderId="0"/>
    <xf numFmtId="0" fontId="12" fillId="0" borderId="604"/>
    <xf numFmtId="253" fontId="12" fillId="0" borderId="0"/>
    <xf numFmtId="0" fontId="12" fillId="0" borderId="632"/>
    <xf numFmtId="0" fontId="12" fillId="0" borderId="659"/>
    <xf numFmtId="0" fontId="12" fillId="0" borderId="706"/>
    <xf numFmtId="0" fontId="12" fillId="0" borderId="686"/>
    <xf numFmtId="1" fontId="121" fillId="69" borderId="224" applyNumberFormat="0" applyBorder="0" applyAlignment="0">
      <alignment horizontal="centerContinuous" vertical="center"/>
      <protection locked="0"/>
    </xf>
    <xf numFmtId="253" fontId="12" fillId="0" borderId="0"/>
    <xf numFmtId="0" fontId="12" fillId="0" borderId="768"/>
    <xf numFmtId="237" fontId="194" fillId="86" borderId="399" applyNumberFormat="0" applyBorder="0" applyAlignment="0" applyProtection="0">
      <alignment vertical="center"/>
    </xf>
    <xf numFmtId="167" fontId="85" fillId="0" borderId="401"/>
    <xf numFmtId="14" fontId="85" fillId="0" borderId="546" applyFont="0" applyFill="0" applyBorder="0" applyAlignment="0" applyProtection="0"/>
    <xf numFmtId="14" fontId="85" fillId="0" borderId="512" applyFont="0" applyFill="0" applyBorder="0" applyAlignment="0" applyProtection="0"/>
    <xf numFmtId="220" fontId="108" fillId="0" borderId="225" applyFont="0" applyFill="0" applyBorder="0" applyAlignment="0" applyProtection="0"/>
    <xf numFmtId="0" fontId="147" fillId="73" borderId="496">
      <alignment horizontal="left" vertical="center" wrapText="1"/>
    </xf>
    <xf numFmtId="2" fontId="149" fillId="0" borderId="546"/>
    <xf numFmtId="2" fontId="149" fillId="0" borderId="512"/>
    <xf numFmtId="0" fontId="147" fillId="73" borderId="518">
      <alignment horizontal="left" vertical="center" wrapText="1"/>
    </xf>
    <xf numFmtId="0" fontId="147" fillId="73" borderId="460">
      <alignment horizontal="left" vertical="center" wrapText="1"/>
    </xf>
    <xf numFmtId="0" fontId="25" fillId="8" borderId="490" applyNumberFormat="0" applyAlignment="0" applyProtection="0"/>
    <xf numFmtId="0" fontId="25" fillId="8" borderId="490" applyNumberFormat="0" applyAlignment="0" applyProtection="0"/>
    <xf numFmtId="0" fontId="25" fillId="8" borderId="490" applyNumberFormat="0" applyAlignment="0" applyProtection="0"/>
    <xf numFmtId="10" fontId="108" fillId="65" borderId="487" applyNumberFormat="0" applyBorder="0" applyAlignment="0" applyProtection="0"/>
    <xf numFmtId="0" fontId="147" fillId="73" borderId="431">
      <alignment horizontal="left" vertical="center" wrapText="1"/>
    </xf>
    <xf numFmtId="237" fontId="12" fillId="65" borderId="504" applyNumberFormat="0" applyFont="0" applyBorder="0" applyAlignment="0">
      <alignment horizontal="right" vertical="center"/>
      <protection locked="0"/>
    </xf>
    <xf numFmtId="0" fontId="147" fillId="73" borderId="573">
      <alignment horizontal="left" vertical="center" wrapText="1"/>
    </xf>
    <xf numFmtId="0" fontId="147" fillId="73" borderId="612">
      <alignment horizontal="left" vertical="center" wrapText="1"/>
    </xf>
    <xf numFmtId="0" fontId="25" fillId="8" borderId="455" applyNumberFormat="0" applyAlignment="0" applyProtection="0"/>
    <xf numFmtId="0" fontId="25" fillId="8" borderId="455" applyNumberFormat="0" applyAlignment="0" applyProtection="0"/>
    <xf numFmtId="0" fontId="25" fillId="8" borderId="455" applyNumberFormat="0" applyAlignment="0" applyProtection="0"/>
    <xf numFmtId="10" fontId="108" fillId="65" borderId="452" applyNumberFormat="0" applyBorder="0" applyAlignment="0" applyProtection="0"/>
    <xf numFmtId="0" fontId="25" fillId="8" borderId="508" applyNumberFormat="0" applyAlignment="0" applyProtection="0"/>
    <xf numFmtId="0" fontId="147" fillId="73" borderId="641">
      <alignment horizontal="left" vertical="center" wrapText="1"/>
    </xf>
    <xf numFmtId="0" fontId="25" fillId="8" borderId="425" applyNumberFormat="0" applyAlignment="0" applyProtection="0"/>
    <xf numFmtId="0" fontId="25" fillId="8" borderId="508" applyNumberFormat="0" applyAlignment="0" applyProtection="0"/>
    <xf numFmtId="0" fontId="25" fillId="8" borderId="425" applyNumberFormat="0" applyAlignment="0" applyProtection="0"/>
    <xf numFmtId="0" fontId="25" fillId="8" borderId="425" applyNumberFormat="0" applyAlignment="0" applyProtection="0"/>
    <xf numFmtId="0" fontId="25" fillId="8" borderId="508" applyNumberFormat="0" applyAlignment="0" applyProtection="0"/>
    <xf numFmtId="10" fontId="108" fillId="65" borderId="539" applyNumberFormat="0" applyBorder="0" applyAlignment="0" applyProtection="0"/>
    <xf numFmtId="0" fontId="147" fillId="73" borderId="715">
      <alignment horizontal="left" vertical="center" wrapText="1"/>
    </xf>
    <xf numFmtId="0" fontId="147" fillId="73" borderId="667">
      <alignment horizontal="left" vertical="center" wrapText="1"/>
    </xf>
    <xf numFmtId="0" fontId="147" fillId="73" borderId="586">
      <alignment horizontal="left" vertical="center" wrapText="1"/>
    </xf>
    <xf numFmtId="0" fontId="25" fillId="8" borderId="567" applyNumberFormat="0" applyAlignment="0" applyProtection="0"/>
    <xf numFmtId="0" fontId="25" fillId="8" borderId="567" applyNumberFormat="0" applyAlignment="0" applyProtection="0"/>
    <xf numFmtId="0" fontId="25" fillId="8" borderId="567" applyNumberFormat="0" applyAlignment="0" applyProtection="0"/>
    <xf numFmtId="10" fontId="108" fillId="65" borderId="564" applyNumberFormat="0" applyBorder="0" applyAlignment="0" applyProtection="0"/>
    <xf numFmtId="0" fontId="25" fillId="8" borderId="607" applyNumberFormat="0" applyAlignment="0" applyProtection="0"/>
    <xf numFmtId="0" fontId="25" fillId="8" borderId="607" applyNumberFormat="0" applyAlignment="0" applyProtection="0"/>
    <xf numFmtId="0" fontId="25" fillId="8" borderId="607" applyNumberFormat="0" applyAlignment="0" applyProtection="0"/>
    <xf numFmtId="10" fontId="108" fillId="65" borderId="604" applyNumberFormat="0" applyBorder="0" applyAlignment="0" applyProtection="0"/>
    <xf numFmtId="0" fontId="25" fillId="8" borderId="635" applyNumberFormat="0" applyAlignment="0" applyProtection="0"/>
    <xf numFmtId="0" fontId="25" fillId="8" borderId="635" applyNumberFormat="0" applyAlignment="0" applyProtection="0"/>
    <xf numFmtId="0" fontId="25" fillId="8" borderId="581" applyNumberFormat="0" applyAlignment="0" applyProtection="0"/>
    <xf numFmtId="10" fontId="108" fillId="65" borderId="632" applyNumberFormat="0" applyBorder="0" applyAlignment="0" applyProtection="0"/>
    <xf numFmtId="0" fontId="25" fillId="8" borderId="662" applyNumberFormat="0" applyAlignment="0" applyProtection="0"/>
    <xf numFmtId="0" fontId="25" fillId="8" borderId="709" applyNumberFormat="0" applyAlignment="0" applyProtection="0"/>
    <xf numFmtId="234" fontId="87" fillId="0" borderId="548">
      <alignment horizontal="center"/>
    </xf>
    <xf numFmtId="0" fontId="25" fillId="8" borderId="662" applyNumberFormat="0" applyAlignment="0" applyProtection="0"/>
    <xf numFmtId="0" fontId="25" fillId="8" borderId="662" applyNumberFormat="0" applyAlignment="0" applyProtection="0"/>
    <xf numFmtId="0" fontId="25" fillId="8" borderId="709" applyNumberFormat="0" applyAlignment="0" applyProtection="0"/>
    <xf numFmtId="0" fontId="25" fillId="8" borderId="709" applyNumberFormat="0" applyAlignment="0" applyProtection="0"/>
    <xf numFmtId="10" fontId="108" fillId="65" borderId="706" applyNumberFormat="0" applyBorder="0" applyAlignment="0" applyProtection="0"/>
    <xf numFmtId="0" fontId="47" fillId="0" borderId="488">
      <alignment horizontal="left" vertical="center"/>
    </xf>
    <xf numFmtId="233" fontId="12" fillId="71" borderId="487" applyNumberFormat="0" applyFont="0" applyBorder="0" applyAlignment="0" applyProtection="0"/>
    <xf numFmtId="2" fontId="149" fillId="0" borderId="741"/>
    <xf numFmtId="0" fontId="47" fillId="0" borderId="453">
      <alignment horizontal="left" vertical="center"/>
    </xf>
    <xf numFmtId="0" fontId="147" fillId="73" borderId="729">
      <alignment horizontal="left" vertical="center" wrapText="1"/>
    </xf>
    <xf numFmtId="233" fontId="12" fillId="71" borderId="452" applyNumberFormat="0" applyFont="0" applyBorder="0" applyAlignment="0" applyProtection="0"/>
    <xf numFmtId="0" fontId="147" fillId="73" borderId="789">
      <alignment horizontal="left" vertical="center" wrapText="1"/>
    </xf>
    <xf numFmtId="0" fontId="47" fillId="0" borderId="540">
      <alignment horizontal="left" vertical="center"/>
    </xf>
    <xf numFmtId="233" fontId="12" fillId="71" borderId="539" applyNumberFormat="0" applyFont="0" applyBorder="0" applyAlignment="0" applyProtection="0"/>
    <xf numFmtId="1" fontId="121" fillId="69" borderId="489" applyNumberFormat="0" applyBorder="0" applyAlignment="0">
      <alignment horizontal="centerContinuous" vertical="center"/>
      <protection locked="0"/>
    </xf>
    <xf numFmtId="0" fontId="25" fillId="8" borderId="724" applyNumberFormat="0" applyAlignment="0" applyProtection="0"/>
    <xf numFmtId="0" fontId="25" fillId="8" borderId="737" applyNumberFormat="0" applyAlignment="0" applyProtection="0"/>
    <xf numFmtId="0" fontId="25" fillId="8" borderId="724" applyNumberFormat="0" applyAlignment="0" applyProtection="0"/>
    <xf numFmtId="0" fontId="47" fillId="0" borderId="565">
      <alignment horizontal="left" vertical="center"/>
    </xf>
    <xf numFmtId="0" fontId="25" fillId="8" borderId="737" applyNumberFormat="0" applyAlignment="0" applyProtection="0"/>
    <xf numFmtId="1" fontId="121" fillId="69" borderId="454" applyNumberFormat="0" applyBorder="0" applyAlignment="0">
      <alignment horizontal="centerContinuous" vertical="center"/>
      <protection locked="0"/>
    </xf>
    <xf numFmtId="0" fontId="25" fillId="8" borderId="737" applyNumberFormat="0" applyAlignment="0" applyProtection="0"/>
    <xf numFmtId="10" fontId="108" fillId="65" borderId="768" applyNumberFormat="0" applyBorder="0" applyAlignment="0" applyProtection="0"/>
    <xf numFmtId="167" fontId="85" fillId="0" borderId="286"/>
    <xf numFmtId="233" fontId="12" fillId="71" borderId="564" applyNumberFormat="0" applyFont="0" applyBorder="0" applyAlignment="0" applyProtection="0"/>
    <xf numFmtId="0" fontId="25" fillId="8" borderId="784" applyNumberFormat="0" applyAlignment="0" applyProtection="0"/>
    <xf numFmtId="0" fontId="25" fillId="8" borderId="490" applyNumberFormat="0" applyAlignment="0" applyProtection="0"/>
    <xf numFmtId="0" fontId="25" fillId="8" borderId="784" applyNumberFormat="0" applyAlignment="0" applyProtection="0"/>
    <xf numFmtId="1" fontId="121" fillId="69" borderId="424" applyNumberFormat="0" applyBorder="0" applyAlignment="0">
      <alignment horizontal="centerContinuous" vertical="center"/>
      <protection locked="0"/>
    </xf>
    <xf numFmtId="0" fontId="25" fillId="8" borderId="784" applyNumberFormat="0" applyAlignment="0" applyProtection="0"/>
    <xf numFmtId="10" fontId="108" fillId="65" borderId="781" applyNumberFormat="0" applyBorder="0" applyAlignment="0" applyProtection="0"/>
    <xf numFmtId="0" fontId="47" fillId="0" borderId="605">
      <alignment horizontal="left" vertical="center"/>
    </xf>
    <xf numFmtId="1" fontId="121" fillId="69" borderId="541" applyNumberFormat="0" applyBorder="0" applyAlignment="0">
      <alignment horizontal="centerContinuous" vertical="center"/>
      <protection locked="0"/>
    </xf>
    <xf numFmtId="0" fontId="25" fillId="8" borderId="455" applyNumberFormat="0" applyAlignment="0" applyProtection="0"/>
    <xf numFmtId="233" fontId="12" fillId="71" borderId="604" applyNumberFormat="0" applyFont="0" applyBorder="0" applyAlignment="0" applyProtection="0"/>
    <xf numFmtId="0" fontId="25" fillId="8" borderId="425" applyNumberFormat="0" applyAlignment="0" applyProtection="0"/>
    <xf numFmtId="0" fontId="47" fillId="0" borderId="633">
      <alignment horizontal="left" vertical="center"/>
    </xf>
    <xf numFmtId="0" fontId="25" fillId="8" borderId="508" applyNumberFormat="0" applyAlignment="0" applyProtection="0"/>
    <xf numFmtId="233" fontId="12" fillId="71" borderId="632" applyNumberFormat="0" applyFont="0" applyBorder="0" applyAlignment="0" applyProtection="0"/>
    <xf numFmtId="0" fontId="47" fillId="0" borderId="660">
      <alignment horizontal="left" vertical="center"/>
    </xf>
    <xf numFmtId="1" fontId="121" fillId="69" borderId="566" applyNumberFormat="0" applyBorder="0" applyAlignment="0">
      <alignment horizontal="centerContinuous" vertical="center"/>
      <protection locked="0"/>
    </xf>
    <xf numFmtId="0" fontId="47" fillId="0" borderId="707">
      <alignment horizontal="left" vertical="center"/>
    </xf>
    <xf numFmtId="233" fontId="12" fillId="71" borderId="659" applyNumberFormat="0" applyFont="0" applyBorder="0" applyAlignment="0" applyProtection="0"/>
    <xf numFmtId="0" fontId="47" fillId="0" borderId="687">
      <alignment horizontal="left" vertical="center"/>
    </xf>
    <xf numFmtId="233" fontId="12" fillId="71" borderId="706" applyNumberFormat="0" applyFont="0" applyBorder="0" applyAlignment="0" applyProtection="0"/>
    <xf numFmtId="1" fontId="121" fillId="69" borderId="606" applyNumberFormat="0" applyBorder="0" applyAlignment="0">
      <alignment horizontal="centerContinuous" vertical="center"/>
      <protection locked="0"/>
    </xf>
    <xf numFmtId="0" fontId="25" fillId="8" borderId="567" applyNumberFormat="0" applyAlignment="0" applyProtection="0"/>
    <xf numFmtId="233" fontId="12" fillId="71" borderId="686" applyNumberFormat="0" applyFont="0" applyBorder="0" applyAlignment="0" applyProtection="0"/>
    <xf numFmtId="1" fontId="121" fillId="69" borderId="634" applyNumberFormat="0" applyBorder="0" applyAlignment="0">
      <alignment horizontal="centerContinuous" vertical="center"/>
      <protection locked="0"/>
    </xf>
    <xf numFmtId="223" fontId="244" fillId="0" borderId="516" applyNumberFormat="0" applyFill="0">
      <alignment horizontal="right"/>
    </xf>
    <xf numFmtId="223" fontId="244" fillId="0" borderId="516" applyNumberFormat="0" applyFill="0">
      <alignment horizontal="right"/>
    </xf>
    <xf numFmtId="0" fontId="25" fillId="8" borderId="607" applyNumberFormat="0" applyAlignment="0" applyProtection="0"/>
    <xf numFmtId="234" fontId="87" fillId="0" borderId="746">
      <alignment horizontal="center"/>
    </xf>
    <xf numFmtId="223" fontId="244" fillId="0" borderId="547" applyNumberFormat="0" applyFill="0">
      <alignment horizontal="right"/>
    </xf>
    <xf numFmtId="223" fontId="244" fillId="0" borderId="547" applyNumberFormat="0" applyFill="0">
      <alignment horizontal="right"/>
    </xf>
    <xf numFmtId="1" fontId="121" fillId="69" borderId="661" applyNumberFormat="0" applyBorder="0" applyAlignment="0">
      <alignment horizontal="centerContinuous" vertical="center"/>
      <protection locked="0"/>
    </xf>
    <xf numFmtId="0" fontId="25" fillId="8" borderId="581" applyNumberFormat="0" applyAlignment="0" applyProtection="0"/>
    <xf numFmtId="0" fontId="25" fillId="8" borderId="635" applyNumberFormat="0" applyAlignment="0" applyProtection="0"/>
    <xf numFmtId="253" fontId="6" fillId="0" borderId="0"/>
    <xf numFmtId="1" fontId="121" fillId="69" borderId="708" applyNumberFormat="0" applyBorder="0" applyAlignment="0">
      <alignment horizontal="centerContinuous" vertical="center"/>
      <protection locked="0"/>
    </xf>
    <xf numFmtId="253" fontId="6" fillId="0" borderId="0"/>
    <xf numFmtId="1" fontId="121" fillId="69" borderId="688" applyNumberFormat="0" applyBorder="0" applyAlignment="0">
      <alignment horizontal="centerContinuous" vertical="center"/>
      <protection locked="0"/>
    </xf>
    <xf numFmtId="0" fontId="25" fillId="8" borderId="662" applyNumberFormat="0" applyAlignment="0" applyProtection="0"/>
    <xf numFmtId="253" fontId="6" fillId="0" borderId="0"/>
    <xf numFmtId="253" fontId="6" fillId="0" borderId="0"/>
    <xf numFmtId="253" fontId="6" fillId="0" borderId="0"/>
    <xf numFmtId="0" fontId="25" fillId="8" borderId="709" applyNumberFormat="0" applyAlignment="0" applyProtection="0"/>
    <xf numFmtId="253" fontId="6" fillId="0" borderId="0"/>
    <xf numFmtId="0" fontId="47" fillId="0" borderId="769">
      <alignment horizontal="left" vertical="center"/>
    </xf>
    <xf numFmtId="253" fontId="6" fillId="0" borderId="0"/>
    <xf numFmtId="233" fontId="12" fillId="71" borderId="768" applyNumberFormat="0" applyFont="0" applyBorder="0" applyAlignment="0" applyProtection="0"/>
    <xf numFmtId="0" fontId="47" fillId="0" borderId="782">
      <alignment horizontal="left" vertical="center"/>
    </xf>
    <xf numFmtId="233" fontId="12" fillId="71" borderId="781" applyNumberFormat="0" applyFont="0" applyBorder="0" applyAlignment="0" applyProtection="0"/>
    <xf numFmtId="253" fontId="6" fillId="0" borderId="0"/>
    <xf numFmtId="1" fontId="121" fillId="69" borderId="770" applyNumberFormat="0" applyBorder="0" applyAlignment="0">
      <alignment horizontal="centerContinuous" vertical="center"/>
      <protection locked="0"/>
    </xf>
    <xf numFmtId="225" fontId="81" fillId="65" borderId="694" applyFont="0" applyFill="0" applyBorder="0" applyAlignment="0" applyProtection="0"/>
    <xf numFmtId="253" fontId="6" fillId="0" borderId="0"/>
    <xf numFmtId="253" fontId="6" fillId="0" borderId="0"/>
    <xf numFmtId="253" fontId="6" fillId="0" borderId="0"/>
    <xf numFmtId="1" fontId="121" fillId="69" borderId="783" applyNumberFormat="0" applyBorder="0" applyAlignment="0">
      <alignment horizontal="centerContinuous" vertical="center"/>
      <protection locked="0"/>
    </xf>
    <xf numFmtId="0" fontId="25" fillId="8" borderId="724" applyNumberFormat="0" applyAlignment="0" applyProtection="0"/>
    <xf numFmtId="0" fontId="25" fillId="8" borderId="737" applyNumberFormat="0" applyAlignment="0" applyProtection="0"/>
    <xf numFmtId="253" fontId="6" fillId="0" borderId="0"/>
    <xf numFmtId="253" fontId="6" fillId="0" borderId="0"/>
    <xf numFmtId="0" fontId="25" fillId="8" borderId="784" applyNumberFormat="0" applyAlignment="0" applyProtection="0"/>
    <xf numFmtId="253" fontId="6" fillId="0" borderId="0"/>
    <xf numFmtId="253" fontId="6" fillId="0" borderId="0"/>
    <xf numFmtId="253" fontId="6" fillId="0" borderId="0"/>
    <xf numFmtId="223" fontId="244" fillId="0" borderId="745" applyNumberFormat="0" applyFill="0">
      <alignment horizontal="right"/>
    </xf>
    <xf numFmtId="253" fontId="6" fillId="0" borderId="0"/>
    <xf numFmtId="223" fontId="244" fillId="0" borderId="745" applyNumberFormat="0" applyFill="0">
      <alignment horizontal="right"/>
    </xf>
    <xf numFmtId="253" fontId="6" fillId="0" borderId="0"/>
    <xf numFmtId="253" fontId="6" fillId="0" borderId="0"/>
    <xf numFmtId="253" fontId="6" fillId="0" borderId="0"/>
    <xf numFmtId="253" fontId="6" fillId="0" borderId="0"/>
    <xf numFmtId="253"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8" fontId="113" fillId="0" borderId="430">
      <protection locked="0"/>
    </xf>
    <xf numFmtId="8" fontId="113" fillId="0" borderId="459">
      <protection locked="0"/>
    </xf>
    <xf numFmtId="8" fontId="113" fillId="0" borderId="495">
      <protection locked="0"/>
    </xf>
    <xf numFmtId="220" fontId="108" fillId="0" borderId="351" applyFont="0" applyFill="0" applyBorder="0" applyAlignment="0" applyProtection="0"/>
    <xf numFmtId="220" fontId="108" fillId="0" borderId="225" applyFont="0" applyFill="0" applyBorder="0" applyAlignment="0" applyProtection="0"/>
    <xf numFmtId="0" fontId="12" fillId="24" borderId="429" applyNumberFormat="0" applyFont="0" applyAlignment="0" applyProtection="0"/>
    <xf numFmtId="220" fontId="108" fillId="0" borderId="225" applyFont="0" applyFill="0" applyBorder="0" applyAlignment="0" applyProtection="0"/>
    <xf numFmtId="0" fontId="12" fillId="24" borderId="458" applyNumberFormat="0" applyFont="0" applyAlignment="0" applyProtection="0"/>
    <xf numFmtId="0" fontId="12" fillId="24" borderId="494" applyNumberFormat="0" applyFont="0" applyAlignment="0" applyProtection="0"/>
    <xf numFmtId="44" fontId="6" fillId="0" borderId="0" applyFont="0" applyFill="0" applyBorder="0" applyAlignment="0" applyProtection="0"/>
    <xf numFmtId="220" fontId="108" fillId="0" borderId="225" applyFont="0" applyFill="0" applyBorder="0" applyAlignment="0" applyProtection="0"/>
    <xf numFmtId="0" fontId="12" fillId="0" borderId="0"/>
    <xf numFmtId="8" fontId="113" fillId="0" borderId="515">
      <protection locked="0"/>
    </xf>
    <xf numFmtId="44" fontId="6" fillId="0" borderId="0" applyFont="0" applyFill="0" applyBorder="0" applyAlignment="0" applyProtection="0"/>
    <xf numFmtId="220" fontId="108" fillId="0" borderId="225" applyFont="0" applyFill="0" applyBorder="0" applyAlignment="0" applyProtection="0"/>
    <xf numFmtId="0" fontId="12" fillId="0" borderId="0"/>
    <xf numFmtId="0" fontId="12" fillId="24" borderId="514" applyNumberFormat="0" applyFont="0" applyAlignment="0" applyProtection="0"/>
    <xf numFmtId="0" fontId="12" fillId="0" borderId="0"/>
    <xf numFmtId="44" fontId="6" fillId="0" borderId="0" applyFont="0" applyFill="0" applyBorder="0" applyAlignment="0" applyProtection="0"/>
    <xf numFmtId="8" fontId="113" fillId="0" borderId="572">
      <protection locked="0"/>
    </xf>
    <xf numFmtId="0" fontId="12" fillId="0" borderId="0"/>
    <xf numFmtId="0" fontId="12" fillId="24" borderId="571"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611">
      <protection locked="0"/>
    </xf>
    <xf numFmtId="44" fontId="6" fillId="0" borderId="0" applyFont="0" applyFill="0" applyBorder="0" applyAlignment="0" applyProtection="0"/>
    <xf numFmtId="253" fontId="6" fillId="0" borderId="0"/>
    <xf numFmtId="8" fontId="113" fillId="0" borderId="585">
      <protection locked="0"/>
    </xf>
    <xf numFmtId="0" fontId="12" fillId="24" borderId="610" applyNumberFormat="0" applyFont="0" applyAlignment="0" applyProtection="0"/>
    <xf numFmtId="0" fontId="12" fillId="24" borderId="584" applyNumberFormat="0" applyFont="0" applyAlignment="0" applyProtection="0"/>
    <xf numFmtId="253" fontId="6" fillId="0" borderId="0"/>
    <xf numFmtId="8" fontId="113" fillId="0" borderId="640">
      <protection locked="0"/>
    </xf>
    <xf numFmtId="0" fontId="12" fillId="24" borderId="639" applyNumberFormat="0" applyFont="0" applyAlignment="0" applyProtection="0"/>
    <xf numFmtId="253" fontId="6" fillId="0" borderId="0"/>
    <xf numFmtId="253" fontId="6" fillId="0" borderId="0"/>
    <xf numFmtId="253" fontId="6" fillId="0" borderId="0"/>
    <xf numFmtId="8" fontId="113" fillId="0" borderId="666">
      <protection locked="0"/>
    </xf>
    <xf numFmtId="253" fontId="6" fillId="0" borderId="0"/>
    <xf numFmtId="0" fontId="12" fillId="24" borderId="665" applyNumberFormat="0" applyFont="0" applyAlignment="0" applyProtection="0"/>
    <xf numFmtId="8" fontId="113" fillId="0" borderId="714">
      <protection locked="0"/>
    </xf>
    <xf numFmtId="253" fontId="6" fillId="0" borderId="0"/>
    <xf numFmtId="0" fontId="12" fillId="24" borderId="713" applyNumberFormat="0" applyFont="0" applyAlignment="0" applyProtection="0"/>
    <xf numFmtId="253" fontId="6" fillId="0" borderId="0"/>
    <xf numFmtId="253" fontId="6" fillId="0" borderId="0"/>
    <xf numFmtId="253" fontId="6" fillId="0" borderId="0"/>
    <xf numFmtId="253" fontId="6" fillId="0" borderId="0"/>
    <xf numFmtId="8" fontId="113" fillId="0" borderId="728">
      <protection locked="0"/>
    </xf>
    <xf numFmtId="253" fontId="6" fillId="0" borderId="0"/>
    <xf numFmtId="0" fontId="12" fillId="24" borderId="727" applyNumberFormat="0" applyFont="0" applyAlignment="0" applyProtection="0"/>
    <xf numFmtId="8" fontId="113" fillId="0" borderId="744">
      <protection locked="0"/>
    </xf>
    <xf numFmtId="0" fontId="12" fillId="24" borderId="743" applyNumberFormat="0" applyFont="0" applyAlignment="0" applyProtection="0"/>
    <xf numFmtId="253" fontId="6" fillId="0" borderId="0"/>
    <xf numFmtId="8" fontId="113" fillId="0" borderId="788">
      <protection locked="0"/>
    </xf>
    <xf numFmtId="253" fontId="6" fillId="0" borderId="0"/>
    <xf numFmtId="0" fontId="12" fillId="24" borderId="787" applyNumberFormat="0" applyFont="0" applyAlignment="0" applyProtection="0"/>
    <xf numFmtId="253" fontId="6" fillId="0" borderId="0"/>
    <xf numFmtId="253" fontId="6" fillId="0" borderId="0"/>
    <xf numFmtId="0" fontId="17" fillId="21" borderId="425" applyNumberFormat="0" applyAlignment="0" applyProtection="0"/>
    <xf numFmtId="0" fontId="17" fillId="21" borderId="425" applyNumberFormat="0" applyAlignment="0" applyProtection="0"/>
    <xf numFmtId="0" fontId="17" fillId="21" borderId="425" applyNumberFormat="0" applyAlignment="0" applyProtection="0"/>
    <xf numFmtId="0" fontId="17" fillId="21" borderId="425" applyNumberFormat="0" applyAlignment="0" applyProtection="0"/>
    <xf numFmtId="0" fontId="17" fillId="21" borderId="455" applyNumberFormat="0" applyAlignment="0" applyProtection="0"/>
    <xf numFmtId="0" fontId="17" fillId="21" borderId="455" applyNumberFormat="0" applyAlignment="0" applyProtection="0"/>
    <xf numFmtId="0" fontId="17" fillId="21" borderId="455" applyNumberFormat="0" applyAlignment="0" applyProtection="0"/>
    <xf numFmtId="0" fontId="17" fillId="21" borderId="455" applyNumberFormat="0" applyAlignment="0" applyProtection="0"/>
    <xf numFmtId="253" fontId="6" fillId="0" borderId="0"/>
    <xf numFmtId="0" fontId="83" fillId="0" borderId="428" applyNumberFormat="0" applyFont="0" applyFill="0" applyAlignment="0" applyProtection="0"/>
    <xf numFmtId="0" fontId="17" fillId="21" borderId="490" applyNumberFormat="0" applyAlignment="0" applyProtection="0"/>
    <xf numFmtId="0" fontId="17" fillId="21" borderId="490" applyNumberFormat="0" applyAlignment="0" applyProtection="0"/>
    <xf numFmtId="0" fontId="17" fillId="21" borderId="490" applyNumberFormat="0" applyAlignment="0" applyProtection="0"/>
    <xf numFmtId="0" fontId="17" fillId="21" borderId="490" applyNumberFormat="0" applyAlignment="0" applyProtection="0"/>
    <xf numFmtId="253" fontId="6" fillId="0" borderId="0"/>
    <xf numFmtId="0" fontId="83" fillId="0" borderId="493" applyNumberFormat="0" applyFont="0" applyFill="0" applyAlignment="0" applyProtection="0"/>
    <xf numFmtId="204" fontId="90" fillId="63" borderId="427"/>
    <xf numFmtId="204" fontId="90" fillId="63" borderId="457"/>
    <xf numFmtId="42" fontId="87" fillId="0" borderId="426" applyFont="0"/>
    <xf numFmtId="0" fontId="17" fillId="21" borderId="508" applyNumberFormat="0" applyAlignment="0" applyProtection="0"/>
    <xf numFmtId="0" fontId="17" fillId="21" borderId="508" applyNumberFormat="0" applyAlignment="0" applyProtection="0"/>
    <xf numFmtId="0" fontId="17" fillId="21" borderId="508" applyNumberFormat="0" applyAlignment="0" applyProtection="0"/>
    <xf numFmtId="0" fontId="17" fillId="21" borderId="508" applyNumberFormat="0" applyAlignment="0" applyProtection="0"/>
    <xf numFmtId="204" fontId="90" fillId="63" borderId="492"/>
    <xf numFmtId="42" fontId="87" fillId="0" borderId="456" applyFont="0"/>
    <xf numFmtId="253" fontId="6" fillId="0" borderId="0"/>
    <xf numFmtId="0" fontId="83" fillId="0" borderId="513" applyNumberFormat="0" applyFont="0" applyFill="0" applyAlignment="0" applyProtection="0"/>
    <xf numFmtId="0" fontId="83" fillId="0" borderId="512" applyNumberFormat="0" applyFont="0" applyFill="0" applyAlignment="0" applyProtection="0"/>
    <xf numFmtId="42" fontId="87" fillId="0" borderId="491" applyFont="0"/>
    <xf numFmtId="0" fontId="99" fillId="0" borderId="511" applyNumberFormat="0" applyFont="0" applyFill="0" applyAlignment="0" applyProtection="0">
      <alignment horizontal="centerContinuous"/>
    </xf>
    <xf numFmtId="204" fontId="90" fillId="63" borderId="471"/>
    <xf numFmtId="253" fontId="6" fillId="0" borderId="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2" fillId="60" borderId="392" applyNumberFormat="0">
      <alignment horizontal="centerContinuous" vertical="center" wrapText="1"/>
    </xf>
    <xf numFmtId="0" fontId="12" fillId="61" borderId="392" applyNumberFormat="0">
      <alignment horizontal="left" vertical="center"/>
    </xf>
    <xf numFmtId="233" fontId="181" fillId="0" borderId="376"/>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14" fillId="24" borderId="403" applyNumberFormat="0" applyFon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2" fillId="60" borderId="411" applyNumberFormat="0">
      <alignment horizontal="centerContinuous" vertical="center" wrapText="1"/>
    </xf>
    <xf numFmtId="0" fontId="12" fillId="61" borderId="411" applyNumberFormat="0">
      <alignment horizontal="left" vertical="center"/>
    </xf>
    <xf numFmtId="204" fontId="90" fillId="63" borderId="406"/>
    <xf numFmtId="204" fontId="90" fillId="63" borderId="406"/>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204" fontId="90" fillId="63" borderId="406"/>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83" fillId="0" borderId="372" applyNumberFormat="0" applyFont="0" applyFill="0" applyAlignment="0" applyProtection="0"/>
    <xf numFmtId="0" fontId="17" fillId="21" borderId="392" applyNumberFormat="0" applyAlignment="0" applyProtection="0"/>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12" fillId="25" borderId="287" applyNumberFormat="0" applyProtection="0">
      <alignment horizontal="left" vertical="center"/>
    </xf>
    <xf numFmtId="0" fontId="12" fillId="25" borderId="287" applyNumberFormat="0" applyProtection="0">
      <alignment horizontal="left" vertical="center"/>
    </xf>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1" fillId="60" borderId="320" applyNumberFormat="0" applyProtection="0">
      <alignment horizontal="left"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2" fillId="60" borderId="288" applyNumberFormat="0">
      <alignment horizontal="centerContinuous" vertical="center" wrapText="1"/>
    </xf>
    <xf numFmtId="0" fontId="12" fillId="61" borderId="288" applyNumberFormat="0">
      <alignment horizontal="left"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83" fillId="81" borderId="320" applyNumberFormat="0" applyProtection="0">
      <alignment horizontal="center" vertical="center"/>
    </xf>
    <xf numFmtId="0" fontId="12" fillId="0" borderId="357"/>
    <xf numFmtId="0" fontId="11" fillId="60" borderId="320" applyNumberFormat="0" applyProtection="0">
      <alignment horizontal="left" vertical="center" wrapText="1"/>
    </xf>
    <xf numFmtId="0" fontId="12" fillId="25" borderId="320" applyNumberFormat="0" applyProtection="0">
      <alignment horizontal="left" vertical="center" wrapText="1"/>
    </xf>
    <xf numFmtId="253" fontId="11" fillId="82" borderId="320" applyNumberFormat="0" applyProtection="0">
      <alignment horizontal="center" vertical="center" wrapText="1"/>
    </xf>
    <xf numFmtId="0" fontId="11" fillId="60" borderId="320" applyNumberFormat="0" applyProtection="0">
      <alignment horizontal="left"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83" fillId="81" borderId="320" applyNumberFormat="0" applyProtection="0">
      <alignment horizontal="center" vertical="center"/>
    </xf>
    <xf numFmtId="0" fontId="25" fillId="8" borderId="370" applyNumberFormat="0" applyAlignment="0" applyProtection="0"/>
    <xf numFmtId="0" fontId="25" fillId="8" borderId="370" applyNumberFormat="0" applyAlignment="0" applyProtection="0"/>
    <xf numFmtId="0" fontId="177" fillId="67" borderId="332">
      <alignment horizontal="center" vertical="center" wrapText="1"/>
      <protection hidden="1"/>
    </xf>
    <xf numFmtId="0" fontId="11" fillId="60" borderId="287" applyNumberFormat="0" applyProtection="0">
      <alignment horizontal="left" vertical="center" wrapText="1"/>
    </xf>
    <xf numFmtId="0" fontId="12" fillId="25" borderId="287" applyNumberFormat="0" applyProtection="0">
      <alignment horizontal="left" vertical="center" wrapText="1"/>
    </xf>
    <xf numFmtId="253" fontId="11" fillId="82" borderId="287" applyNumberFormat="0" applyProtection="0">
      <alignment horizontal="center" vertical="center" wrapText="1"/>
    </xf>
    <xf numFmtId="0" fontId="11" fillId="60" borderId="287" applyNumberFormat="0" applyProtection="0">
      <alignment horizontal="left" vertical="center" wrapText="1"/>
    </xf>
    <xf numFmtId="0" fontId="12" fillId="25" borderId="287" applyNumberFormat="0" applyProtection="0">
      <alignment horizontal="left" vertical="center"/>
    </xf>
    <xf numFmtId="0" fontId="11" fillId="81" borderId="287" applyNumberFormat="0" applyProtection="0">
      <alignment horizontal="center" vertical="center" wrapText="1"/>
    </xf>
    <xf numFmtId="0" fontId="11" fillId="81" borderId="287" applyNumberFormat="0" applyProtection="0">
      <alignment horizontal="center" vertical="center"/>
    </xf>
    <xf numFmtId="0" fontId="11" fillId="81" borderId="287" applyNumberFormat="0" applyProtection="0">
      <alignment horizontal="center" vertical="center" wrapText="1"/>
    </xf>
    <xf numFmtId="0" fontId="183" fillId="81" borderId="287" applyNumberFormat="0" applyProtection="0">
      <alignment horizontal="center" vertical="center"/>
    </xf>
    <xf numFmtId="0" fontId="177" fillId="67" borderId="320">
      <alignment horizontal="center" vertical="center" wrapText="1"/>
      <protection hidden="1"/>
    </xf>
    <xf numFmtId="0" fontId="177" fillId="67" borderId="320">
      <alignment horizontal="center" vertical="center" wrapText="1"/>
      <protection hidden="1"/>
    </xf>
    <xf numFmtId="0" fontId="177" fillId="67" borderId="320">
      <alignment horizontal="center" vertical="center" wrapText="1"/>
      <protection hidden="1"/>
    </xf>
    <xf numFmtId="0" fontId="177" fillId="67" borderId="287">
      <alignment horizontal="center" vertical="center" wrapText="1"/>
      <protection hidden="1"/>
    </xf>
    <xf numFmtId="260" fontId="172" fillId="65" borderId="332" applyFill="0" applyBorder="0" applyAlignment="0" applyProtection="0">
      <alignment horizontal="right"/>
      <protection locked="0"/>
    </xf>
    <xf numFmtId="0" fontId="28" fillId="21" borderId="328" applyNumberFormat="0" applyAlignment="0" applyProtection="0"/>
    <xf numFmtId="0" fontId="28" fillId="21" borderId="328" applyNumberFormat="0" applyAlignment="0" applyProtection="0"/>
    <xf numFmtId="0" fontId="28" fillId="21" borderId="328" applyNumberFormat="0" applyAlignment="0" applyProtection="0"/>
    <xf numFmtId="256" fontId="164" fillId="0" borderId="333" applyBorder="0"/>
    <xf numFmtId="260" fontId="172" fillId="65" borderId="320" applyFill="0" applyBorder="0" applyAlignment="0" applyProtection="0">
      <alignment horizontal="right"/>
      <protection locked="0"/>
    </xf>
    <xf numFmtId="256" fontId="164" fillId="0" borderId="321" applyBorder="0"/>
    <xf numFmtId="0" fontId="14" fillId="24" borderId="325" applyNumberFormat="0" applyFont="0" applyAlignment="0" applyProtection="0"/>
    <xf numFmtId="260" fontId="172" fillId="65" borderId="320" applyFill="0" applyBorder="0" applyAlignment="0" applyProtection="0">
      <alignment horizontal="right"/>
      <protection locked="0"/>
    </xf>
    <xf numFmtId="0" fontId="14" fillId="24" borderId="325" applyNumberFormat="0" applyFont="0" applyAlignment="0" applyProtection="0"/>
    <xf numFmtId="260" fontId="172" fillId="65" borderId="320" applyFill="0" applyBorder="0" applyAlignment="0" applyProtection="0">
      <alignment horizontal="right"/>
      <protection locked="0"/>
    </xf>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256" fontId="164" fillId="0" borderId="321" applyBorder="0"/>
    <xf numFmtId="256" fontId="164" fillId="0" borderId="321" applyBorder="0"/>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260" fontId="172" fillId="65" borderId="287" applyFill="0" applyBorder="0" applyAlignment="0" applyProtection="0">
      <alignment horizontal="right"/>
      <protection locked="0"/>
    </xf>
    <xf numFmtId="0" fontId="28" fillId="21" borderId="304" applyNumberFormat="0" applyAlignment="0" applyProtection="0"/>
    <xf numFmtId="0" fontId="28" fillId="21" borderId="304" applyNumberFormat="0" applyAlignment="0" applyProtection="0"/>
    <xf numFmtId="0" fontId="28" fillId="21" borderId="304" applyNumberFormat="0" applyAlignment="0" applyProtection="0"/>
    <xf numFmtId="0" fontId="14" fillId="24" borderId="313" applyNumberFormat="0" applyFont="0" applyAlignment="0" applyProtection="0"/>
    <xf numFmtId="0" fontId="14" fillId="24" borderId="313" applyNumberFormat="0" applyFont="0" applyAlignment="0" applyProtection="0"/>
    <xf numFmtId="0" fontId="14" fillId="24" borderId="313" applyNumberFormat="0" applyFont="0" applyAlignment="0" applyProtection="0"/>
    <xf numFmtId="0" fontId="14" fillId="24" borderId="313" applyNumberFormat="0" applyFont="0" applyAlignment="0" applyProtection="0"/>
    <xf numFmtId="0" fontId="14" fillId="24" borderId="289" applyNumberFormat="0" applyFont="0" applyAlignment="0" applyProtection="0"/>
    <xf numFmtId="0" fontId="14" fillId="24" borderId="289" applyNumberFormat="0" applyFont="0" applyAlignment="0" applyProtection="0"/>
    <xf numFmtId="0" fontId="12" fillId="60" borderId="334" applyNumberFormat="0">
      <alignment horizontal="centerContinuous" vertical="center" wrapText="1"/>
    </xf>
    <xf numFmtId="0" fontId="12" fillId="61" borderId="334" applyNumberFormat="0">
      <alignment horizontal="left" vertical="center"/>
    </xf>
    <xf numFmtId="42" fontId="87" fillId="0" borderId="323" applyFont="0"/>
    <xf numFmtId="204" fontId="90" fillId="63" borderId="324"/>
    <xf numFmtId="42" fontId="87" fillId="0" borderId="311" applyFont="0"/>
    <xf numFmtId="204" fontId="90" fillId="63" borderId="312"/>
    <xf numFmtId="42" fontId="87" fillId="0" borderId="311" applyFont="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204" fontId="90" fillId="63" borderId="312"/>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204" fontId="90" fillId="63" borderId="293"/>
    <xf numFmtId="0" fontId="17" fillId="21" borderId="288" applyNumberFormat="0" applyAlignment="0" applyProtection="0"/>
    <xf numFmtId="0" fontId="12" fillId="24" borderId="325" applyNumberFormat="0" applyFont="0" applyAlignment="0" applyProtection="0"/>
    <xf numFmtId="8" fontId="113" fillId="0" borderId="326">
      <protection locked="0"/>
    </xf>
    <xf numFmtId="0" fontId="12" fillId="24" borderId="313" applyNumberFormat="0" applyFont="0" applyAlignment="0" applyProtection="0"/>
    <xf numFmtId="8" fontId="113" fillId="0" borderId="314">
      <protection locked="0"/>
    </xf>
    <xf numFmtId="0" fontId="12" fillId="24" borderId="313" applyNumberFormat="0" applyFont="0" applyAlignment="0" applyProtection="0"/>
    <xf numFmtId="8" fontId="113" fillId="0" borderId="314">
      <protection locked="0"/>
    </xf>
    <xf numFmtId="0" fontId="12" fillId="24" borderId="289" applyNumberFormat="0" applyFont="0" applyAlignment="0" applyProtection="0"/>
    <xf numFmtId="8" fontId="113" fillId="0" borderId="294">
      <protection locked="0"/>
    </xf>
    <xf numFmtId="204" fontId="90" fillId="63" borderId="340"/>
    <xf numFmtId="0" fontId="83" fillId="0" borderId="339" applyNumberFormat="0" applyFont="0" applyFill="0" applyAlignment="0" applyProtection="0"/>
    <xf numFmtId="0" fontId="17" fillId="21" borderId="334" applyNumberFormat="0" applyAlignment="0" applyProtection="0"/>
    <xf numFmtId="0" fontId="25" fillId="8" borderId="322" applyNumberFormat="0" applyAlignment="0" applyProtection="0"/>
    <xf numFmtId="0" fontId="25" fillId="8" borderId="310" applyNumberFormat="0" applyAlignment="0" applyProtection="0"/>
    <xf numFmtId="233" fontId="12" fillId="71" borderId="320" applyNumberFormat="0" applyFont="0" applyBorder="0" applyAlignment="0" applyProtection="0"/>
    <xf numFmtId="0" fontId="47" fillId="0" borderId="321">
      <alignment horizontal="left" vertical="center"/>
    </xf>
    <xf numFmtId="233" fontId="12" fillId="71" borderId="320" applyNumberFormat="0" applyFont="0" applyBorder="0" applyAlignment="0" applyProtection="0"/>
    <xf numFmtId="0" fontId="47" fillId="0" borderId="321">
      <alignment horizontal="left" vertical="center"/>
    </xf>
    <xf numFmtId="0" fontId="25" fillId="8" borderId="288" applyNumberFormat="0" applyAlignment="0" applyProtection="0"/>
    <xf numFmtId="0" fontId="12" fillId="24" borderId="335" applyNumberFormat="0" applyFont="0" applyAlignment="0" applyProtection="0"/>
    <xf numFmtId="8" fontId="113" fillId="0" borderId="341">
      <protection locked="0"/>
    </xf>
    <xf numFmtId="233" fontId="12" fillId="71" borderId="308" applyNumberFormat="0" applyFont="0" applyBorder="0" applyAlignment="0" applyProtection="0"/>
    <xf numFmtId="0" fontId="47" fillId="0" borderId="309">
      <alignment horizontal="left" vertical="center"/>
    </xf>
    <xf numFmtId="0" fontId="25" fillId="8" borderId="322" applyNumberFormat="0" applyAlignment="0" applyProtection="0"/>
    <xf numFmtId="0" fontId="25" fillId="8" borderId="322" applyNumberFormat="0" applyAlignment="0" applyProtection="0"/>
    <xf numFmtId="233" fontId="12" fillId="71" borderId="287" applyNumberFormat="0" applyFont="0" applyBorder="0" applyAlignment="0" applyProtection="0"/>
    <xf numFmtId="0" fontId="25" fillId="8" borderId="322" applyNumberFormat="0" applyAlignment="0" applyProtection="0"/>
    <xf numFmtId="0" fontId="47" fillId="0" borderId="292">
      <alignment horizontal="left" vertical="center"/>
    </xf>
    <xf numFmtId="0" fontId="25" fillId="8" borderId="310" applyNumberFormat="0" applyAlignment="0" applyProtection="0"/>
    <xf numFmtId="0" fontId="25" fillId="8" borderId="310" applyNumberFormat="0" applyAlignment="0" applyProtection="0"/>
    <xf numFmtId="0" fontId="25" fillId="8" borderId="310" applyNumberFormat="0" applyAlignment="0" applyProtection="0"/>
    <xf numFmtId="0" fontId="25" fillId="8" borderId="310" applyNumberFormat="0" applyAlignment="0" applyProtection="0"/>
    <xf numFmtId="0" fontId="25" fillId="8" borderId="310" applyNumberFormat="0" applyAlignment="0" applyProtection="0"/>
    <xf numFmtId="10" fontId="108" fillId="65" borderId="320" applyNumberFormat="0" applyBorder="0" applyAlignment="0" applyProtection="0"/>
    <xf numFmtId="0" fontId="25" fillId="8" borderId="310" applyNumberFormat="0" applyAlignment="0" applyProtection="0"/>
    <xf numFmtId="0" fontId="147" fillId="73" borderId="327">
      <alignment horizontal="left" vertical="center" wrapText="1"/>
    </xf>
    <xf numFmtId="0" fontId="147" fillId="73" borderId="315">
      <alignment horizontal="left" vertical="center" wrapText="1"/>
    </xf>
    <xf numFmtId="10" fontId="108" fillId="65" borderId="320" applyNumberFormat="0" applyBorder="0" applyAlignment="0" applyProtection="0"/>
    <xf numFmtId="0" fontId="147" fillId="73" borderId="315">
      <alignment horizontal="left" vertical="center" wrapText="1"/>
    </xf>
    <xf numFmtId="10" fontId="108" fillId="65" borderId="308" applyNumberFormat="0" applyBorder="0" applyAlignment="0" applyProtection="0"/>
    <xf numFmtId="10" fontId="108" fillId="65" borderId="287" applyNumberFormat="0" applyBorder="0" applyAlignment="0" applyProtection="0"/>
    <xf numFmtId="237" fontId="12" fillId="65" borderId="285" applyNumberFormat="0" applyFont="0" applyBorder="0" applyAlignment="0">
      <alignment horizontal="right" vertical="center"/>
      <protection locked="0"/>
    </xf>
    <xf numFmtId="0" fontId="147" fillId="73" borderId="295">
      <alignment horizontal="left" vertical="center" wrapText="1"/>
    </xf>
    <xf numFmtId="0" fontId="12" fillId="0" borderId="320"/>
    <xf numFmtId="0" fontId="12" fillId="0" borderId="308"/>
    <xf numFmtId="0" fontId="147" fillId="73" borderId="327">
      <alignment horizontal="left" vertical="center" wrapText="1"/>
    </xf>
    <xf numFmtId="0" fontId="147" fillId="73" borderId="303">
      <alignment horizontal="left" vertical="center" wrapText="1"/>
    </xf>
    <xf numFmtId="0" fontId="147" fillId="73" borderId="315">
      <alignment horizontal="left" vertical="center" wrapText="1"/>
    </xf>
    <xf numFmtId="0" fontId="147" fillId="73" borderId="315">
      <alignment horizontal="left" vertical="center" wrapText="1"/>
    </xf>
    <xf numFmtId="0" fontId="12" fillId="0" borderId="320"/>
    <xf numFmtId="0" fontId="25" fillId="8" borderId="310" applyNumberFormat="0" applyAlignment="0" applyProtection="0"/>
    <xf numFmtId="0" fontId="25" fillId="8" borderId="334" applyNumberFormat="0" applyAlignment="0" applyProtection="0"/>
    <xf numFmtId="1" fontId="121" fillId="69" borderId="338" applyNumberFormat="0" applyBorder="0" applyAlignment="0">
      <alignment horizontal="centerContinuous" vertical="center"/>
      <protection locked="0"/>
    </xf>
    <xf numFmtId="233" fontId="12" fillId="71" borderId="332" applyNumberFormat="0" applyFont="0" applyBorder="0" applyAlignment="0" applyProtection="0"/>
    <xf numFmtId="0" fontId="47" fillId="0" borderId="333">
      <alignment horizontal="left" vertical="center"/>
    </xf>
    <xf numFmtId="10" fontId="108" fillId="65" borderId="332" applyNumberFormat="0" applyBorder="0" applyAlignment="0" applyProtection="0"/>
    <xf numFmtId="0" fontId="147" fillId="73" borderId="342">
      <alignment horizontal="left" vertical="center" wrapText="1"/>
    </xf>
    <xf numFmtId="0" fontId="12" fillId="0" borderId="332"/>
    <xf numFmtId="0" fontId="12" fillId="0" borderId="320"/>
    <xf numFmtId="0" fontId="12" fillId="0" borderId="320"/>
    <xf numFmtId="0" fontId="12" fillId="0" borderId="332"/>
    <xf numFmtId="0" fontId="12" fillId="0" borderId="287"/>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1" fillId="60" borderId="357" applyNumberFormat="0" applyProtection="0">
      <alignment horizontal="left" vertical="center" wrapText="1"/>
    </xf>
    <xf numFmtId="0" fontId="12" fillId="25" borderId="357" applyNumberFormat="0" applyProtection="0">
      <alignment horizontal="left" vertical="center"/>
    </xf>
    <xf numFmtId="0" fontId="12" fillId="60" borderId="358" applyNumberFormat="0">
      <alignment horizontal="centerContinuous" vertical="center" wrapText="1"/>
    </xf>
    <xf numFmtId="0" fontId="12" fillId="61" borderId="358" applyNumberFormat="0">
      <alignment horizontal="lef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234" fontId="87" fillId="0" borderId="376">
      <alignment horizontal="center"/>
    </xf>
    <xf numFmtId="0" fontId="11" fillId="60" borderId="357" applyNumberFormat="0" applyProtection="0">
      <alignment horizontal="left" vertical="center" wrapText="1"/>
    </xf>
    <xf numFmtId="0" fontId="12" fillId="25" borderId="357" applyNumberFormat="0" applyProtection="0">
      <alignment horizontal="left" vertical="center" wrapText="1"/>
    </xf>
    <xf numFmtId="253" fontId="11" fillId="82" borderId="357" applyNumberFormat="0" applyProtection="0">
      <alignment horizontal="center" vertical="center" wrapText="1"/>
    </xf>
    <xf numFmtId="0" fontId="11" fillId="60" borderId="357" applyNumberFormat="0" applyProtection="0">
      <alignment horizontal="left"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0" fontId="177" fillId="67" borderId="357">
      <alignment horizontal="center" vertical="center" wrapText="1"/>
      <protection hidden="1"/>
    </xf>
    <xf numFmtId="0" fontId="11" fillId="60" borderId="357" applyNumberFormat="0" applyProtection="0">
      <alignment horizontal="left" vertical="center" wrapText="1"/>
    </xf>
    <xf numFmtId="0" fontId="12" fillId="25" borderId="357" applyNumberFormat="0" applyProtection="0">
      <alignment horizontal="left" vertical="center" wrapText="1"/>
    </xf>
    <xf numFmtId="253" fontId="11" fillId="82" borderId="357" applyNumberFormat="0" applyProtection="0">
      <alignment horizontal="center" vertical="center" wrapText="1"/>
    </xf>
    <xf numFmtId="0" fontId="11" fillId="60" borderId="357" applyNumberFormat="0" applyProtection="0">
      <alignment horizontal="left"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0" fontId="177" fillId="67" borderId="357">
      <alignment horizontal="center" vertical="center" wrapText="1"/>
      <protection hidden="1"/>
    </xf>
    <xf numFmtId="233" fontId="181" fillId="0" borderId="376"/>
    <xf numFmtId="0" fontId="177" fillId="67" borderId="357">
      <alignment horizontal="center" vertical="center" wrapText="1"/>
      <protection hidden="1"/>
    </xf>
    <xf numFmtId="0" fontId="177" fillId="67" borderId="357">
      <alignment horizontal="center" vertical="center" wrapText="1"/>
      <protection hidden="1"/>
    </xf>
    <xf numFmtId="0" fontId="177" fillId="67" borderId="357">
      <alignment horizontal="center" vertical="center" wrapText="1"/>
      <protection hidden="1"/>
    </xf>
    <xf numFmtId="260" fontId="172" fillId="65" borderId="357" applyFill="0" applyBorder="0" applyAlignment="0" applyProtection="0">
      <alignment horizontal="right"/>
      <protection locked="0"/>
    </xf>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56" fontId="164" fillId="0" borderId="369" applyBorder="0"/>
    <xf numFmtId="260" fontId="172" fillId="65" borderId="357" applyFill="0" applyBorder="0" applyAlignment="0" applyProtection="0">
      <alignment horizontal="right"/>
      <protection locked="0"/>
    </xf>
    <xf numFmtId="253" fontId="6" fillId="0" borderId="0"/>
    <xf numFmtId="256" fontId="164" fillId="0" borderId="369" applyBorder="0"/>
    <xf numFmtId="0" fontId="14" fillId="24" borderId="371" applyNumberFormat="0" applyFont="0" applyAlignment="0" applyProtection="0"/>
    <xf numFmtId="260" fontId="172" fillId="65" borderId="357" applyFill="0" applyBorder="0" applyAlignment="0" applyProtection="0">
      <alignment horizontal="right"/>
      <protection locked="0"/>
    </xf>
    <xf numFmtId="0" fontId="14" fillId="24" borderId="371" applyNumberFormat="0" applyFont="0" applyAlignment="0" applyProtection="0"/>
    <xf numFmtId="260" fontId="172" fillId="65" borderId="357" applyFill="0" applyBorder="0" applyAlignment="0" applyProtection="0">
      <alignment horizontal="right"/>
      <protection locked="0"/>
    </xf>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83" fillId="0" borderId="546" applyNumberFormat="0" applyFont="0" applyFill="0" applyAlignment="0" applyProtection="0"/>
    <xf numFmtId="0" fontId="99" fillId="0" borderId="545" applyNumberFormat="0" applyFont="0" applyFill="0" applyAlignment="0" applyProtection="0">
      <alignment horizontal="centerContinuous"/>
    </xf>
    <xf numFmtId="256" fontId="164" fillId="0" borderId="369" applyBorder="0"/>
    <xf numFmtId="256" fontId="164" fillId="0" borderId="369" applyBorder="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60" fontId="172" fillId="65" borderId="357" applyFill="0" applyBorder="0" applyAlignment="0" applyProtection="0">
      <alignment horizontal="right"/>
      <protection locked="0"/>
    </xf>
    <xf numFmtId="204" fontId="90" fillId="63" borderId="51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14" fillId="24" borderId="371" applyNumberFormat="0" applyFont="0" applyAlignment="0" applyProtection="0"/>
    <xf numFmtId="42" fontId="87" fillId="0" borderId="470" applyFont="0"/>
    <xf numFmtId="256" fontId="164" fillId="0" borderId="369" applyBorder="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0" fontId="12" fillId="60" borderId="370" applyNumberFormat="0">
      <alignment horizontal="centerContinuous" vertical="center" wrapText="1"/>
    </xf>
    <xf numFmtId="0" fontId="12" fillId="61" borderId="370" applyNumberFormat="0">
      <alignment horizontal="left" vertical="center"/>
    </xf>
    <xf numFmtId="42" fontId="87" fillId="0" borderId="349" applyFont="0"/>
    <xf numFmtId="204" fontId="90" fillId="63" borderId="363"/>
    <xf numFmtId="42" fontId="87" fillId="0" borderId="349" applyFont="0"/>
    <xf numFmtId="204" fontId="90" fillId="63" borderId="363"/>
    <xf numFmtId="42" fontId="87" fillId="0" borderId="349" applyFont="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204" fontId="90" fillId="63" borderId="363"/>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97" fillId="0" borderId="374" applyNumberFormat="0" applyFill="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567" applyNumberFormat="0" applyAlignment="0" applyProtection="0"/>
    <xf numFmtId="0" fontId="17" fillId="21" borderId="567" applyNumberFormat="0" applyAlignment="0" applyProtection="0"/>
    <xf numFmtId="204" fontId="90" fillId="63" borderId="363"/>
    <xf numFmtId="0" fontId="17" fillId="21" borderId="567" applyNumberFormat="0" applyAlignment="0" applyProtection="0"/>
    <xf numFmtId="0" fontId="17" fillId="21" borderId="358" applyNumberFormat="0" applyAlignment="0" applyProtection="0"/>
    <xf numFmtId="0" fontId="17" fillId="21" borderId="567" applyNumberFormat="0" applyAlignment="0" applyProtection="0"/>
    <xf numFmtId="42" fontId="87" fillId="0" borderId="509" applyFont="0"/>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59" applyNumberFormat="0" applyFont="0" applyAlignment="0" applyProtection="0"/>
    <xf numFmtId="8" fontId="113" fillId="0" borderId="364">
      <protection locked="0"/>
    </xf>
    <xf numFmtId="204" fontId="90" fillId="63" borderId="544"/>
    <xf numFmtId="0" fontId="83" fillId="0" borderId="570" applyNumberFormat="0" applyFont="0" applyFill="0" applyAlignment="0" applyProtection="0"/>
    <xf numFmtId="204" fontId="90" fillId="63" borderId="363"/>
    <xf numFmtId="0" fontId="83" fillId="0" borderId="372" applyNumberFormat="0" applyFont="0" applyFill="0" applyAlignment="0" applyProtection="0"/>
    <xf numFmtId="0" fontId="17" fillId="21" borderId="370" applyNumberFormat="0" applyAlignment="0" applyProtection="0"/>
    <xf numFmtId="253" fontId="6" fillId="0" borderId="0"/>
    <xf numFmtId="42" fontId="87" fillId="0" borderId="543" applyFont="0"/>
    <xf numFmtId="0" fontId="17" fillId="21" borderId="607" applyNumberFormat="0" applyAlignment="0" applyProtection="0"/>
    <xf numFmtId="0" fontId="25" fillId="8" borderId="370" applyNumberFormat="0" applyAlignment="0" applyProtection="0"/>
    <xf numFmtId="225" fontId="81" fillId="65" borderId="87" applyFont="0" applyFill="0" applyBorder="0" applyAlignment="0" applyProtection="0"/>
    <xf numFmtId="227" fontId="85" fillId="0" borderId="374" applyFont="0" applyFill="0" applyBorder="0" applyAlignment="0" applyProtection="0"/>
    <xf numFmtId="0" fontId="25" fillId="8" borderId="370" applyNumberFormat="0" applyAlignment="0" applyProtection="0"/>
    <xf numFmtId="0" fontId="25" fillId="8" borderId="370" applyNumberFormat="0" applyAlignment="0" applyProtection="0"/>
    <xf numFmtId="0" fontId="17" fillId="21" borderId="607" applyNumberFormat="0" applyAlignment="0" applyProtection="0"/>
    <xf numFmtId="0" fontId="17" fillId="21" borderId="581" applyNumberFormat="0" applyAlignment="0" applyProtection="0"/>
    <xf numFmtId="0" fontId="17" fillId="21" borderId="607" applyNumberFormat="0" applyAlignment="0" applyProtection="0"/>
    <xf numFmtId="0" fontId="17" fillId="21" borderId="581" applyNumberFormat="0" applyAlignment="0" applyProtection="0"/>
    <xf numFmtId="233" fontId="12" fillId="71" borderId="357" applyNumberFormat="0" applyFont="0" applyBorder="0" applyAlignment="0" applyProtection="0"/>
    <xf numFmtId="0" fontId="47" fillId="0" borderId="369">
      <alignment horizontal="left" vertical="center"/>
    </xf>
    <xf numFmtId="0" fontId="17" fillId="21" borderId="581" applyNumberFormat="0" applyAlignment="0" applyProtection="0"/>
    <xf numFmtId="233" fontId="12" fillId="71" borderId="357" applyNumberFormat="0" applyFont="0" applyBorder="0" applyAlignment="0" applyProtection="0"/>
    <xf numFmtId="0" fontId="17" fillId="21" borderId="581" applyNumberFormat="0" applyAlignment="0" applyProtection="0"/>
    <xf numFmtId="0" fontId="47" fillId="0" borderId="369">
      <alignment horizontal="left" vertical="center"/>
    </xf>
    <xf numFmtId="0" fontId="17" fillId="21" borderId="607" applyNumberFormat="0" applyAlignment="0" applyProtection="0"/>
    <xf numFmtId="0" fontId="25" fillId="8" borderId="358" applyNumberFormat="0" applyAlignment="0" applyProtection="0"/>
    <xf numFmtId="0" fontId="12" fillId="24" borderId="371" applyNumberFormat="0" applyFont="0" applyAlignment="0" applyProtection="0"/>
    <xf numFmtId="8" fontId="113" fillId="0" borderId="364">
      <protection locked="0"/>
    </xf>
    <xf numFmtId="233" fontId="12" fillId="71" borderId="357" applyNumberFormat="0" applyFont="0" applyBorder="0" applyAlignment="0" applyProtection="0"/>
    <xf numFmtId="0" fontId="47" fillId="0" borderId="369">
      <alignment horizontal="left" vertical="center"/>
    </xf>
    <xf numFmtId="0" fontId="25" fillId="8" borderId="370" applyNumberFormat="0" applyAlignment="0" applyProtection="0"/>
    <xf numFmtId="0" fontId="25" fillId="8" borderId="370" applyNumberFormat="0" applyAlignment="0" applyProtection="0"/>
    <xf numFmtId="233" fontId="12" fillId="71" borderId="357" applyNumberFormat="0" applyFont="0" applyBorder="0" applyAlignment="0" applyProtection="0"/>
    <xf numFmtId="0" fontId="25" fillId="8" borderId="370" applyNumberFormat="0" applyAlignment="0" applyProtection="0"/>
    <xf numFmtId="0" fontId="47" fillId="0" borderId="362">
      <alignment horizontal="left" vertical="center"/>
    </xf>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147" fillId="73" borderId="365">
      <alignment horizontal="left" vertical="center" wrapText="1"/>
    </xf>
    <xf numFmtId="10" fontId="108" fillId="65" borderId="357" applyNumberFormat="0" applyBorder="0" applyAlignment="0" applyProtection="0"/>
    <xf numFmtId="0" fontId="147" fillId="73" borderId="365">
      <alignment horizontal="left" vertical="center" wrapText="1"/>
    </xf>
    <xf numFmtId="0" fontId="12" fillId="0" borderId="357"/>
    <xf numFmtId="10" fontId="108" fillId="65" borderId="357" applyNumberFormat="0" applyBorder="0" applyAlignment="0" applyProtection="0"/>
    <xf numFmtId="0" fontId="25" fillId="8" borderId="370" applyNumberFormat="0" applyAlignment="0" applyProtection="0"/>
    <xf numFmtId="0" fontId="147" fillId="73" borderId="365">
      <alignment horizontal="left" vertical="center" wrapText="1"/>
    </xf>
    <xf numFmtId="10" fontId="108" fillId="65" borderId="357" applyNumberFormat="0" applyBorder="0" applyAlignment="0" applyProtection="0"/>
    <xf numFmtId="0" fontId="25" fillId="8" borderId="370" applyNumberFormat="0" applyAlignment="0" applyProtection="0"/>
    <xf numFmtId="1" fontId="121" fillId="69" borderId="378" applyNumberFormat="0" applyBorder="0" applyAlignment="0">
      <alignment horizontal="centerContinuous" vertical="center"/>
      <protection locked="0"/>
    </xf>
    <xf numFmtId="233" fontId="12" fillId="71" borderId="357" applyNumberFormat="0" applyFont="0" applyBorder="0" applyAlignment="0" applyProtection="0"/>
    <xf numFmtId="0" fontId="47" fillId="0" borderId="369">
      <alignment horizontal="left" vertical="center"/>
    </xf>
    <xf numFmtId="204" fontId="90" fillId="63" borderId="569"/>
    <xf numFmtId="0" fontId="147" fillId="73" borderId="365">
      <alignment horizontal="left" vertical="center" wrapText="1"/>
    </xf>
    <xf numFmtId="10" fontId="108" fillId="65" borderId="357" applyNumberFormat="0" applyBorder="0" applyAlignment="0" applyProtection="0"/>
    <xf numFmtId="10" fontId="108" fillId="65" borderId="357" applyNumberFormat="0" applyBorder="0" applyAlignment="0" applyProtection="0"/>
    <xf numFmtId="0" fontId="147" fillId="73" borderId="365">
      <alignment horizontal="left" vertical="center" wrapText="1"/>
    </xf>
    <xf numFmtId="0" fontId="12" fillId="0" borderId="357"/>
    <xf numFmtId="0" fontId="12" fillId="0" borderId="357"/>
    <xf numFmtId="0" fontId="12" fillId="0" borderId="357"/>
    <xf numFmtId="42" fontId="87" fillId="0" borderId="568" applyFont="0"/>
    <xf numFmtId="0" fontId="17" fillId="21" borderId="635" applyNumberFormat="0" applyAlignment="0" applyProtection="0"/>
    <xf numFmtId="0" fontId="17" fillId="21" borderId="635" applyNumberFormat="0" applyAlignment="0" applyProtection="0"/>
    <xf numFmtId="0" fontId="17" fillId="21" borderId="635" applyNumberFormat="0" applyAlignment="0" applyProtection="0"/>
    <xf numFmtId="0" fontId="17" fillId="21" borderId="635" applyNumberFormat="0" applyAlignment="0" applyProtection="0"/>
    <xf numFmtId="204" fontId="90" fillId="63" borderId="406"/>
    <xf numFmtId="0" fontId="17" fillId="21" borderId="411" applyNumberFormat="0" applyAlignment="0" applyProtection="0"/>
    <xf numFmtId="223" fontId="244" fillId="0" borderId="375" applyNumberFormat="0" applyFill="0">
      <alignment horizontal="right"/>
    </xf>
    <xf numFmtId="223" fontId="244" fillId="0" borderId="375" applyNumberFormat="0" applyFill="0">
      <alignment horizontal="right"/>
    </xf>
    <xf numFmtId="223" fontId="244" fillId="0" borderId="375" applyNumberFormat="0" applyFill="0">
      <alignment horizontal="right"/>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223" fontId="244" fillId="0" borderId="375" applyNumberFormat="0" applyFill="0">
      <alignment horizontal="right"/>
    </xf>
    <xf numFmtId="223" fontId="244" fillId="0" borderId="375" applyNumberFormat="0" applyFill="0">
      <alignment horizontal="right"/>
    </xf>
    <xf numFmtId="1" fontId="121" fillId="69" borderId="410" applyNumberFormat="0" applyBorder="0" applyAlignment="0">
      <alignment horizontal="centerContinuous" vertical="center"/>
      <protection locked="0"/>
    </xf>
    <xf numFmtId="234" fontId="87" fillId="0" borderId="376">
      <alignment horizontal="center"/>
    </xf>
    <xf numFmtId="0" fontId="25" fillId="8" borderId="392" applyNumberFormat="0" applyAlignment="0" applyProtection="0"/>
    <xf numFmtId="0" fontId="12" fillId="24" borderId="403" applyNumberFormat="0" applyFont="0" applyAlignment="0" applyProtection="0"/>
    <xf numFmtId="8" fontId="113" fillId="0" borderId="407">
      <protection locked="0"/>
    </xf>
    <xf numFmtId="1" fontId="121" fillId="69" borderId="378" applyNumberFormat="0" applyBorder="0" applyAlignment="0">
      <alignment horizontal="centerContinuous" vertical="center"/>
      <protection locked="0"/>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47" fillId="0" borderId="369">
      <alignment horizontal="left" vertical="center"/>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223" fontId="78" fillId="0" borderId="375" applyNumberFormat="0" applyFill="0">
      <alignment horizontal="right"/>
    </xf>
    <xf numFmtId="223" fontId="78" fillId="0" borderId="375" applyNumberFormat="0" applyFill="0">
      <alignment horizontal="right"/>
    </xf>
    <xf numFmtId="0" fontId="25" fillId="8" borderId="411" applyNumberFormat="0" applyAlignment="0" applyProtection="0"/>
    <xf numFmtId="0" fontId="30" fillId="0" borderId="463" applyNumberFormat="0" applyFill="0" applyAlignment="0" applyProtection="0"/>
    <xf numFmtId="0" fontId="30" fillId="0" borderId="463" applyNumberFormat="0" applyFill="0" applyAlignment="0" applyProtection="0"/>
    <xf numFmtId="0" fontId="30" fillId="0" borderId="463" applyNumberFormat="0" applyFill="0" applyAlignment="0" applyProtection="0"/>
    <xf numFmtId="0" fontId="177" fillId="67" borderId="659">
      <alignment horizontal="center" vertical="center" wrapText="1"/>
      <protection hidden="1"/>
    </xf>
    <xf numFmtId="0" fontId="183" fillId="81" borderId="539" applyNumberFormat="0" applyProtection="0">
      <alignment horizontal="center" vertical="center"/>
    </xf>
    <xf numFmtId="0" fontId="11" fillId="81" borderId="539" applyNumberFormat="0" applyProtection="0">
      <alignment horizontal="center" vertical="center" wrapText="1"/>
    </xf>
    <xf numFmtId="39" fontId="12" fillId="0" borderId="456">
      <protection locked="0"/>
    </xf>
    <xf numFmtId="6" fontId="193" fillId="0" borderId="456" applyFill="0" applyAlignment="0" applyProtection="0"/>
    <xf numFmtId="167" fontId="85" fillId="0" borderId="464"/>
    <xf numFmtId="0" fontId="11" fillId="81" borderId="539" applyNumberFormat="0" applyProtection="0">
      <alignment horizontal="center" vertical="center"/>
    </xf>
    <xf numFmtId="0" fontId="11" fillId="81" borderId="539" applyNumberFormat="0" applyProtection="0">
      <alignment horizontal="center" vertical="center" wrapText="1"/>
    </xf>
    <xf numFmtId="0" fontId="12" fillId="25" borderId="539" applyNumberFormat="0" applyProtection="0">
      <alignment horizontal="left" vertical="center"/>
    </xf>
    <xf numFmtId="0" fontId="12" fillId="25" borderId="203" applyNumberFormat="0" applyProtection="0">
      <alignment horizontal="left" vertical="center"/>
    </xf>
    <xf numFmtId="0" fontId="12" fillId="25" borderId="203" applyNumberFormat="0" applyProtection="0">
      <alignment horizontal="left" vertical="center"/>
    </xf>
    <xf numFmtId="0" fontId="12" fillId="25" borderId="539" applyNumberFormat="0" applyProtection="0">
      <alignment horizontal="left" vertical="center"/>
    </xf>
    <xf numFmtId="0" fontId="11" fillId="60" borderId="539" applyNumberFormat="0" applyProtection="0">
      <alignment horizontal="left" vertical="center" wrapText="1"/>
    </xf>
    <xf numFmtId="253" fontId="11" fillId="82" borderId="539" applyNumberFormat="0" applyProtection="0">
      <alignment horizontal="center" vertical="center" wrapText="1"/>
    </xf>
    <xf numFmtId="0" fontId="12" fillId="25" borderId="539" applyNumberFormat="0" applyProtection="0">
      <alignment horizontal="left" vertical="center" wrapText="1"/>
    </xf>
    <xf numFmtId="0" fontId="11" fillId="60" borderId="539" applyNumberFormat="0" applyProtection="0">
      <alignment horizontal="left" vertical="center" wrapText="1"/>
    </xf>
    <xf numFmtId="0" fontId="183" fillId="81" borderId="564" applyNumberFormat="0" applyProtection="0">
      <alignment horizontal="center" vertical="center"/>
    </xf>
    <xf numFmtId="6" fontId="193" fillId="0" borderId="470" applyFill="0" applyAlignment="0" applyProtection="0"/>
    <xf numFmtId="167" fontId="85" fillId="0" borderId="472"/>
    <xf numFmtId="0" fontId="11" fillId="81" borderId="564" applyNumberFormat="0" applyProtection="0">
      <alignment horizontal="center" vertical="center" wrapText="1"/>
    </xf>
    <xf numFmtId="0" fontId="11" fillId="81" borderId="564" applyNumberFormat="0" applyProtection="0">
      <alignment horizontal="center" vertical="center"/>
    </xf>
    <xf numFmtId="0" fontId="11" fillId="81" borderId="564" applyNumberFormat="0" applyProtection="0">
      <alignment horizontal="center" vertical="center" wrapText="1"/>
    </xf>
    <xf numFmtId="253" fontId="12" fillId="0" borderId="0"/>
    <xf numFmtId="0" fontId="25" fillId="8" borderId="635" applyNumberFormat="0" applyAlignment="0" applyProtection="0"/>
    <xf numFmtId="0" fontId="30" fillId="0" borderId="223" applyNumberFormat="0" applyFill="0" applyAlignment="0" applyProtection="0"/>
    <xf numFmtId="0" fontId="28" fillId="21" borderId="221" applyNumberFormat="0" applyAlignment="0" applyProtection="0"/>
    <xf numFmtId="0" fontId="12" fillId="24" borderId="218" applyNumberFormat="0" applyFont="0" applyAlignment="0" applyProtection="0"/>
    <xf numFmtId="0" fontId="12" fillId="24" borderId="218" applyNumberFormat="0" applyFont="0" applyAlignment="0" applyProtection="0"/>
    <xf numFmtId="0" fontId="25" fillId="8" borderId="215" applyNumberFormat="0" applyAlignment="0" applyProtection="0"/>
    <xf numFmtId="0" fontId="17" fillId="21" borderId="215" applyNumberFormat="0" applyAlignment="0" applyProtection="0"/>
    <xf numFmtId="0" fontId="12" fillId="24" borderId="218" applyNumberFormat="0" applyFont="0" applyAlignment="0" applyProtection="0"/>
    <xf numFmtId="0" fontId="12" fillId="24" borderId="218" applyNumberFormat="0" applyFont="0" applyAlignment="0" applyProtection="0"/>
    <xf numFmtId="0" fontId="12" fillId="25" borderId="203" applyNumberFormat="0" applyProtection="0">
      <alignment horizontal="left" vertical="center"/>
    </xf>
    <xf numFmtId="0" fontId="12" fillId="25" borderId="203" applyNumberFormat="0" applyProtection="0">
      <alignment horizontal="left" vertical="center"/>
    </xf>
    <xf numFmtId="0" fontId="12" fillId="24" borderId="218" applyNumberFormat="0" applyFont="0" applyAlignment="0" applyProtection="0"/>
    <xf numFmtId="0" fontId="12" fillId="24" borderId="218" applyNumberFormat="0" applyFont="0" applyAlignment="0" applyProtection="0"/>
    <xf numFmtId="0" fontId="12" fillId="24" borderId="218" applyNumberFormat="0" applyFont="0" applyAlignment="0" applyProtection="0"/>
    <xf numFmtId="0" fontId="12" fillId="24" borderId="218" applyNumberFormat="0" applyFont="0" applyAlignment="0" applyProtection="0"/>
    <xf numFmtId="0" fontId="30" fillId="0" borderId="291" applyNumberFormat="0" applyFill="0" applyAlignment="0" applyProtection="0"/>
    <xf numFmtId="0" fontId="12" fillId="25" borderId="287" applyNumberFormat="0" applyProtection="0">
      <alignment horizontal="left" vertical="center"/>
    </xf>
    <xf numFmtId="256" fontId="164" fillId="0" borderId="299" applyBorder="0"/>
    <xf numFmtId="0" fontId="25" fillId="8" borderId="310" applyNumberFormat="0" applyAlignment="0" applyProtection="0"/>
    <xf numFmtId="0" fontId="12" fillId="0" borderId="320"/>
    <xf numFmtId="0" fontId="24" fillId="0" borderId="198" applyNumberFormat="0" applyFill="0" applyAlignment="0" applyProtection="0"/>
    <xf numFmtId="0" fontId="12" fillId="25" borderId="170" applyNumberFormat="0" applyProtection="0">
      <alignment horizontal="left" vertical="center"/>
    </xf>
    <xf numFmtId="0" fontId="12" fillId="25" borderId="170" applyNumberFormat="0" applyProtection="0">
      <alignment horizontal="left" vertical="center"/>
    </xf>
    <xf numFmtId="204" fontId="90" fillId="63" borderId="583"/>
    <xf numFmtId="0" fontId="11" fillId="60" borderId="170" applyNumberFormat="0" applyProtection="0">
      <alignment horizontal="left"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2" fillId="60" borderId="190" applyNumberFormat="0">
      <alignment horizontal="centerContinuous" vertical="center" wrapText="1"/>
    </xf>
    <xf numFmtId="0" fontId="12" fillId="61" borderId="190" applyNumberFormat="0">
      <alignment horizontal="left"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83" fillId="81" borderId="170" applyNumberFormat="0" applyProtection="0">
      <alignment horizontal="center" vertical="center"/>
    </xf>
    <xf numFmtId="204" fontId="90" fillId="63" borderId="609"/>
    <xf numFmtId="0" fontId="11" fillId="60" borderId="170" applyNumberFormat="0" applyProtection="0">
      <alignment horizontal="left" vertical="center" wrapText="1"/>
    </xf>
    <xf numFmtId="0" fontId="12" fillId="25" borderId="170" applyNumberFormat="0" applyProtection="0">
      <alignment horizontal="left" vertical="center" wrapText="1"/>
    </xf>
    <xf numFmtId="253" fontId="11" fillId="82" borderId="170" applyNumberFormat="0" applyProtection="0">
      <alignment horizontal="center" vertical="center" wrapText="1"/>
    </xf>
    <xf numFmtId="0" fontId="11" fillId="60" borderId="170" applyNumberFormat="0" applyProtection="0">
      <alignment horizontal="left"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83" fillId="81" borderId="170" applyNumberFormat="0" applyProtection="0">
      <alignment horizontal="center" vertical="center"/>
    </xf>
    <xf numFmtId="0" fontId="83" fillId="0" borderId="638" applyNumberFormat="0" applyFont="0" applyFill="0" applyAlignment="0" applyProtection="0"/>
    <xf numFmtId="256" fontId="164" fillId="0" borderId="232" applyBorder="0"/>
    <xf numFmtId="0" fontId="177" fillId="67" borderId="170">
      <alignment horizontal="center" vertical="center" wrapText="1"/>
      <protection hidden="1"/>
    </xf>
    <xf numFmtId="0" fontId="11" fillId="60" borderId="170" applyNumberFormat="0" applyProtection="0">
      <alignment horizontal="left" vertical="center" wrapText="1"/>
    </xf>
    <xf numFmtId="0" fontId="12" fillId="25" borderId="170" applyNumberFormat="0" applyProtection="0">
      <alignment horizontal="left" vertical="center" wrapText="1"/>
    </xf>
    <xf numFmtId="253" fontId="11" fillId="82" borderId="170" applyNumberFormat="0" applyProtection="0">
      <alignment horizontal="center" vertical="center" wrapText="1"/>
    </xf>
    <xf numFmtId="0" fontId="11" fillId="60" borderId="170" applyNumberFormat="0" applyProtection="0">
      <alignment horizontal="left"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83" fillId="81" borderId="170" applyNumberFormat="0" applyProtection="0">
      <alignment horizontal="center" vertical="center"/>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260" fontId="172" fillId="65" borderId="170" applyFill="0" applyBorder="0" applyAlignment="0" applyProtection="0">
      <alignment horizontal="right"/>
      <protection locked="0"/>
    </xf>
    <xf numFmtId="0" fontId="17" fillId="21" borderId="662" applyNumberFormat="0" applyAlignment="0" applyProtection="0"/>
    <xf numFmtId="0" fontId="17" fillId="21" borderId="662" applyNumberFormat="0" applyAlignment="0" applyProtection="0"/>
    <xf numFmtId="256" fontId="164" fillId="0" borderId="33" applyBorder="0"/>
    <xf numFmtId="260" fontId="172" fillId="65" borderId="170" applyFill="0" applyBorder="0" applyAlignment="0" applyProtection="0">
      <alignment horizontal="right"/>
      <protection locked="0"/>
    </xf>
    <xf numFmtId="0" fontId="83" fillId="0" borderId="621" applyNumberFormat="0" applyFont="0" applyFill="0" applyAlignment="0" applyProtection="0"/>
    <xf numFmtId="256" fontId="164" fillId="0" borderId="33" applyBorder="0"/>
    <xf numFmtId="0" fontId="17" fillId="21" borderId="662" applyNumberFormat="0" applyAlignment="0" applyProtection="0"/>
    <xf numFmtId="260" fontId="172" fillId="65" borderId="170" applyFill="0" applyBorder="0" applyAlignment="0" applyProtection="0">
      <alignment horizontal="right"/>
      <protection locked="0"/>
    </xf>
    <xf numFmtId="0" fontId="17" fillId="21" borderId="662" applyNumberFormat="0" applyAlignment="0" applyProtection="0"/>
    <xf numFmtId="260" fontId="172" fillId="65" borderId="170" applyFill="0" applyBorder="0" applyAlignment="0" applyProtection="0">
      <alignment horizontal="right"/>
      <protection locked="0"/>
    </xf>
    <xf numFmtId="42" fontId="87" fillId="0" borderId="582" applyFont="0"/>
    <xf numFmtId="42" fontId="87" fillId="0" borderId="608" applyFont="0"/>
    <xf numFmtId="256" fontId="164" fillId="0" borderId="33" applyBorder="0"/>
    <xf numFmtId="256" fontId="164" fillId="0" borderId="33" applyBorder="0"/>
    <xf numFmtId="260" fontId="172" fillId="65" borderId="170" applyFill="0" applyBorder="0" applyAlignment="0" applyProtection="0">
      <alignment horizontal="right"/>
      <protection locked="0"/>
    </xf>
    <xf numFmtId="0" fontId="14" fillId="24" borderId="445" applyNumberFormat="0" applyFont="0" applyAlignment="0" applyProtection="0"/>
    <xf numFmtId="256" fontId="164" fillId="0" borderId="33" applyBorder="0"/>
    <xf numFmtId="204" fontId="90" fillId="63" borderId="637"/>
    <xf numFmtId="0" fontId="14" fillId="24" borderId="445" applyNumberFormat="0" applyFont="0" applyAlignment="0" applyProtection="0"/>
    <xf numFmtId="0" fontId="11" fillId="60" borderId="227" applyNumberFormat="0" applyProtection="0">
      <alignment horizontal="left" vertical="center" wrapText="1"/>
    </xf>
    <xf numFmtId="0" fontId="12" fillId="25" borderId="227" applyNumberFormat="0" applyProtection="0">
      <alignment horizontal="left" vertical="center" wrapText="1"/>
    </xf>
    <xf numFmtId="0" fontId="17" fillId="21" borderId="709" applyNumberFormat="0" applyAlignment="0" applyProtection="0"/>
    <xf numFmtId="0" fontId="17" fillId="21" borderId="709" applyNumberFormat="0" applyAlignment="0" applyProtection="0"/>
    <xf numFmtId="0" fontId="17" fillId="21" borderId="709" applyNumberFormat="0" applyAlignment="0" applyProtection="0"/>
    <xf numFmtId="42" fontId="87" fillId="0" borderId="636" applyFont="0"/>
    <xf numFmtId="0" fontId="17" fillId="21" borderId="709" applyNumberFormat="0" applyAlignment="0" applyProtection="0"/>
    <xf numFmtId="204" fontId="90" fillId="63" borderId="664"/>
    <xf numFmtId="204" fontId="90" fillId="63" borderId="191"/>
    <xf numFmtId="0" fontId="83" fillId="0" borderId="195" applyNumberFormat="0" applyFont="0" applyFill="0" applyAlignment="0" applyProtection="0"/>
    <xf numFmtId="0" fontId="17" fillId="21" borderId="190" applyNumberFormat="0" applyAlignment="0" applyProtection="0"/>
    <xf numFmtId="0" fontId="14" fillId="24" borderId="480" applyNumberFormat="0" applyFont="0" applyAlignment="0" applyProtection="0"/>
    <xf numFmtId="0" fontId="83" fillId="0" borderId="712" applyNumberFormat="0" applyFont="0" applyFill="0" applyAlignment="0" applyProtection="0"/>
    <xf numFmtId="0" fontId="14" fillId="24" borderId="480" applyNumberFormat="0" applyFont="0" applyAlignment="0" applyProtection="0"/>
    <xf numFmtId="0" fontId="83" fillId="0" borderId="695" applyNumberFormat="0" applyFont="0" applyFill="0" applyAlignment="0" applyProtection="0"/>
    <xf numFmtId="42" fontId="87" fillId="0" borderId="663" applyFont="0"/>
    <xf numFmtId="8" fontId="113" fillId="0" borderId="192">
      <protection locked="0"/>
    </xf>
    <xf numFmtId="257" fontId="245" fillId="0" borderId="0" applyBorder="0" applyProtection="0">
      <alignment horizontal="right"/>
    </xf>
    <xf numFmtId="256" fontId="164" fillId="0" borderId="437" applyBorder="0"/>
    <xf numFmtId="0" fontId="28" fillId="21" borderId="448" applyNumberFormat="0" applyAlignment="0" applyProtection="0"/>
    <xf numFmtId="257" fontId="245" fillId="0" borderId="0" applyBorder="0" applyProtection="0">
      <alignment horizontal="right"/>
    </xf>
    <xf numFmtId="0" fontId="28" fillId="21" borderId="448" applyNumberFormat="0" applyAlignment="0" applyProtection="0"/>
    <xf numFmtId="0" fontId="28" fillId="21" borderId="448" applyNumberFormat="0" applyAlignment="0" applyProtection="0"/>
    <xf numFmtId="204" fontId="90" fillId="63" borderId="711"/>
    <xf numFmtId="0" fontId="83" fillId="0" borderId="723" applyNumberFormat="0" applyFont="0" applyFill="0" applyAlignment="0" applyProtection="0"/>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233" fontId="12" fillId="71" borderId="170" applyNumberFormat="0" applyFont="0" applyBorder="0" applyAlignment="0" applyProtection="0"/>
    <xf numFmtId="0" fontId="47" fillId="0" borderId="33">
      <alignment horizontal="left" vertical="center"/>
    </xf>
    <xf numFmtId="233" fontId="12" fillId="71" borderId="170" applyNumberFormat="0" applyFont="0" applyBorder="0" applyAlignment="0" applyProtection="0"/>
    <xf numFmtId="1" fontId="121" fillId="69" borderId="201" applyNumberFormat="0" applyBorder="0" applyAlignment="0">
      <alignment horizontal="centerContinuous" vertical="center"/>
      <protection locked="0"/>
    </xf>
    <xf numFmtId="0" fontId="47" fillId="0" borderId="33">
      <alignment horizontal="left" vertical="center"/>
    </xf>
    <xf numFmtId="42" fontId="87" fillId="0" borderId="710" applyFont="0"/>
    <xf numFmtId="0" fontId="25" fillId="8" borderId="190" applyNumberFormat="0" applyAlignment="0" applyProtection="0"/>
    <xf numFmtId="233" fontId="12" fillId="71" borderId="170" applyNumberFormat="0" applyFont="0" applyBorder="0" applyAlignment="0" applyProtection="0"/>
    <xf numFmtId="1" fontId="121" fillId="69" borderId="194" applyNumberFormat="0" applyBorder="0" applyAlignment="0">
      <alignment horizontal="centerContinuous" vertical="center"/>
      <protection locked="0"/>
    </xf>
    <xf numFmtId="0" fontId="47" fillId="0" borderId="33">
      <alignment horizontal="left" vertical="center"/>
    </xf>
    <xf numFmtId="233" fontId="12" fillId="71" borderId="170" applyNumberFormat="0" applyFont="0" applyBorder="0" applyAlignment="0" applyProtection="0"/>
    <xf numFmtId="0" fontId="47" fillId="0" borderId="33">
      <alignment horizontal="left" vertical="center"/>
    </xf>
    <xf numFmtId="260" fontId="172" fillId="65" borderId="436" applyFill="0" applyBorder="0" applyAlignment="0" applyProtection="0">
      <alignment horizontal="right"/>
      <protection locked="0"/>
    </xf>
    <xf numFmtId="256" fontId="164" fillId="0" borderId="474" applyBorder="0"/>
    <xf numFmtId="10" fontId="108" fillId="65" borderId="170" applyNumberFormat="0" applyBorder="0" applyAlignment="0" applyProtection="0"/>
    <xf numFmtId="257" fontId="245" fillId="0" borderId="0" applyBorder="0" applyProtection="0">
      <alignment horizontal="right"/>
    </xf>
    <xf numFmtId="0" fontId="14" fillId="24" borderId="532" applyNumberFormat="0" applyFont="0" applyAlignment="0" applyProtection="0"/>
    <xf numFmtId="10" fontId="108" fillId="65" borderId="170" applyNumberFormat="0" applyBorder="0" applyAlignment="0" applyProtection="0"/>
    <xf numFmtId="256" fontId="164" fillId="0" borderId="466" applyBorder="0"/>
    <xf numFmtId="257" fontId="245" fillId="0" borderId="0" applyBorder="0" applyProtection="0">
      <alignment horizontal="right"/>
    </xf>
    <xf numFmtId="10" fontId="108" fillId="65" borderId="170" applyNumberFormat="0" applyBorder="0" applyAlignment="0" applyProtection="0"/>
    <xf numFmtId="0" fontId="17" fillId="21" borderId="724" applyNumberFormat="0" applyAlignment="0" applyProtection="0"/>
    <xf numFmtId="10" fontId="108" fillId="65" borderId="170" applyNumberFormat="0" applyBorder="0" applyAlignment="0" applyProtection="0"/>
    <xf numFmtId="0" fontId="17" fillId="21" borderId="724" applyNumberFormat="0" applyAlignment="0" applyProtection="0"/>
    <xf numFmtId="0" fontId="17" fillId="21" borderId="724" applyNumberFormat="0" applyAlignment="0" applyProtection="0"/>
    <xf numFmtId="0" fontId="147" fillId="73" borderId="193">
      <alignment horizontal="left" vertical="center" wrapText="1"/>
    </xf>
    <xf numFmtId="0" fontId="12" fillId="0" borderId="170"/>
    <xf numFmtId="0" fontId="28" fillId="21" borderId="483" applyNumberFormat="0" applyAlignment="0" applyProtection="0"/>
    <xf numFmtId="0" fontId="28" fillId="21" borderId="483" applyNumberFormat="0" applyAlignment="0" applyProtection="0"/>
    <xf numFmtId="0" fontId="12" fillId="0" borderId="170"/>
    <xf numFmtId="0" fontId="14" fillId="24" borderId="532" applyNumberFormat="0" applyFont="0" applyAlignment="0" applyProtection="0"/>
    <xf numFmtId="0" fontId="28" fillId="21" borderId="483" applyNumberFormat="0" applyAlignment="0" applyProtection="0"/>
    <xf numFmtId="0" fontId="17" fillId="21" borderId="724" applyNumberFormat="0" applyAlignment="0" applyProtection="0"/>
    <xf numFmtId="0" fontId="12" fillId="0" borderId="170"/>
    <xf numFmtId="0" fontId="12" fillId="0" borderId="170"/>
    <xf numFmtId="257" fontId="245" fillId="0" borderId="0" applyBorder="0" applyProtection="0">
      <alignment horizontal="right"/>
    </xf>
    <xf numFmtId="0" fontId="17" fillId="21" borderId="737" applyNumberFormat="0" applyAlignment="0" applyProtection="0"/>
    <xf numFmtId="0" fontId="17" fillId="21" borderId="737" applyNumberFormat="0" applyAlignment="0" applyProtection="0"/>
    <xf numFmtId="256" fontId="164" fillId="0" borderId="502" applyBorder="0"/>
    <xf numFmtId="0" fontId="28" fillId="21" borderId="506" applyNumberFormat="0" applyAlignment="0" applyProtection="0"/>
    <xf numFmtId="257" fontId="245" fillId="0" borderId="0" applyBorder="0" applyProtection="0">
      <alignment horizontal="right"/>
    </xf>
    <xf numFmtId="260" fontId="172" fillId="65" borderId="473" applyFill="0" applyBorder="0" applyAlignment="0" applyProtection="0">
      <alignment horizontal="right"/>
      <protection locked="0"/>
    </xf>
    <xf numFmtId="233" fontId="12" fillId="71" borderId="170" applyNumberFormat="0" applyFont="0" applyBorder="0" applyAlignment="0" applyProtection="0"/>
    <xf numFmtId="0" fontId="47" fillId="0" borderId="33">
      <alignment horizontal="left" vertical="center"/>
    </xf>
    <xf numFmtId="0" fontId="28" fillId="21" borderId="506" applyNumberFormat="0" applyAlignment="0" applyProtection="0"/>
    <xf numFmtId="10" fontId="108" fillId="65" borderId="170" applyNumberFormat="0" applyBorder="0" applyAlignment="0" applyProtection="0"/>
    <xf numFmtId="260" fontId="172" fillId="65" borderId="465" applyFill="0" applyBorder="0" applyAlignment="0" applyProtection="0">
      <alignment horizontal="right"/>
      <protection locked="0"/>
    </xf>
    <xf numFmtId="0" fontId="12" fillId="0" borderId="170"/>
    <xf numFmtId="0" fontId="17" fillId="21" borderId="737" applyNumberFormat="0" applyAlignment="0" applyProtection="0"/>
    <xf numFmtId="0" fontId="28" fillId="21" borderId="506" applyNumberFormat="0" applyAlignment="0" applyProtection="0"/>
    <xf numFmtId="0" fontId="17" fillId="21" borderId="737" applyNumberFormat="0" applyAlignment="0" applyProtection="0"/>
    <xf numFmtId="0" fontId="12" fillId="0" borderId="170"/>
    <xf numFmtId="0" fontId="83" fillId="0" borderId="742" applyNumberFormat="0" applyFont="0" applyFill="0" applyAlignment="0" applyProtection="0"/>
    <xf numFmtId="0" fontId="12" fillId="0" borderId="170"/>
    <xf numFmtId="0" fontId="12" fillId="0" borderId="170"/>
    <xf numFmtId="0" fontId="12" fillId="0" borderId="170"/>
    <xf numFmtId="0" fontId="12" fillId="0" borderId="170"/>
    <xf numFmtId="0" fontId="83" fillId="0" borderId="741" applyNumberFormat="0" applyFont="0" applyFill="0" applyAlignment="0" applyProtection="0"/>
    <xf numFmtId="0" fontId="99" fillId="0" borderId="740" applyNumberFormat="0" applyFont="0" applyFill="0" applyAlignment="0" applyProtection="0">
      <alignment horizontal="centerContinuous"/>
    </xf>
    <xf numFmtId="10" fontId="108" fillId="65" borderId="170" applyNumberFormat="0" applyBorder="0" applyAlignment="0" applyProtection="0"/>
    <xf numFmtId="260" fontId="172" fillId="65" borderId="501" applyFill="0" applyBorder="0" applyAlignment="0" applyProtection="0">
      <alignment horizontal="right"/>
      <protection locked="0"/>
    </xf>
    <xf numFmtId="204" fontId="90" fillId="63" borderId="726"/>
    <xf numFmtId="0" fontId="17" fillId="21" borderId="784" applyNumberFormat="0" applyAlignment="0" applyProtection="0"/>
    <xf numFmtId="10" fontId="108" fillId="65" borderId="170" applyNumberFormat="0" applyBorder="0" applyAlignment="0" applyProtection="0"/>
    <xf numFmtId="0" fontId="17" fillId="21" borderId="784" applyNumberFormat="0" applyAlignment="0" applyProtection="0"/>
    <xf numFmtId="10" fontId="108" fillId="65" borderId="170" applyNumberFormat="0" applyBorder="0" applyAlignment="0" applyProtection="0"/>
    <xf numFmtId="0" fontId="17" fillId="21" borderId="784" applyNumberFormat="0" applyAlignment="0" applyProtection="0"/>
    <xf numFmtId="0" fontId="17" fillId="21" borderId="784" applyNumberFormat="0" applyAlignment="0" applyProtection="0"/>
    <xf numFmtId="256" fontId="164" fillId="0" borderId="525" applyBorder="0"/>
    <xf numFmtId="10" fontId="108" fillId="65" borderId="170" applyNumberFormat="0" applyBorder="0" applyAlignment="0" applyProtection="0"/>
    <xf numFmtId="10" fontId="108" fillId="65" borderId="170" applyNumberFormat="0" applyBorder="0" applyAlignment="0" applyProtection="0"/>
    <xf numFmtId="257" fontId="245" fillId="0" borderId="0" applyBorder="0" applyProtection="0">
      <alignment horizontal="right"/>
    </xf>
    <xf numFmtId="0" fontId="47" fillId="0" borderId="33">
      <alignment horizontal="left" vertical="center"/>
    </xf>
    <xf numFmtId="0" fontId="47" fillId="0" borderId="33">
      <alignment horizontal="left" vertical="center"/>
    </xf>
    <xf numFmtId="233" fontId="12" fillId="71" borderId="170" applyNumberFormat="0" applyFont="0" applyBorder="0" applyAlignment="0" applyProtection="0"/>
    <xf numFmtId="233" fontId="12" fillId="71" borderId="170" applyNumberFormat="0" applyFont="0" applyBorder="0" applyAlignment="0" applyProtection="0"/>
    <xf numFmtId="0" fontId="47" fillId="0" borderId="33">
      <alignment horizontal="left" vertical="center"/>
    </xf>
    <xf numFmtId="233" fontId="12" fillId="71" borderId="170" applyNumberFormat="0" applyFont="0" applyBorder="0" applyAlignment="0" applyProtection="0"/>
    <xf numFmtId="0" fontId="47" fillId="0" borderId="33">
      <alignment horizontal="left" vertical="center"/>
    </xf>
    <xf numFmtId="233" fontId="12" fillId="71" borderId="170" applyNumberFormat="0" applyFont="0" applyBorder="0" applyAlignment="0" applyProtection="0"/>
    <xf numFmtId="0" fontId="47" fillId="0" borderId="33">
      <alignment horizontal="left" vertical="center"/>
    </xf>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233" fontId="12" fillId="71" borderId="170" applyNumberFormat="0" applyFont="0" applyBorder="0" applyAlignment="0" applyProtection="0"/>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42" fontId="87" fillId="0" borderId="725" applyFont="0"/>
    <xf numFmtId="0" fontId="28" fillId="21" borderId="535" applyNumberFormat="0" applyAlignment="0" applyProtection="0"/>
    <xf numFmtId="0" fontId="28" fillId="21" borderId="535" applyNumberFormat="0" applyAlignment="0" applyProtection="0"/>
    <xf numFmtId="204" fontId="90" fillId="63" borderId="739"/>
    <xf numFmtId="0" fontId="28" fillId="21" borderId="535" applyNumberFormat="0" applyAlignment="0" applyProtection="0"/>
    <xf numFmtId="0" fontId="14" fillId="24" borderId="597" applyNumberFormat="0" applyFont="0" applyAlignment="0" applyProtection="0"/>
    <xf numFmtId="42" fontId="87" fillId="0" borderId="738" applyFont="0"/>
    <xf numFmtId="0" fontId="14" fillId="24" borderId="597" applyNumberFormat="0" applyFont="0" applyAlignment="0" applyProtection="0"/>
    <xf numFmtId="260" fontId="172" fillId="65" borderId="524" applyFill="0" applyBorder="0" applyAlignment="0" applyProtection="0">
      <alignment horizontal="right"/>
      <protection locked="0"/>
    </xf>
    <xf numFmtId="256" fontId="164" fillId="0" borderId="555" applyBorder="0"/>
    <xf numFmtId="257" fontId="245" fillId="0" borderId="0" applyBorder="0" applyProtection="0">
      <alignment horizontal="right"/>
    </xf>
    <xf numFmtId="0" fontId="14" fillId="24" borderId="625" applyNumberFormat="0" applyFont="0" applyAlignment="0" applyProtection="0"/>
    <xf numFmtId="0" fontId="28" fillId="21" borderId="561" applyNumberFormat="0" applyAlignment="0" applyProtection="0"/>
    <xf numFmtId="0" fontId="28" fillId="21" borderId="561" applyNumberFormat="0" applyAlignment="0" applyProtection="0"/>
    <xf numFmtId="0" fontId="28" fillId="21" borderId="561" applyNumberFormat="0" applyAlignment="0" applyProtection="0"/>
    <xf numFmtId="0" fontId="14" fillId="24" borderId="625" applyNumberFormat="0" applyFont="0" applyAlignment="0" applyProtection="0"/>
    <xf numFmtId="0" fontId="83" fillId="0" borderId="195" applyNumberFormat="0" applyFont="0" applyFill="0" applyAlignment="0" applyProtection="0"/>
    <xf numFmtId="204" fontId="90" fillId="63" borderId="786"/>
    <xf numFmtId="0" fontId="83" fillId="0" borderId="195" applyNumberFormat="0" applyFont="0" applyFill="0" applyAlignment="0" applyProtection="0"/>
    <xf numFmtId="260" fontId="172" fillId="65" borderId="554" applyFill="0" applyBorder="0" applyAlignment="0" applyProtection="0">
      <alignment horizontal="right"/>
      <protection locked="0"/>
    </xf>
    <xf numFmtId="256" fontId="164" fillId="0" borderId="579" applyBorder="0"/>
    <xf numFmtId="257" fontId="245" fillId="0" borderId="0" applyBorder="0" applyProtection="0">
      <alignment horizontal="right"/>
    </xf>
    <xf numFmtId="42" fontId="87" fillId="0" borderId="785" applyFont="0"/>
    <xf numFmtId="256" fontId="164" fillId="0" borderId="592" applyBorder="0"/>
    <xf numFmtId="256" fontId="164" fillId="0" borderId="33" applyBorder="0"/>
    <xf numFmtId="257" fontId="245" fillId="0" borderId="0" applyBorder="0" applyProtection="0">
      <alignment horizontal="right"/>
    </xf>
    <xf numFmtId="0" fontId="14" fillId="24" borderId="652" applyNumberFormat="0" applyFont="0" applyAlignment="0" applyProtection="0"/>
    <xf numFmtId="256" fontId="164" fillId="0" borderId="33" applyBorder="0"/>
    <xf numFmtId="0" fontId="28" fillId="21" borderId="600" applyNumberFormat="0" applyAlignment="0" applyProtection="0"/>
    <xf numFmtId="0" fontId="28" fillId="21" borderId="600" applyNumberFormat="0" applyAlignment="0" applyProtection="0"/>
    <xf numFmtId="260" fontId="172" fillId="65" borderId="578" applyFill="0" applyBorder="0" applyAlignment="0" applyProtection="0">
      <alignment horizontal="right"/>
      <protection locked="0"/>
    </xf>
    <xf numFmtId="0" fontId="28" fillId="21" borderId="600" applyNumberFormat="0" applyAlignment="0" applyProtection="0"/>
    <xf numFmtId="256" fontId="164" fillId="0" borderId="33" applyBorder="0"/>
    <xf numFmtId="260" fontId="172" fillId="65" borderId="170" applyFill="0" applyBorder="0" applyAlignment="0" applyProtection="0">
      <alignment horizontal="right"/>
      <protection locked="0"/>
    </xf>
    <xf numFmtId="0" fontId="14" fillId="24" borderId="652" applyNumberFormat="0" applyFont="0" applyAlignment="0" applyProtection="0"/>
    <xf numFmtId="260" fontId="172" fillId="65" borderId="170" applyFill="0" applyBorder="0" applyAlignment="0" applyProtection="0">
      <alignment horizontal="right"/>
      <protection locked="0"/>
    </xf>
    <xf numFmtId="260" fontId="172" fillId="65" borderId="170" applyFill="0" applyBorder="0" applyAlignment="0" applyProtection="0">
      <alignment horizontal="right"/>
      <protection locked="0"/>
    </xf>
    <xf numFmtId="256" fontId="164" fillId="0" borderId="33" applyBorder="0"/>
    <xf numFmtId="257" fontId="245" fillId="0" borderId="0" applyBorder="0" applyProtection="0">
      <alignment horizontal="right"/>
    </xf>
    <xf numFmtId="0" fontId="177" fillId="67" borderId="436">
      <alignment horizontal="center" vertical="center" wrapText="1"/>
      <protection hidden="1"/>
    </xf>
    <xf numFmtId="0" fontId="14" fillId="24" borderId="699" applyNumberFormat="0" applyFont="0" applyAlignment="0" applyProtection="0"/>
    <xf numFmtId="260" fontId="172" fillId="65" borderId="170" applyFill="0" applyBorder="0" applyAlignment="0" applyProtection="0">
      <alignment horizontal="right"/>
      <protection locked="0"/>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260" fontId="172" fillId="65" borderId="591" applyFill="0" applyBorder="0" applyAlignment="0" applyProtection="0">
      <alignment horizontal="right"/>
      <protection locked="0"/>
    </xf>
    <xf numFmtId="256" fontId="164" fillId="0" borderId="618" applyBorder="0"/>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28" fillId="21" borderId="628" applyNumberFormat="0" applyAlignment="0" applyProtection="0"/>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83" fillId="81" borderId="170" applyNumberFormat="0" applyProtection="0">
      <alignment horizontal="center" vertical="center"/>
    </xf>
    <xf numFmtId="0" fontId="11" fillId="60" borderId="170" applyNumberFormat="0" applyProtection="0">
      <alignment horizontal="left" vertical="center" wrapText="1"/>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1" fillId="60" borderId="170" applyNumberFormat="0" applyProtection="0">
      <alignment horizontal="left" vertical="center" wrapText="1"/>
    </xf>
    <xf numFmtId="0" fontId="183" fillId="81" borderId="170" applyNumberFormat="0" applyProtection="0">
      <alignment horizontal="center" vertical="center"/>
    </xf>
    <xf numFmtId="257" fontId="245" fillId="0" borderId="0" applyBorder="0" applyProtection="0">
      <alignment horizontal="right"/>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28" fillId="21" borderId="628" applyNumberFormat="0" applyAlignment="0" applyProtection="0"/>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28" fillId="21" borderId="628" applyNumberFormat="0" applyAlignment="0" applyProtection="0"/>
    <xf numFmtId="0" fontId="14" fillId="24" borderId="679" applyNumberFormat="0" applyFont="0" applyAlignment="0" applyProtection="0"/>
    <xf numFmtId="167" fontId="85" fillId="0" borderId="169"/>
    <xf numFmtId="253" fontId="11" fillId="82" borderId="227" applyNumberFormat="0" applyProtection="0">
      <alignment horizontal="center" vertical="center" wrapText="1"/>
    </xf>
    <xf numFmtId="0" fontId="183" fillId="81" borderId="227" applyNumberFormat="0" applyProtection="0">
      <alignment horizontal="center" vertical="center"/>
    </xf>
    <xf numFmtId="0" fontId="14" fillId="24" borderId="699" applyNumberFormat="0" applyFont="0" applyAlignment="0" applyProtection="0"/>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83" fillId="81" borderId="170" applyNumberFormat="0" applyProtection="0">
      <alignment horizontal="center" vertical="center"/>
    </xf>
    <xf numFmtId="0" fontId="14" fillId="24" borderId="679" applyNumberFormat="0" applyFont="0" applyAlignment="0" applyProtection="0"/>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167" fontId="85" fillId="0" borderId="169"/>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1" fillId="60" borderId="227" applyNumberFormat="0" applyProtection="0">
      <alignment horizontal="left" vertical="center" wrapText="1"/>
    </xf>
    <xf numFmtId="0" fontId="12" fillId="25" borderId="227" applyNumberFormat="0" applyProtection="0">
      <alignment horizontal="left" vertical="center"/>
    </xf>
    <xf numFmtId="167" fontId="85" fillId="0" borderId="169"/>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77" fillId="67" borderId="473">
      <alignment horizontal="center" vertical="center" wrapText="1"/>
      <protection hidden="1"/>
    </xf>
    <xf numFmtId="0" fontId="11" fillId="81" borderId="170" applyNumberFormat="0" applyProtection="0">
      <alignment horizontal="center" vertical="center" wrapText="1"/>
    </xf>
    <xf numFmtId="0" fontId="177" fillId="67" borderId="465">
      <alignment horizontal="center" vertical="center" wrapText="1"/>
      <protection hidden="1"/>
    </xf>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70" applyNumberFormat="0" applyProtection="0">
      <alignment horizontal="left" vertical="center" wrapText="1"/>
    </xf>
    <xf numFmtId="260" fontId="172" fillId="65" borderId="617" applyFill="0" applyBorder="0" applyAlignment="0" applyProtection="0">
      <alignment horizontal="right"/>
      <protection locked="0"/>
    </xf>
    <xf numFmtId="0" fontId="12" fillId="25" borderId="282" applyNumberFormat="0" applyProtection="0">
      <alignment horizontal="left" vertical="center"/>
    </xf>
    <xf numFmtId="0" fontId="12" fillId="25" borderId="282" applyNumberFormat="0" applyProtection="0">
      <alignment horizontal="left" vertical="center"/>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167" fontId="85" fillId="0" borderId="169"/>
    <xf numFmtId="0" fontId="11" fillId="60" borderId="170" applyNumberFormat="0" applyProtection="0">
      <alignment horizontal="left" vertical="center" wrapText="1"/>
    </xf>
    <xf numFmtId="256" fontId="164" fillId="0" borderId="647" applyBorder="0"/>
    <xf numFmtId="257" fontId="245" fillId="0" borderId="0" applyBorder="0" applyProtection="0">
      <alignment horizontal="right"/>
    </xf>
    <xf numFmtId="0" fontId="12" fillId="25" borderId="227" applyNumberFormat="0" applyProtection="0">
      <alignment horizontal="left" vertical="center"/>
    </xf>
    <xf numFmtId="0" fontId="11" fillId="81" borderId="227" applyNumberFormat="0" applyProtection="0">
      <alignment horizontal="center" vertical="center" wrapText="1"/>
    </xf>
    <xf numFmtId="0" fontId="11" fillId="81" borderId="227" applyNumberFormat="0" applyProtection="0">
      <alignment horizontal="center" vertical="center" wrapText="1"/>
    </xf>
    <xf numFmtId="0" fontId="28" fillId="21" borderId="655" applyNumberFormat="0" applyAlignment="0" applyProtection="0"/>
    <xf numFmtId="0" fontId="28" fillId="21" borderId="655" applyNumberFormat="0" applyAlignment="0" applyProtection="0"/>
    <xf numFmtId="167" fontId="85" fillId="0" borderId="169"/>
    <xf numFmtId="0" fontId="12" fillId="25" borderId="170" applyNumberFormat="0" applyProtection="0">
      <alignment horizontal="left" vertical="center"/>
    </xf>
    <xf numFmtId="0" fontId="12" fillId="25" borderId="170" applyNumberFormat="0" applyProtection="0">
      <alignment horizontal="left" vertical="center"/>
    </xf>
    <xf numFmtId="0" fontId="28" fillId="21" borderId="655" applyNumberFormat="0" applyAlignment="0" applyProtection="0"/>
    <xf numFmtId="0" fontId="177" fillId="67" borderId="501">
      <alignment horizontal="center" vertical="center" wrapText="1"/>
      <protection hidden="1"/>
    </xf>
    <xf numFmtId="0" fontId="30" fillId="0" borderId="280" applyNumberFormat="0" applyFill="0" applyAlignment="0" applyProtection="0"/>
    <xf numFmtId="0" fontId="28" fillId="21" borderId="278"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25" fillId="8" borderId="271" applyNumberFormat="0" applyAlignment="0" applyProtection="0"/>
    <xf numFmtId="167" fontId="85" fillId="0" borderId="169"/>
    <xf numFmtId="0" fontId="17" fillId="21" borderId="271"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12" fillId="25" borderId="282" applyNumberFormat="0" applyProtection="0">
      <alignment horizontal="left" vertical="center"/>
    </xf>
    <xf numFmtId="0" fontId="12" fillId="25" borderId="282" applyNumberFormat="0" applyProtection="0">
      <alignment horizontal="left" vertical="center"/>
    </xf>
    <xf numFmtId="257" fontId="245" fillId="0" borderId="0" applyBorder="0" applyProtection="0">
      <alignment horizontal="right"/>
    </xf>
    <xf numFmtId="260" fontId="172" fillId="65" borderId="646" applyFill="0" applyBorder="0" applyAlignment="0" applyProtection="0">
      <alignment horizontal="right"/>
      <protection locked="0"/>
    </xf>
    <xf numFmtId="0" fontId="12" fillId="25" borderId="170" applyNumberFormat="0" applyProtection="0">
      <alignment horizontal="left" vertical="center"/>
    </xf>
    <xf numFmtId="0" fontId="12" fillId="25" borderId="170" applyNumberFormat="0" applyProtection="0">
      <alignment horizontal="left" vertical="center"/>
    </xf>
    <xf numFmtId="0" fontId="11" fillId="81" borderId="227" applyNumberFormat="0" applyProtection="0">
      <alignment horizontal="center" vertical="center"/>
    </xf>
    <xf numFmtId="0" fontId="11" fillId="81" borderId="227" applyNumberFormat="0" applyProtection="0">
      <alignment horizontal="center" vertical="center"/>
    </xf>
    <xf numFmtId="256" fontId="164" fillId="0" borderId="673" applyBorder="0"/>
    <xf numFmtId="257" fontId="245" fillId="0" borderId="0" applyBorder="0" applyProtection="0">
      <alignment horizontal="right"/>
    </xf>
    <xf numFmtId="257" fontId="245" fillId="0" borderId="0" applyBorder="0" applyProtection="0">
      <alignment horizontal="right"/>
    </xf>
    <xf numFmtId="0" fontId="12" fillId="24" borderId="275" applyNumberFormat="0" applyFont="0" applyAlignment="0" applyProtection="0"/>
    <xf numFmtId="0" fontId="12" fillId="24" borderId="275" applyNumberFormat="0" applyFont="0" applyAlignment="0" applyProtection="0"/>
    <xf numFmtId="167" fontId="85" fillId="0" borderId="169"/>
    <xf numFmtId="0" fontId="28" fillId="21" borderId="682" applyNumberFormat="0" applyAlignment="0" applyProtection="0"/>
    <xf numFmtId="0" fontId="12" fillId="25" borderId="282" applyNumberFormat="0" applyProtection="0">
      <alignment horizontal="left" vertical="center"/>
    </xf>
    <xf numFmtId="0" fontId="12" fillId="25" borderId="282" applyNumberFormat="0" applyProtection="0">
      <alignment horizontal="left" vertical="center"/>
    </xf>
    <xf numFmtId="0" fontId="12" fillId="25" borderId="170" applyNumberFormat="0" applyProtection="0">
      <alignment horizontal="left" vertical="center"/>
    </xf>
    <xf numFmtId="0" fontId="12" fillId="25" borderId="170" applyNumberFormat="0" applyProtection="0">
      <alignment horizontal="left" vertical="center"/>
    </xf>
    <xf numFmtId="0" fontId="28" fillId="21" borderId="682" applyNumberFormat="0" applyAlignment="0" applyProtection="0"/>
    <xf numFmtId="0" fontId="28" fillId="21" borderId="702"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28" fillId="21" borderId="682" applyNumberFormat="0" applyAlignment="0" applyProtection="0"/>
    <xf numFmtId="0" fontId="28" fillId="21" borderId="702" applyNumberFormat="0" applyAlignment="0" applyProtection="0"/>
    <xf numFmtId="0" fontId="11" fillId="81" borderId="227" applyNumberFormat="0" applyProtection="0">
      <alignment horizontal="center" vertical="center" wrapText="1"/>
    </xf>
    <xf numFmtId="0" fontId="11" fillId="81" borderId="227" applyNumberFormat="0" applyProtection="0">
      <alignment horizontal="center" vertical="center" wrapText="1"/>
    </xf>
    <xf numFmtId="0" fontId="183" fillId="81" borderId="227" applyNumberFormat="0" applyProtection="0">
      <alignment horizontal="center" vertical="center"/>
    </xf>
    <xf numFmtId="0" fontId="183" fillId="81" borderId="227" applyNumberFormat="0" applyProtection="0">
      <alignment horizontal="center" vertical="center"/>
    </xf>
    <xf numFmtId="0" fontId="28" fillId="21" borderId="702" applyNumberFormat="0" applyAlignment="0" applyProtection="0"/>
    <xf numFmtId="167" fontId="85" fillId="0" borderId="169"/>
    <xf numFmtId="256" fontId="164" fillId="0" borderId="33" applyBorder="0"/>
    <xf numFmtId="260" fontId="172" fillId="65" borderId="170" applyFill="0" applyBorder="0" applyAlignment="0" applyProtection="0">
      <alignment horizontal="right"/>
      <protection locked="0"/>
    </xf>
    <xf numFmtId="0" fontId="177" fillId="67" borderId="170">
      <alignment horizontal="center" vertical="center" wrapText="1"/>
      <protection hidden="1"/>
    </xf>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167" fontId="85" fillId="0" borderId="202"/>
    <xf numFmtId="0" fontId="177" fillId="67" borderId="524">
      <alignment horizontal="center" vertical="center" wrapText="1"/>
      <protection hidden="1"/>
    </xf>
    <xf numFmtId="260" fontId="172" fillId="65" borderId="672" applyFill="0" applyBorder="0" applyAlignment="0" applyProtection="0">
      <alignment horizontal="right"/>
      <protection locked="0"/>
    </xf>
    <xf numFmtId="167" fontId="85" fillId="0" borderId="202"/>
    <xf numFmtId="256" fontId="164" fillId="0" borderId="721" applyBorder="0"/>
    <xf numFmtId="0" fontId="12" fillId="25" borderId="357" applyNumberFormat="0" applyProtection="0">
      <alignment horizontal="left" vertical="center"/>
    </xf>
    <xf numFmtId="0" fontId="12" fillId="25" borderId="170" applyNumberFormat="0" applyProtection="0">
      <alignment horizontal="left" vertical="center"/>
    </xf>
    <xf numFmtId="0" fontId="12" fillId="25" borderId="170" applyNumberFormat="0" applyProtection="0">
      <alignment horizontal="left" vertical="center"/>
    </xf>
    <xf numFmtId="257" fontId="245" fillId="0" borderId="0" applyBorder="0" applyProtection="0">
      <alignment horizontal="right"/>
    </xf>
    <xf numFmtId="0" fontId="17" fillId="21" borderId="370" applyNumberFormat="0" applyAlignment="0" applyProtection="0"/>
    <xf numFmtId="0" fontId="183" fillId="81" borderId="436" applyNumberFormat="0" applyProtection="0">
      <alignment horizontal="center" vertical="center"/>
    </xf>
    <xf numFmtId="0" fontId="11" fillId="81" borderId="436" applyNumberFormat="0" applyProtection="0">
      <alignment horizontal="center" vertical="center" wrapText="1"/>
    </xf>
    <xf numFmtId="0" fontId="11" fillId="81" borderId="436" applyNumberFormat="0" applyProtection="0">
      <alignment horizontal="center" vertical="center"/>
    </xf>
    <xf numFmtId="0" fontId="11" fillId="81" borderId="436" applyNumberFormat="0" applyProtection="0">
      <alignment horizontal="center" vertical="center" wrapText="1"/>
    </xf>
    <xf numFmtId="0" fontId="12" fillId="25" borderId="436" applyNumberFormat="0" applyProtection="0">
      <alignment horizontal="left" vertical="center"/>
    </xf>
    <xf numFmtId="0" fontId="12" fillId="25" borderId="436" applyNumberFormat="0" applyProtection="0">
      <alignment horizontal="left" vertical="center"/>
    </xf>
    <xf numFmtId="0" fontId="189" fillId="83" borderId="5" applyBorder="0" applyProtection="0">
      <alignment horizontal="centerContinuous" vertical="center"/>
    </xf>
    <xf numFmtId="167" fontId="12" fillId="0" borderId="5" applyBorder="0" applyProtection="0">
      <alignment horizontal="right" vertical="center"/>
    </xf>
    <xf numFmtId="0" fontId="11" fillId="60" borderId="203" applyNumberFormat="0" applyProtection="0">
      <alignment horizontal="left" vertical="center" wrapText="1"/>
    </xf>
    <xf numFmtId="0" fontId="12" fillId="25" borderId="203" applyNumberFormat="0" applyProtection="0">
      <alignment horizontal="left" vertical="center" wrapText="1"/>
    </xf>
    <xf numFmtId="253" fontId="11" fillId="82" borderId="203" applyNumberFormat="0" applyProtection="0">
      <alignment horizontal="center" vertical="center" wrapText="1"/>
    </xf>
    <xf numFmtId="0" fontId="11" fillId="60" borderId="203" applyNumberFormat="0" applyProtection="0">
      <alignment horizontal="left"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83" fillId="81" borderId="203" applyNumberFormat="0" applyProtection="0">
      <alignment horizontal="center" vertical="center"/>
    </xf>
    <xf numFmtId="0" fontId="11" fillId="60" borderId="203" applyNumberFormat="0" applyProtection="0">
      <alignment horizontal="left" vertical="center" wrapText="1"/>
    </xf>
    <xf numFmtId="0" fontId="12" fillId="25" borderId="203" applyNumberFormat="0" applyProtection="0">
      <alignment horizontal="left" vertical="center" wrapText="1"/>
    </xf>
    <xf numFmtId="253" fontId="11" fillId="82" borderId="203" applyNumberFormat="0" applyProtection="0">
      <alignment horizontal="center" vertical="center" wrapText="1"/>
    </xf>
    <xf numFmtId="0" fontId="11" fillId="60" borderId="203" applyNumberFormat="0" applyProtection="0">
      <alignment horizontal="left"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83" fillId="81" borderId="203" applyNumberFormat="0" applyProtection="0">
      <alignment horizontal="center" vertical="center"/>
    </xf>
    <xf numFmtId="0" fontId="177" fillId="67" borderId="203">
      <alignment horizontal="center" vertical="center" wrapText="1"/>
      <protection hidden="1"/>
    </xf>
    <xf numFmtId="233" fontId="181" fillId="0" borderId="76"/>
    <xf numFmtId="0" fontId="147" fillId="0" borderId="166">
      <alignment horizontal="center"/>
    </xf>
    <xf numFmtId="0" fontId="177" fillId="67" borderId="203">
      <alignment horizontal="center" vertical="center" wrapText="1"/>
      <protection hidden="1"/>
    </xf>
    <xf numFmtId="0" fontId="147" fillId="0" borderId="166">
      <alignment horizontal="center"/>
    </xf>
    <xf numFmtId="260" fontId="172" fillId="65" borderId="203" applyFill="0" applyBorder="0" applyAlignment="0" applyProtection="0">
      <alignment horizontal="right"/>
      <protection locked="0"/>
    </xf>
    <xf numFmtId="0" fontId="28" fillId="21" borderId="221" applyNumberFormat="0" applyAlignment="0" applyProtection="0"/>
    <xf numFmtId="0" fontId="28" fillId="21" borderId="221" applyNumberFormat="0" applyAlignment="0" applyProtection="0"/>
    <xf numFmtId="0" fontId="28" fillId="21" borderId="221" applyNumberFormat="0" applyAlignment="0" applyProtection="0"/>
    <xf numFmtId="257" fontId="245" fillId="0" borderId="0" applyBorder="0" applyProtection="0">
      <alignment horizontal="right"/>
    </xf>
    <xf numFmtId="256" fontId="164" fillId="0" borderId="213" applyBorder="0"/>
    <xf numFmtId="260" fontId="172" fillId="65" borderId="203" applyFill="0" applyBorder="0" applyAlignment="0" applyProtection="0">
      <alignment horizontal="right"/>
      <protection locked="0"/>
    </xf>
    <xf numFmtId="0" fontId="28" fillId="21" borderId="210" applyNumberFormat="0" applyAlignment="0" applyProtection="0"/>
    <xf numFmtId="257" fontId="245" fillId="0" borderId="0" applyBorder="0" applyProtection="0">
      <alignment horizontal="right"/>
    </xf>
    <xf numFmtId="0" fontId="28" fillId="21" borderId="210" applyNumberFormat="0" applyAlignment="0" applyProtection="0"/>
    <xf numFmtId="0" fontId="28" fillId="21" borderId="210" applyNumberFormat="0" applyAlignment="0" applyProtection="0"/>
    <xf numFmtId="257" fontId="245" fillId="0" borderId="0" applyBorder="0" applyProtection="0">
      <alignment horizontal="right"/>
    </xf>
    <xf numFmtId="256" fontId="164" fillId="0" borderId="182" applyBorder="0"/>
    <xf numFmtId="0" fontId="14" fillId="24" borderId="218" applyNumberFormat="0" applyFont="0" applyAlignment="0" applyProtection="0"/>
    <xf numFmtId="0" fontId="14" fillId="24" borderId="218" applyNumberFormat="0" applyFont="0" applyAlignment="0" applyProtection="0"/>
    <xf numFmtId="0" fontId="14" fillId="24" borderId="207" applyNumberFormat="0" applyFont="0" applyAlignment="0" applyProtection="0"/>
    <xf numFmtId="0" fontId="14" fillId="24" borderId="207" applyNumberFormat="0" applyFont="0" applyAlignment="0" applyProtection="0"/>
    <xf numFmtId="42" fontId="87" fillId="0" borderId="153" applyFont="0"/>
    <xf numFmtId="204" fontId="90" fillId="63" borderId="205"/>
    <xf numFmtId="0" fontId="83" fillId="0" borderId="206" applyNumberFormat="0" applyFont="0" applyFill="0" applyAlignment="0" applyProtection="0"/>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0" fontId="99" fillId="0" borderId="69" applyNumberFormat="0" applyFont="0" applyFill="0" applyAlignment="0" applyProtection="0">
      <alignment horizontal="centerContinuous"/>
    </xf>
    <xf numFmtId="42" fontId="87" fillId="0" borderId="153" applyFont="0"/>
    <xf numFmtId="0" fontId="83" fillId="0" borderId="5" applyNumberFormat="0" applyFont="0" applyFill="0" applyAlignment="0" applyProtection="0"/>
    <xf numFmtId="253" fontId="6" fillId="0" borderId="0"/>
    <xf numFmtId="253" fontId="6" fillId="0" borderId="0"/>
    <xf numFmtId="253" fontId="6" fillId="0" borderId="0"/>
    <xf numFmtId="0" fontId="12" fillId="24" borderId="207" applyNumberFormat="0" applyFont="0" applyAlignment="0" applyProtection="0"/>
    <xf numFmtId="8" fontId="113" fillId="0" borderId="208">
      <protection locked="0"/>
    </xf>
    <xf numFmtId="0" fontId="12" fillId="0" borderId="0"/>
    <xf numFmtId="0" fontId="12" fillId="0" borderId="0"/>
    <xf numFmtId="0" fontId="12" fillId="0" borderId="0"/>
    <xf numFmtId="253" fontId="6" fillId="0" borderId="0"/>
    <xf numFmtId="253" fontId="6" fillId="0" borderId="0"/>
    <xf numFmtId="253" fontId="6" fillId="0" borderId="0"/>
    <xf numFmtId="223" fontId="244" fillId="0" borderId="72" applyNumberFormat="0" applyFill="0">
      <alignment horizontal="right"/>
    </xf>
    <xf numFmtId="223" fontId="244" fillId="0" borderId="72" applyNumberFormat="0" applyFill="0">
      <alignment horizontal="right"/>
    </xf>
    <xf numFmtId="0" fontId="25" fillId="8" borderId="204" applyNumberFormat="0" applyAlignment="0" applyProtection="0"/>
    <xf numFmtId="225" fontId="81" fillId="65" borderId="9" applyFont="0" applyFill="0" applyBorder="0" applyAlignment="0" applyProtection="0"/>
    <xf numFmtId="223" fontId="244" fillId="0" borderId="72" applyNumberFormat="0" applyFill="0">
      <alignment horizontal="right"/>
    </xf>
    <xf numFmtId="223" fontId="244" fillId="0" borderId="72" applyNumberFormat="0" applyFill="0">
      <alignment horizontal="right"/>
    </xf>
    <xf numFmtId="1" fontId="121" fillId="69" borderId="214" applyNumberFormat="0" applyBorder="0" applyAlignment="0">
      <alignment horizontal="centerContinuous" vertical="center"/>
      <protection locked="0"/>
    </xf>
    <xf numFmtId="233" fontId="12" fillId="71" borderId="203" applyNumberFormat="0" applyFont="0" applyBorder="0" applyAlignment="0" applyProtection="0"/>
    <xf numFmtId="0" fontId="47" fillId="0" borderId="213">
      <alignment horizontal="left" vertical="center"/>
    </xf>
    <xf numFmtId="233" fontId="12" fillId="71" borderId="203" applyNumberFormat="0" applyFont="0" applyBorder="0" applyAlignment="0" applyProtection="0"/>
    <xf numFmtId="0" fontId="47" fillId="0" borderId="182">
      <alignment horizontal="left" vertical="center"/>
    </xf>
    <xf numFmtId="0" fontId="22" fillId="0" borderId="17" applyNumberFormat="0" applyFill="0" applyAlignment="0" applyProtection="0"/>
    <xf numFmtId="234" fontId="87" fillId="0" borderId="76">
      <alignment horizontal="center"/>
    </xf>
    <xf numFmtId="0" fontId="23" fillId="0" borderId="18" applyNumberFormat="0" applyFill="0" applyAlignment="0" applyProtection="0"/>
    <xf numFmtId="0" fontId="24" fillId="0" borderId="198" applyNumberFormat="0" applyFill="0" applyAlignment="0" applyProtection="0"/>
    <xf numFmtId="0" fontId="25" fillId="8" borderId="204" applyNumberFormat="0" applyAlignment="0" applyProtection="0"/>
    <xf numFmtId="0" fontId="25" fillId="8" borderId="204" applyNumberFormat="0" applyAlignment="0" applyProtection="0"/>
    <xf numFmtId="0" fontId="25" fillId="8" borderId="204" applyNumberFormat="0" applyAlignment="0" applyProtection="0"/>
    <xf numFmtId="0" fontId="147" fillId="73" borderId="209">
      <alignment horizontal="left" vertical="center" wrapText="1"/>
    </xf>
    <xf numFmtId="10" fontId="108" fillId="65" borderId="203" applyNumberFormat="0" applyBorder="0" applyAlignment="0" applyProtection="0"/>
    <xf numFmtId="10" fontId="108" fillId="65" borderId="203" applyNumberFormat="0" applyBorder="0" applyAlignment="0" applyProtection="0"/>
    <xf numFmtId="2" fontId="149" fillId="0" borderId="5"/>
    <xf numFmtId="14" fontId="85" fillId="0" borderId="5" applyFont="0" applyFill="0" applyBorder="0" applyAlignment="0" applyProtection="0"/>
    <xf numFmtId="253" fontId="12" fillId="0" borderId="0"/>
    <xf numFmtId="0" fontId="12" fillId="0" borderId="203"/>
    <xf numFmtId="253" fontId="12" fillId="0" borderId="0"/>
    <xf numFmtId="0" fontId="12" fillId="0" borderId="203"/>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0" fontId="12" fillId="0" borderId="203"/>
    <xf numFmtId="0" fontId="12" fillId="0" borderId="203"/>
    <xf numFmtId="14" fontId="85" fillId="0" borderId="5" applyFont="0" applyFill="0" applyBorder="0" applyAlignment="0" applyProtection="0"/>
    <xf numFmtId="2" fontId="149" fillId="0" borderId="5"/>
    <xf numFmtId="0" fontId="147" fillId="73" borderId="209">
      <alignment horizontal="left" vertical="center" wrapText="1"/>
    </xf>
    <xf numFmtId="0" fontId="147" fillId="73" borderId="220">
      <alignment horizontal="left" vertical="center" wrapText="1"/>
    </xf>
    <xf numFmtId="0" fontId="25" fillId="8" borderId="204" applyNumberFormat="0" applyAlignment="0" applyProtection="0"/>
    <xf numFmtId="0" fontId="25" fillId="8" borderId="204" applyNumberFormat="0" applyAlignment="0" applyProtection="0"/>
    <xf numFmtId="0" fontId="25" fillId="8" borderId="204" applyNumberFormat="0" applyAlignment="0" applyProtection="0"/>
    <xf numFmtId="10" fontId="108" fillId="65" borderId="203" applyNumberFormat="0" applyBorder="0" applyAlignment="0" applyProtection="0"/>
    <xf numFmtId="0" fontId="25" fillId="8" borderId="215" applyNumberFormat="0" applyAlignment="0" applyProtection="0"/>
    <xf numFmtId="0" fontId="25" fillId="8" borderId="215" applyNumberFormat="0" applyAlignment="0" applyProtection="0"/>
    <xf numFmtId="0" fontId="25" fillId="8" borderId="215" applyNumberFormat="0" applyAlignment="0" applyProtection="0"/>
    <xf numFmtId="10" fontId="108" fillId="65" borderId="203" applyNumberFormat="0" applyBorder="0" applyAlignment="0" applyProtection="0"/>
    <xf numFmtId="234" fontId="87" fillId="0" borderId="76">
      <alignment horizontal="center"/>
    </xf>
    <xf numFmtId="0" fontId="24" fillId="0" borderId="198" applyNumberFormat="0" applyFill="0" applyAlignment="0" applyProtection="0"/>
    <xf numFmtId="0" fontId="47" fillId="0" borderId="182">
      <alignment horizontal="left" vertical="center"/>
    </xf>
    <xf numFmtId="233" fontId="12" fillId="71" borderId="203" applyNumberFormat="0" applyFont="0" applyBorder="0" applyAlignment="0" applyProtection="0"/>
    <xf numFmtId="0" fontId="24" fillId="0" borderId="198" applyNumberFormat="0" applyFill="0" applyAlignment="0" applyProtection="0"/>
    <xf numFmtId="0" fontId="47" fillId="0" borderId="213">
      <alignment horizontal="left" vertical="center"/>
    </xf>
    <xf numFmtId="233" fontId="12" fillId="71" borderId="203" applyNumberFormat="0" applyFont="0" applyBorder="0" applyAlignment="0" applyProtection="0"/>
    <xf numFmtId="0" fontId="25" fillId="8" borderId="204" applyNumberFormat="0" applyAlignment="0" applyProtection="0"/>
    <xf numFmtId="1" fontId="121" fillId="69" borderId="214" applyNumberFormat="0" applyBorder="0" applyAlignment="0">
      <alignment horizontal="centerContinuous" vertical="center"/>
      <protection locked="0"/>
    </xf>
    <xf numFmtId="0" fontId="25" fillId="8" borderId="215" applyNumberFormat="0" applyAlignment="0" applyProtection="0"/>
    <xf numFmtId="223" fontId="244" fillId="0" borderId="72" applyNumberFormat="0" applyFill="0">
      <alignment horizontal="right"/>
    </xf>
    <xf numFmtId="223" fontId="244" fillId="0" borderId="72" applyNumberFormat="0" applyFill="0">
      <alignment horizontal="right"/>
    </xf>
    <xf numFmtId="225" fontId="81" fillId="65" borderId="9" applyFont="0" applyFill="0" applyBorder="0" applyAlignment="0" applyProtection="0"/>
    <xf numFmtId="253" fontId="6" fillId="0" borderId="0"/>
    <xf numFmtId="253" fontId="6" fillId="0" borderId="0"/>
    <xf numFmtId="253" fontId="6" fillId="0" borderId="0"/>
    <xf numFmtId="0" fontId="12" fillId="0" borderId="0"/>
    <xf numFmtId="0" fontId="12" fillId="0" borderId="0"/>
    <xf numFmtId="0" fontId="12" fillId="0" borderId="0"/>
    <xf numFmtId="8" fontId="113" fillId="0" borderId="208">
      <protection locked="0"/>
    </xf>
    <xf numFmtId="0" fontId="12" fillId="24" borderId="207" applyNumberFormat="0" applyFont="0" applyAlignment="0" applyProtection="0"/>
    <xf numFmtId="8" fontId="113" fillId="0" borderId="219">
      <protection locked="0"/>
    </xf>
    <xf numFmtId="0" fontId="12" fillId="24" borderId="218" applyNumberFormat="0" applyFont="0" applyAlignment="0" applyProtection="0"/>
    <xf numFmtId="253" fontId="6" fillId="0" borderId="0"/>
    <xf numFmtId="253" fontId="6" fillId="0" borderId="0"/>
    <xf numFmtId="253" fontId="6" fillId="0" borderId="0"/>
    <xf numFmtId="167" fontId="85" fillId="0" borderId="166" applyAlignment="0">
      <alignment horizontal="right"/>
    </xf>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167" fontId="85" fillId="0" borderId="166" applyAlignment="0">
      <alignment horizontal="right"/>
    </xf>
    <xf numFmtId="0" fontId="83" fillId="0" borderId="206" applyNumberFormat="0" applyFont="0" applyFill="0" applyAlignment="0" applyProtection="0"/>
    <xf numFmtId="0" fontId="83" fillId="0" borderId="5" applyNumberFormat="0" applyFont="0" applyFill="0" applyAlignment="0" applyProtection="0"/>
    <xf numFmtId="0" fontId="99" fillId="0" borderId="69" applyNumberFormat="0" applyFont="0" applyFill="0" applyAlignment="0" applyProtection="0">
      <alignment horizontal="centerContinuous"/>
    </xf>
    <xf numFmtId="0" fontId="98" fillId="0" borderId="166" applyNumberFormat="0" applyFont="0" applyFill="0" applyAlignment="0" applyProtection="0"/>
    <xf numFmtId="0" fontId="17" fillId="21" borderId="215" applyNumberFormat="0" applyAlignment="0" applyProtection="0"/>
    <xf numFmtId="204" fontId="90" fillId="63" borderId="205"/>
    <xf numFmtId="0" fontId="17" fillId="21" borderId="215" applyNumberFormat="0" applyAlignment="0" applyProtection="0"/>
    <xf numFmtId="0" fontId="17" fillId="21" borderId="215" applyNumberFormat="0" applyAlignment="0" applyProtection="0"/>
    <xf numFmtId="0" fontId="17" fillId="21" borderId="215" applyNumberFormat="0" applyAlignment="0" applyProtection="0"/>
    <xf numFmtId="42" fontId="87" fillId="0" borderId="153" applyFont="0"/>
    <xf numFmtId="0" fontId="83" fillId="0" borderId="217" applyNumberFormat="0" applyFont="0" applyFill="0" applyAlignment="0" applyProtection="0"/>
    <xf numFmtId="0" fontId="98" fillId="0" borderId="166" applyNumberFormat="0" applyFont="0" applyFill="0" applyAlignment="0" applyProtection="0"/>
    <xf numFmtId="204" fontId="90" fillId="63" borderId="216"/>
    <xf numFmtId="42" fontId="87" fillId="0" borderId="153" applyFont="0"/>
    <xf numFmtId="0" fontId="14" fillId="24" borderId="207" applyNumberFormat="0" applyFont="0" applyAlignment="0" applyProtection="0"/>
    <xf numFmtId="0" fontId="14" fillId="24" borderId="179" applyNumberFormat="0" applyFont="0" applyAlignment="0" applyProtection="0"/>
    <xf numFmtId="0" fontId="14" fillId="24" borderId="207" applyNumberFormat="0" applyFont="0" applyAlignment="0" applyProtection="0"/>
    <xf numFmtId="0" fontId="14" fillId="24" borderId="179" applyNumberFormat="0" applyFont="0" applyAlignment="0" applyProtection="0"/>
    <xf numFmtId="256" fontId="164" fillId="0" borderId="182" applyBorder="0"/>
    <xf numFmtId="257" fontId="245" fillId="0" borderId="0" applyBorder="0" applyProtection="0">
      <alignment horizontal="right"/>
    </xf>
    <xf numFmtId="257" fontId="245" fillId="0" borderId="0" applyBorder="0" applyProtection="0">
      <alignment horizontal="right"/>
    </xf>
    <xf numFmtId="0" fontId="28" fillId="21" borderId="210" applyNumberFormat="0" applyAlignment="0" applyProtection="0"/>
    <xf numFmtId="0" fontId="28" fillId="21" borderId="210" applyNumberFormat="0" applyAlignment="0" applyProtection="0"/>
    <xf numFmtId="0" fontId="28" fillId="21" borderId="210" applyNumberFormat="0" applyAlignment="0" applyProtection="0"/>
    <xf numFmtId="256" fontId="164" fillId="0" borderId="213" applyBorder="0"/>
    <xf numFmtId="257" fontId="245" fillId="0" borderId="0" applyBorder="0" applyProtection="0">
      <alignment horizontal="right"/>
    </xf>
    <xf numFmtId="260" fontId="172" fillId="65" borderId="203" applyFill="0" applyBorder="0" applyAlignment="0" applyProtection="0">
      <alignment horizontal="right"/>
      <protection locked="0"/>
    </xf>
    <xf numFmtId="260" fontId="172" fillId="65" borderId="203" applyFill="0" applyBorder="0" applyAlignment="0" applyProtection="0">
      <alignment horizontal="right"/>
      <protection locked="0"/>
    </xf>
    <xf numFmtId="0" fontId="177" fillId="67" borderId="203">
      <alignment horizontal="center" vertical="center" wrapText="1"/>
      <protection hidden="1"/>
    </xf>
    <xf numFmtId="0" fontId="177" fillId="67" borderId="203">
      <alignment horizontal="center" vertical="center" wrapText="1"/>
      <protection hidden="1"/>
    </xf>
    <xf numFmtId="233" fontId="181" fillId="0" borderId="76"/>
    <xf numFmtId="0" fontId="183" fillId="81" borderId="203" applyNumberFormat="0" applyProtection="0">
      <alignment horizontal="center"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60" borderId="203" applyNumberFormat="0" applyProtection="0">
      <alignment horizontal="left" vertical="center" wrapText="1"/>
    </xf>
    <xf numFmtId="253" fontId="11" fillId="82" borderId="203" applyNumberFormat="0" applyProtection="0">
      <alignment horizontal="center" vertical="center" wrapText="1"/>
    </xf>
    <xf numFmtId="0" fontId="12" fillId="25" borderId="203" applyNumberFormat="0" applyProtection="0">
      <alignment horizontal="left" vertical="center" wrapText="1"/>
    </xf>
    <xf numFmtId="0" fontId="11" fillId="60" borderId="203" applyNumberFormat="0" applyProtection="0">
      <alignment horizontal="left" vertical="center" wrapText="1"/>
    </xf>
    <xf numFmtId="0" fontId="183" fillId="81" borderId="203" applyNumberFormat="0" applyProtection="0">
      <alignment horizontal="center"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60" borderId="203" applyNumberFormat="0" applyProtection="0">
      <alignment horizontal="left" vertical="center" wrapText="1"/>
    </xf>
    <xf numFmtId="253" fontId="11" fillId="82" borderId="203" applyNumberFormat="0" applyProtection="0">
      <alignment horizontal="center" vertical="center" wrapText="1"/>
    </xf>
    <xf numFmtId="0" fontId="12" fillId="25" borderId="203" applyNumberFormat="0" applyProtection="0">
      <alignment horizontal="left" vertical="center" wrapText="1"/>
    </xf>
    <xf numFmtId="0" fontId="11" fillId="60" borderId="203" applyNumberFormat="0" applyProtection="0">
      <alignment horizontal="left" vertical="center" wrapText="1"/>
    </xf>
    <xf numFmtId="0" fontId="12" fillId="61" borderId="204" applyNumberFormat="0">
      <alignment horizontal="left" vertical="center"/>
    </xf>
    <xf numFmtId="0" fontId="12" fillId="60" borderId="204" applyNumberFormat="0">
      <alignment horizontal="centerContinuous" vertical="center" wrapText="1"/>
    </xf>
    <xf numFmtId="167" fontId="12" fillId="0" borderId="5" applyBorder="0" applyProtection="0">
      <alignment horizontal="right" vertical="center"/>
    </xf>
    <xf numFmtId="0" fontId="189" fillId="83" borderId="5" applyBorder="0" applyProtection="0">
      <alignment horizontal="centerContinuous" vertical="center"/>
    </xf>
    <xf numFmtId="39" fontId="12" fillId="0" borderId="153">
      <protection locked="0"/>
    </xf>
    <xf numFmtId="6" fontId="193" fillId="0" borderId="153" applyFill="0" applyAlignment="0" applyProtection="0"/>
    <xf numFmtId="167" fontId="85" fillId="0" borderId="169"/>
    <xf numFmtId="237" fontId="12" fillId="25" borderId="83" applyNumberFormat="0" applyAlignment="0">
      <alignment vertical="center"/>
    </xf>
    <xf numFmtId="237" fontId="194" fillId="86" borderId="211" applyNumberFormat="0" applyBorder="0" applyAlignment="0" applyProtection="0">
      <alignment vertical="center"/>
    </xf>
    <xf numFmtId="237" fontId="12" fillId="25" borderId="83" applyNumberFormat="0" applyProtection="0">
      <alignment horizontal="centerContinuous" vertical="center"/>
    </xf>
    <xf numFmtId="49" fontId="241" fillId="0" borderId="5">
      <alignment vertical="center"/>
    </xf>
    <xf numFmtId="0" fontId="30" fillId="0" borderId="212" applyNumberFormat="0" applyFill="0" applyAlignment="0" applyProtection="0"/>
    <xf numFmtId="0" fontId="30" fillId="0" borderId="212" applyNumberFormat="0" applyFill="0" applyAlignment="0" applyProtection="0"/>
    <xf numFmtId="0" fontId="30" fillId="0" borderId="212" applyNumberFormat="0" applyFill="0" applyAlignment="0" applyProtection="0"/>
    <xf numFmtId="39" fontId="12" fillId="0" borderId="153">
      <protection locked="0"/>
    </xf>
    <xf numFmtId="6" fontId="193" fillId="0" borderId="153" applyFill="0" applyAlignment="0" applyProtection="0"/>
    <xf numFmtId="167" fontId="85" fillId="0" borderId="169"/>
    <xf numFmtId="279" fontId="241" fillId="0" borderId="5">
      <alignment horizontal="right"/>
    </xf>
    <xf numFmtId="237" fontId="12" fillId="25" borderId="83" applyNumberFormat="0" applyAlignment="0">
      <alignment vertical="center"/>
    </xf>
    <xf numFmtId="237" fontId="12" fillId="25" borderId="83" applyNumberFormat="0" applyProtection="0">
      <alignment horizontal="centerContinuous" vertical="center"/>
    </xf>
    <xf numFmtId="49" fontId="241" fillId="0" borderId="5">
      <alignment vertical="center"/>
    </xf>
    <xf numFmtId="237" fontId="194" fillId="86" borderId="211" applyNumberFormat="0" applyBorder="0" applyAlignment="0" applyProtection="0">
      <alignment vertical="center"/>
    </xf>
    <xf numFmtId="0" fontId="30" fillId="0" borderId="212" applyNumberFormat="0" applyFill="0" applyAlignment="0" applyProtection="0"/>
    <xf numFmtId="0" fontId="30" fillId="0" borderId="212" applyNumberFormat="0" applyFill="0" applyAlignment="0" applyProtection="0"/>
    <xf numFmtId="0" fontId="30" fillId="0" borderId="212" applyNumberFormat="0" applyFill="0" applyAlignment="0" applyProtection="0"/>
    <xf numFmtId="39" fontId="12" fillId="0" borderId="153">
      <protection locked="0"/>
    </xf>
    <xf numFmtId="6" fontId="193" fillId="0" borderId="153" applyFill="0" applyAlignment="0" applyProtection="0"/>
    <xf numFmtId="167" fontId="85" fillId="0" borderId="169"/>
    <xf numFmtId="279" fontId="241" fillId="0" borderId="5">
      <alignment horizontal="right"/>
    </xf>
    <xf numFmtId="237" fontId="194" fillId="86" borderId="222" applyNumberFormat="0" applyBorder="0" applyAlignment="0" applyProtection="0">
      <alignment vertical="center"/>
    </xf>
    <xf numFmtId="0" fontId="30" fillId="0" borderId="223" applyNumberFormat="0" applyFill="0" applyAlignment="0" applyProtection="0"/>
    <xf numFmtId="0" fontId="30" fillId="0" borderId="223" applyNumberFormat="0" applyFill="0" applyAlignment="0" applyProtection="0"/>
    <xf numFmtId="0" fontId="30" fillId="0" borderId="223" applyNumberFormat="0" applyFill="0" applyAlignment="0" applyProtection="0"/>
    <xf numFmtId="0" fontId="12" fillId="61" borderId="204" applyNumberFormat="0">
      <alignment horizontal="left" vertical="center"/>
    </xf>
    <xf numFmtId="0" fontId="12" fillId="60" borderId="204" applyNumberFormat="0">
      <alignment horizontal="centerContinuous" vertical="center" wrapText="1"/>
    </xf>
    <xf numFmtId="0" fontId="12" fillId="61" borderId="215" applyNumberFormat="0">
      <alignment horizontal="left" vertical="center"/>
    </xf>
    <xf numFmtId="0" fontId="12" fillId="60" borderId="215" applyNumberFormat="0">
      <alignment horizontal="centerContinuous" vertical="center" wrapText="1"/>
    </xf>
    <xf numFmtId="39" fontId="12" fillId="0" borderId="153">
      <protection locked="0"/>
    </xf>
    <xf numFmtId="6" fontId="193" fillId="0" borderId="153" applyFill="0" applyAlignment="0" applyProtection="0"/>
    <xf numFmtId="167" fontId="85" fillId="0" borderId="169"/>
    <xf numFmtId="0" fontId="12" fillId="25"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11" fillId="60" borderId="227" applyNumberFormat="0" applyProtection="0">
      <alignment horizontal="left" vertical="center" wrapText="1"/>
    </xf>
    <xf numFmtId="0" fontId="183" fillId="81" borderId="227" applyNumberFormat="0" applyProtection="0">
      <alignment horizontal="center" vertical="center"/>
    </xf>
    <xf numFmtId="237" fontId="194" fillId="86" borderId="237" applyNumberFormat="0" applyBorder="0" applyAlignment="0" applyProtection="0">
      <alignment vertical="center"/>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11" fillId="60" borderId="436" applyNumberFormat="0" applyProtection="0">
      <alignment horizontal="left" vertical="center" wrapText="1"/>
    </xf>
    <xf numFmtId="0" fontId="11" fillId="81" borderId="227" applyNumberFormat="0" applyProtection="0">
      <alignment horizontal="center"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177" fillId="67" borderId="554">
      <alignment horizontal="center" vertical="center" wrapText="1"/>
      <protection hidden="1"/>
    </xf>
    <xf numFmtId="167" fontId="85" fillId="0" borderId="226"/>
    <xf numFmtId="0" fontId="12" fillId="61" borderId="240" applyNumberFormat="0">
      <alignment horizontal="left" vertical="center"/>
    </xf>
    <xf numFmtId="0" fontId="12" fillId="60" borderId="240" applyNumberFormat="0">
      <alignment horizontal="centerContinuous" vertical="center" wrapText="1"/>
    </xf>
    <xf numFmtId="253" fontId="11" fillId="82" borderId="436" applyNumberFormat="0" applyProtection="0">
      <alignment horizontal="center" vertical="center" wrapText="1"/>
    </xf>
    <xf numFmtId="0" fontId="12" fillId="25" borderId="436"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237" fontId="194" fillId="86" borderId="237" applyNumberFormat="0" applyBorder="0" applyAlignment="0" applyProtection="0">
      <alignment vertical="center"/>
    </xf>
    <xf numFmtId="0" fontId="30" fillId="0" borderId="238" applyNumberFormat="0" applyFill="0" applyAlignment="0" applyProtection="0"/>
    <xf numFmtId="0" fontId="183" fillId="81" borderId="255" applyNumberFormat="0" applyProtection="0">
      <alignment horizontal="center" vertical="center"/>
    </xf>
    <xf numFmtId="0" fontId="30" fillId="0" borderId="238" applyNumberFormat="0" applyFill="0" applyAlignment="0" applyProtection="0"/>
    <xf numFmtId="0" fontId="30" fillId="0" borderId="238" applyNumberFormat="0" applyFill="0" applyAlignment="0" applyProtection="0"/>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2" fillId="25" borderId="255" applyNumberFormat="0" applyProtection="0">
      <alignment horizontal="left" vertical="center"/>
    </xf>
    <xf numFmtId="0" fontId="12" fillId="25" borderId="255" applyNumberFormat="0" applyProtection="0">
      <alignment horizontal="left" vertical="center"/>
    </xf>
    <xf numFmtId="0" fontId="11" fillId="60" borderId="436" applyNumberFormat="0" applyProtection="0">
      <alignment horizontal="left" vertical="center" wrapText="1"/>
    </xf>
    <xf numFmtId="167" fontId="85" fillId="0" borderId="226"/>
    <xf numFmtId="0" fontId="11" fillId="60" borderId="255" applyNumberFormat="0" applyProtection="0">
      <alignment horizontal="left" vertical="center" wrapText="1"/>
    </xf>
    <xf numFmtId="237" fontId="194" fillId="86" borderId="237" applyNumberFormat="0" applyBorder="0" applyAlignment="0" applyProtection="0">
      <alignment vertical="center"/>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11" fillId="60" borderId="255" applyNumberFormat="0" applyProtection="0">
      <alignment horizontal="left" vertical="center" wrapText="1"/>
    </xf>
    <xf numFmtId="237" fontId="194" fillId="86" borderId="237" applyNumberFormat="0" applyBorder="0" applyAlignment="0" applyProtection="0">
      <alignment vertical="center"/>
    </xf>
    <xf numFmtId="237" fontId="194" fillId="86" borderId="237" applyNumberFormat="0" applyBorder="0" applyAlignment="0" applyProtection="0">
      <alignment vertical="center"/>
    </xf>
    <xf numFmtId="0" fontId="12" fillId="61" borderId="240" applyNumberFormat="0">
      <alignment horizontal="left" vertical="center"/>
    </xf>
    <xf numFmtId="0" fontId="12" fillId="60" borderId="240" applyNumberFormat="0">
      <alignment horizontal="centerContinuous" vertical="center" wrapText="1"/>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167" fontId="85" fillId="0" borderId="226"/>
    <xf numFmtId="0" fontId="183" fillId="81" borderId="255" applyNumberFormat="0" applyProtection="0">
      <alignment horizontal="center" vertical="center"/>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2" fillId="25" borderId="255" applyNumberFormat="0" applyProtection="0">
      <alignment horizontal="left" vertical="center"/>
    </xf>
    <xf numFmtId="0" fontId="12" fillId="25" borderId="255" applyNumberFormat="0" applyProtection="0">
      <alignment horizontal="left" vertical="center"/>
    </xf>
    <xf numFmtId="0" fontId="11" fillId="60" borderId="255" applyNumberFormat="0" applyProtection="0">
      <alignment horizontal="left" vertical="center" wrapText="1"/>
    </xf>
    <xf numFmtId="237" fontId="194" fillId="86" borderId="237" applyNumberFormat="0" applyBorder="0" applyAlignment="0" applyProtection="0">
      <alignment vertical="center"/>
    </xf>
    <xf numFmtId="0" fontId="12" fillId="25" borderId="346" applyNumberFormat="0" applyProtection="0">
      <alignment horizontal="left" vertical="center"/>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12" fillId="25" borderId="346" applyNumberFormat="0" applyProtection="0">
      <alignment horizontal="left" vertical="center"/>
    </xf>
    <xf numFmtId="167" fontId="85" fillId="0" borderId="226"/>
    <xf numFmtId="0" fontId="11" fillId="60" borderId="255" applyNumberFormat="0" applyProtection="0">
      <alignment horizontal="left" vertical="center" wrapText="1"/>
    </xf>
    <xf numFmtId="257" fontId="245" fillId="0" borderId="0" applyBorder="0" applyProtection="0">
      <alignment horizontal="right"/>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12" fillId="61" borderId="240" applyNumberFormat="0">
      <alignment horizontal="left" vertical="center"/>
    </xf>
    <xf numFmtId="0" fontId="12" fillId="60" borderId="240" applyNumberFormat="0">
      <alignment horizontal="centerContinuous" vertical="center" wrapText="1"/>
    </xf>
    <xf numFmtId="0" fontId="12" fillId="61" borderId="240" applyNumberFormat="0">
      <alignment horizontal="left" vertical="center"/>
    </xf>
    <xf numFmtId="0" fontId="12" fillId="60" borderId="240" applyNumberFormat="0">
      <alignment horizontal="centerContinuous" vertical="center" wrapText="1"/>
    </xf>
    <xf numFmtId="0" fontId="14" fillId="24" borderId="774" applyNumberFormat="0" applyFont="0" applyAlignment="0" applyProtection="0"/>
    <xf numFmtId="167" fontId="85" fillId="0" borderId="226"/>
    <xf numFmtId="0" fontId="12" fillId="25" borderId="255" applyNumberFormat="0" applyProtection="0">
      <alignment horizontal="left" vertical="center"/>
    </xf>
    <xf numFmtId="0" fontId="12" fillId="25" borderId="255" applyNumberFormat="0" applyProtection="0">
      <alignment horizontal="left" vertical="center"/>
    </xf>
    <xf numFmtId="260" fontId="172" fillId="65" borderId="720" applyFill="0" applyBorder="0" applyAlignment="0" applyProtection="0">
      <alignment horizontal="right"/>
      <protection locked="0"/>
    </xf>
    <xf numFmtId="0" fontId="14" fillId="24" borderId="761" applyNumberFormat="0" applyFont="0" applyAlignment="0" applyProtection="0"/>
    <xf numFmtId="237" fontId="194" fillId="86" borderId="252" applyNumberFormat="0" applyBorder="0" applyAlignment="0" applyProtection="0">
      <alignment vertical="center"/>
    </xf>
    <xf numFmtId="0" fontId="14" fillId="24" borderId="774" applyNumberFormat="0" applyFont="0" applyAlignment="0" applyProtection="0"/>
    <xf numFmtId="0" fontId="14" fillId="24" borderId="761" applyNumberFormat="0" applyFont="0" applyAlignment="0" applyProtection="0"/>
    <xf numFmtId="237" fontId="194" fillId="86" borderId="252" applyNumberFormat="0" applyBorder="0" applyAlignment="0" applyProtection="0">
      <alignment vertical="center"/>
    </xf>
    <xf numFmtId="0" fontId="30" fillId="0" borderId="253"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39" fontId="12" fillId="0" borderId="246">
      <protection locked="0"/>
    </xf>
    <xf numFmtId="6" fontId="193" fillId="0" borderId="246" applyFill="0" applyAlignment="0" applyProtection="0"/>
    <xf numFmtId="167" fontId="85" fillId="0" borderId="254"/>
    <xf numFmtId="0" fontId="30" fillId="0" borderId="260" applyNumberFormat="0" applyFill="0" applyAlignment="0" applyProtection="0"/>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0" fontId="17" fillId="21" borderId="257" applyNumberFormat="0" applyAlignment="0" applyProtection="0"/>
    <xf numFmtId="0" fontId="30" fillId="0" borderId="260" applyNumberFormat="0" applyFill="0" applyAlignment="0" applyProtection="0"/>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0" fontId="17" fillId="21" borderId="257" applyNumberFormat="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2" fillId="61" borderId="245" applyNumberFormat="0">
      <alignment horizontal="left" vertical="center"/>
    </xf>
    <xf numFmtId="0" fontId="12" fillId="60" borderId="245" applyNumberFormat="0">
      <alignment horizontal="centerContinuous" vertical="center" wrapText="1"/>
    </xf>
    <xf numFmtId="0" fontId="30" fillId="0" borderId="260"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39" fontId="12" fillId="0" borderId="246">
      <protection locked="0"/>
    </xf>
    <xf numFmtId="6" fontId="193" fillId="0" borderId="246" applyFill="0" applyAlignment="0" applyProtection="0"/>
    <xf numFmtId="167" fontId="85" fillId="0" borderId="254"/>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0" fontId="17" fillId="21" borderId="257" applyNumberFormat="0" applyAlignment="0" applyProtection="0"/>
    <xf numFmtId="0" fontId="30" fillId="0" borderId="260"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237" fontId="194" fillId="86" borderId="252" applyNumberFormat="0" applyBorder="0" applyAlignment="0" applyProtection="0">
      <alignment vertical="center"/>
    </xf>
    <xf numFmtId="0" fontId="17" fillId="21" borderId="257" applyNumberFormat="0" applyAlignment="0" applyProtection="0"/>
    <xf numFmtId="0" fontId="12" fillId="61" borderId="245" applyNumberFormat="0">
      <alignment horizontal="left" vertical="center"/>
    </xf>
    <xf numFmtId="0" fontId="12" fillId="60" borderId="245" applyNumberFormat="0">
      <alignment horizontal="centerContinuous" vertical="center" wrapText="1"/>
    </xf>
    <xf numFmtId="0" fontId="12" fillId="61" borderId="245" applyNumberFormat="0">
      <alignment horizontal="left" vertical="center"/>
    </xf>
    <xf numFmtId="0" fontId="12" fillId="60" borderId="245" applyNumberFormat="0">
      <alignment horizontal="centerContinuous" vertical="center" wrapText="1"/>
    </xf>
    <xf numFmtId="0" fontId="30" fillId="0" borderId="253"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39" fontId="12" fillId="0" borderId="246">
      <protection locked="0"/>
    </xf>
    <xf numFmtId="6" fontId="193" fillId="0" borderId="246" applyFill="0" applyAlignment="0" applyProtection="0"/>
    <xf numFmtId="167" fontId="85" fillId="0" borderId="254"/>
    <xf numFmtId="256" fontId="164" fillId="0" borderId="256" applyBorder="0"/>
    <xf numFmtId="260" fontId="172" fillId="65" borderId="255" applyFill="0" applyBorder="0" applyAlignment="0" applyProtection="0">
      <alignment horizontal="right"/>
      <protection locked="0"/>
    </xf>
    <xf numFmtId="0" fontId="177" fillId="67" borderId="255">
      <alignment horizontal="center" vertical="center" wrapText="1"/>
      <protection hidden="1"/>
    </xf>
    <xf numFmtId="0" fontId="183" fillId="81" borderId="255" applyNumberFormat="0" applyProtection="0">
      <alignment horizontal="center" vertical="center"/>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1" fillId="60" borderId="255" applyNumberFormat="0" applyProtection="0">
      <alignment horizontal="left" vertical="center" wrapText="1"/>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11" fillId="60" borderId="255" applyNumberFormat="0" applyProtection="0">
      <alignment horizontal="left" vertical="center" wrapText="1"/>
    </xf>
    <xf numFmtId="0" fontId="183" fillId="81" borderId="465" applyNumberFormat="0" applyProtection="0">
      <alignment horizontal="center" vertical="center"/>
    </xf>
    <xf numFmtId="237" fontId="194" fillId="86" borderId="266" applyNumberFormat="0" applyBorder="0" applyAlignment="0" applyProtection="0">
      <alignment vertical="center"/>
    </xf>
    <xf numFmtId="0" fontId="183" fillId="81" borderId="473" applyNumberFormat="0" applyProtection="0">
      <alignment horizontal="center" vertical="center"/>
    </xf>
    <xf numFmtId="0" fontId="11" fillId="81" borderId="465" applyNumberFormat="0" applyProtection="0">
      <alignment horizontal="center" vertical="center" wrapText="1"/>
    </xf>
    <xf numFmtId="167" fontId="85" fillId="0" borderId="254"/>
    <xf numFmtId="0" fontId="11" fillId="81" borderId="465" applyNumberFormat="0" applyProtection="0">
      <alignment horizontal="center" vertical="center"/>
    </xf>
    <xf numFmtId="0" fontId="11" fillId="81" borderId="465" applyNumberFormat="0" applyProtection="0">
      <alignment horizontal="center" vertical="center" wrapText="1"/>
    </xf>
    <xf numFmtId="0" fontId="12" fillId="25" borderId="465" applyNumberFormat="0" applyProtection="0">
      <alignment horizontal="left" vertical="center"/>
    </xf>
    <xf numFmtId="0" fontId="12" fillId="25" borderId="465" applyNumberFormat="0" applyProtection="0">
      <alignment horizontal="left" vertical="center"/>
    </xf>
    <xf numFmtId="0" fontId="11" fillId="81" borderId="473" applyNumberFormat="0" applyProtection="0">
      <alignment horizontal="center" vertical="center" wrapText="1"/>
    </xf>
    <xf numFmtId="0" fontId="11" fillId="60" borderId="465" applyNumberFormat="0" applyProtection="0">
      <alignment horizontal="left" vertical="center" wrapText="1"/>
    </xf>
    <xf numFmtId="0" fontId="11" fillId="81" borderId="473" applyNumberFormat="0" applyProtection="0">
      <alignment horizontal="center" vertical="center"/>
    </xf>
    <xf numFmtId="0" fontId="11" fillId="81" borderId="473" applyNumberFormat="0" applyProtection="0">
      <alignment horizontal="center" vertical="center" wrapText="1"/>
    </xf>
    <xf numFmtId="0" fontId="177" fillId="67" borderId="578">
      <alignment horizontal="center" vertical="center" wrapText="1"/>
      <protection hidden="1"/>
    </xf>
    <xf numFmtId="253" fontId="11" fillId="82" borderId="465" applyNumberFormat="0" applyProtection="0">
      <alignment horizontal="center" vertical="center" wrapText="1"/>
    </xf>
    <xf numFmtId="0" fontId="147" fillId="73" borderId="265">
      <alignment horizontal="left" vertical="center" wrapText="1"/>
    </xf>
    <xf numFmtId="8" fontId="113" fillId="0" borderId="264">
      <protection locked="0"/>
    </xf>
    <xf numFmtId="204" fontId="90" fillId="63" borderId="263"/>
    <xf numFmtId="237" fontId="194" fillId="86" borderId="266" applyNumberFormat="0" applyBorder="0" applyAlignment="0" applyProtection="0">
      <alignment vertical="center"/>
    </xf>
    <xf numFmtId="167" fontId="85" fillId="0" borderId="254"/>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2" fillId="25" borderId="465" applyNumberFormat="0" applyProtection="0">
      <alignment horizontal="left" vertical="center" wrapText="1"/>
    </xf>
    <xf numFmtId="0" fontId="12" fillId="25" borderId="473" applyNumberFormat="0" applyProtection="0">
      <alignment horizontal="left" vertical="center"/>
    </xf>
    <xf numFmtId="0" fontId="11" fillId="60" borderId="465" applyNumberFormat="0" applyProtection="0">
      <alignment horizontal="left" vertical="center" wrapText="1"/>
    </xf>
    <xf numFmtId="0" fontId="12" fillId="25" borderId="473" applyNumberFormat="0" applyProtection="0">
      <alignment horizontal="left" vertical="center"/>
    </xf>
    <xf numFmtId="0" fontId="12" fillId="25" borderId="346" applyNumberFormat="0" applyProtection="0">
      <alignment horizontal="left" vertical="center"/>
    </xf>
    <xf numFmtId="0" fontId="11" fillId="60" borderId="269" applyNumberFormat="0" applyProtection="0">
      <alignment horizontal="left" vertical="center" wrapText="1"/>
    </xf>
    <xf numFmtId="0" fontId="12" fillId="25" borderId="269" applyNumberFormat="0" applyProtection="0">
      <alignment horizontal="left" vertical="center" wrapText="1"/>
    </xf>
    <xf numFmtId="253" fontId="11" fillId="82" borderId="269" applyNumberFormat="0" applyProtection="0">
      <alignment horizontal="center" vertical="center" wrapText="1"/>
    </xf>
    <xf numFmtId="0" fontId="11" fillId="60" borderId="269" applyNumberFormat="0" applyProtection="0">
      <alignment horizontal="left" vertical="center" wrapText="1"/>
    </xf>
    <xf numFmtId="0" fontId="12" fillId="25" borderId="269" applyNumberFormat="0" applyProtection="0">
      <alignment horizontal="left" vertical="center"/>
    </xf>
    <xf numFmtId="0" fontId="12" fillId="25" borderId="269" applyNumberFormat="0" applyProtection="0">
      <alignment horizontal="left" vertical="center"/>
    </xf>
    <xf numFmtId="0" fontId="11" fillId="81" borderId="269" applyNumberFormat="0" applyProtection="0">
      <alignment horizontal="center" vertical="center" wrapText="1"/>
    </xf>
    <xf numFmtId="0" fontId="11" fillId="81" borderId="269" applyNumberFormat="0" applyProtection="0">
      <alignment horizontal="center" vertical="center"/>
    </xf>
    <xf numFmtId="0" fontId="11" fillId="81" borderId="269" applyNumberFormat="0" applyProtection="0">
      <alignment horizontal="center" vertical="center" wrapText="1"/>
    </xf>
    <xf numFmtId="0" fontId="183" fillId="81" borderId="269" applyNumberFormat="0" applyProtection="0">
      <alignment horizontal="center" vertical="center"/>
    </xf>
    <xf numFmtId="0" fontId="11" fillId="60" borderId="269" applyNumberFormat="0" applyProtection="0">
      <alignment horizontal="left" vertical="center" wrapText="1"/>
    </xf>
    <xf numFmtId="0" fontId="12" fillId="25" borderId="269" applyNumberFormat="0" applyProtection="0">
      <alignment horizontal="left" vertical="center" wrapText="1"/>
    </xf>
    <xf numFmtId="253" fontId="11" fillId="82" borderId="269" applyNumberFormat="0" applyProtection="0">
      <alignment horizontal="center" vertical="center" wrapText="1"/>
    </xf>
    <xf numFmtId="0" fontId="11" fillId="60" borderId="269" applyNumberFormat="0" applyProtection="0">
      <alignment horizontal="left" vertical="center" wrapText="1"/>
    </xf>
    <xf numFmtId="0" fontId="12" fillId="25" borderId="269" applyNumberFormat="0" applyProtection="0">
      <alignment horizontal="left" vertical="center"/>
    </xf>
    <xf numFmtId="0" fontId="12" fillId="25" borderId="269" applyNumberFormat="0" applyProtection="0">
      <alignment horizontal="left" vertical="center"/>
    </xf>
    <xf numFmtId="0" fontId="11" fillId="81" borderId="269" applyNumberFormat="0" applyProtection="0">
      <alignment horizontal="center" vertical="center" wrapText="1"/>
    </xf>
    <xf numFmtId="0" fontId="11" fillId="81" borderId="269" applyNumberFormat="0" applyProtection="0">
      <alignment horizontal="center" vertical="center"/>
    </xf>
    <xf numFmtId="0" fontId="11" fillId="81" borderId="269" applyNumberFormat="0" applyProtection="0">
      <alignment horizontal="center" vertical="center" wrapText="1"/>
    </xf>
    <xf numFmtId="0" fontId="183" fillId="81" borderId="269" applyNumberFormat="0" applyProtection="0">
      <alignment horizontal="center" vertical="center"/>
    </xf>
    <xf numFmtId="0" fontId="177" fillId="67" borderId="269">
      <alignment horizontal="center" vertical="center" wrapText="1"/>
      <protection hidden="1"/>
    </xf>
    <xf numFmtId="0" fontId="12" fillId="25" borderId="346" applyNumberFormat="0" applyProtection="0">
      <alignment horizontal="left" vertical="center"/>
    </xf>
    <xf numFmtId="0" fontId="177" fillId="67" borderId="269">
      <alignment horizontal="center" vertical="center" wrapText="1"/>
      <protection hidden="1"/>
    </xf>
    <xf numFmtId="0" fontId="11" fillId="60" borderId="473" applyNumberFormat="0" applyProtection="0">
      <alignment horizontal="left" vertical="center" wrapText="1"/>
    </xf>
    <xf numFmtId="260" fontId="172" fillId="65" borderId="269" applyFill="0" applyBorder="0" applyAlignment="0" applyProtection="0">
      <alignment horizontal="right"/>
      <protection locked="0"/>
    </xf>
    <xf numFmtId="0" fontId="28" fillId="21" borderId="278" applyNumberFormat="0" applyAlignment="0" applyProtection="0"/>
    <xf numFmtId="0" fontId="28" fillId="21" borderId="278" applyNumberFormat="0" applyAlignment="0" applyProtection="0"/>
    <xf numFmtId="0" fontId="28" fillId="21" borderId="278" applyNumberFormat="0" applyAlignment="0" applyProtection="0"/>
    <xf numFmtId="256" fontId="164" fillId="0" borderId="270" applyBorder="0"/>
    <xf numFmtId="260" fontId="172" fillId="65" borderId="269" applyFill="0" applyBorder="0" applyAlignment="0" applyProtection="0">
      <alignment horizontal="right"/>
      <protection locked="0"/>
    </xf>
    <xf numFmtId="0" fontId="28" fillId="21" borderId="259" applyNumberFormat="0" applyAlignment="0" applyProtection="0"/>
    <xf numFmtId="0" fontId="28" fillId="21" borderId="259" applyNumberFormat="0" applyAlignment="0" applyProtection="0"/>
    <xf numFmtId="0" fontId="28" fillId="21" borderId="259" applyNumberFormat="0" applyAlignment="0" applyProtection="0"/>
    <xf numFmtId="256" fontId="164" fillId="0" borderId="270" applyBorder="0"/>
    <xf numFmtId="0" fontId="14" fillId="24" borderId="275" applyNumberFormat="0" applyFont="0" applyAlignment="0" applyProtection="0"/>
    <xf numFmtId="0" fontId="14" fillId="24" borderId="275" applyNumberFormat="0" applyFont="0" applyAlignment="0" applyProtection="0"/>
    <xf numFmtId="0" fontId="14" fillId="24" borderId="248" applyNumberFormat="0" applyFont="0" applyAlignment="0" applyProtection="0"/>
    <xf numFmtId="0" fontId="14" fillId="24" borderId="248" applyNumberFormat="0" applyFont="0" applyAlignment="0" applyProtection="0"/>
    <xf numFmtId="42" fontId="87" fillId="0" borderId="267" applyFont="0"/>
    <xf numFmtId="204" fontId="90" fillId="63" borderId="247"/>
    <xf numFmtId="0" fontId="83" fillId="0" borderId="262" applyNumberFormat="0" applyFont="0" applyFill="0" applyAlignment="0" applyProtection="0"/>
    <xf numFmtId="0" fontId="17" fillId="21" borderId="257" applyNumberFormat="0" applyAlignment="0" applyProtection="0"/>
    <xf numFmtId="0" fontId="17" fillId="21" borderId="257" applyNumberFormat="0" applyAlignment="0" applyProtection="0"/>
    <xf numFmtId="0" fontId="17" fillId="21" borderId="257" applyNumberFormat="0" applyAlignment="0" applyProtection="0"/>
    <xf numFmtId="0" fontId="17" fillId="21" borderId="257" applyNumberFormat="0" applyAlignment="0" applyProtection="0"/>
    <xf numFmtId="253" fontId="11" fillId="82" borderId="473" applyNumberFormat="0" applyProtection="0">
      <alignment horizontal="center" vertical="center" wrapText="1"/>
    </xf>
    <xf numFmtId="42" fontId="87" fillId="0" borderId="267" applyFont="0"/>
    <xf numFmtId="0" fontId="12" fillId="25" borderId="473" applyNumberFormat="0" applyProtection="0">
      <alignment horizontal="left" vertical="center" wrapText="1"/>
    </xf>
    <xf numFmtId="0" fontId="11" fillId="60" borderId="473" applyNumberFormat="0" applyProtection="0">
      <alignment horizontal="left" vertical="center" wrapText="1"/>
    </xf>
    <xf numFmtId="256" fontId="164" fillId="0" borderId="735" applyBorder="0"/>
    <xf numFmtId="0" fontId="12" fillId="24" borderId="248" applyNumberFormat="0" applyFont="0" applyAlignment="0" applyProtection="0"/>
    <xf numFmtId="8" fontId="113" fillId="0" borderId="249">
      <protection locked="0"/>
    </xf>
    <xf numFmtId="257" fontId="245" fillId="0" borderId="0" applyBorder="0" applyProtection="0">
      <alignment horizontal="right"/>
    </xf>
    <xf numFmtId="0" fontId="25" fillId="8" borderId="257" applyNumberFormat="0" applyAlignment="0" applyProtection="0"/>
    <xf numFmtId="1" fontId="121" fillId="69" borderId="201" applyNumberFormat="0" applyBorder="0" applyAlignment="0">
      <alignment horizontal="centerContinuous" vertical="center"/>
      <protection locked="0"/>
    </xf>
    <xf numFmtId="233" fontId="12" fillId="71" borderId="269" applyNumberFormat="0" applyFont="0" applyBorder="0" applyAlignment="0" applyProtection="0"/>
    <xf numFmtId="0" fontId="47" fillId="0" borderId="270">
      <alignment horizontal="left" vertical="center"/>
    </xf>
    <xf numFmtId="233" fontId="12" fillId="71" borderId="255" applyNumberFormat="0" applyFont="0" applyBorder="0" applyAlignment="0" applyProtection="0"/>
    <xf numFmtId="0" fontId="47" fillId="0" borderId="256">
      <alignment horizontal="left" vertical="center"/>
    </xf>
    <xf numFmtId="0" fontId="177" fillId="67" borderId="591">
      <alignment horizontal="center" vertical="center" wrapText="1"/>
      <protection hidden="1"/>
    </xf>
    <xf numFmtId="0" fontId="25" fillId="8" borderId="257" applyNumberFormat="0" applyAlignment="0" applyProtection="0"/>
    <xf numFmtId="0" fontId="25" fillId="8" borderId="257" applyNumberFormat="0" applyAlignment="0" applyProtection="0"/>
    <xf numFmtId="0" fontId="25" fillId="8" borderId="257" applyNumberFormat="0" applyAlignment="0" applyProtection="0"/>
    <xf numFmtId="0" fontId="147" fillId="73" borderId="250">
      <alignment horizontal="left" vertical="center" wrapText="1"/>
    </xf>
    <xf numFmtId="10" fontId="108" fillId="65" borderId="269" applyNumberFormat="0" applyBorder="0" applyAlignment="0" applyProtection="0"/>
    <xf numFmtId="10" fontId="108" fillId="65" borderId="255" applyNumberFormat="0" applyBorder="0" applyAlignment="0" applyProtection="0"/>
    <xf numFmtId="0" fontId="12" fillId="0" borderId="269"/>
    <xf numFmtId="0" fontId="12" fillId="0" borderId="255"/>
    <xf numFmtId="0" fontId="183" fillId="81" borderId="501" applyNumberFormat="0" applyProtection="0">
      <alignment horizontal="center" vertical="center"/>
    </xf>
    <xf numFmtId="0" fontId="11" fillId="81" borderId="501" applyNumberFormat="0" applyProtection="0">
      <alignment horizontal="center" vertical="center" wrapText="1"/>
    </xf>
    <xf numFmtId="0" fontId="11" fillId="81" borderId="501" applyNumberFormat="0" applyProtection="0">
      <alignment horizontal="center" vertical="center"/>
    </xf>
    <xf numFmtId="0" fontId="11" fillId="81" borderId="501" applyNumberFormat="0" applyProtection="0">
      <alignment horizontal="center" vertical="center" wrapText="1"/>
    </xf>
    <xf numFmtId="0" fontId="12" fillId="25" borderId="501" applyNumberFormat="0" applyProtection="0">
      <alignment horizontal="left" vertical="center"/>
    </xf>
    <xf numFmtId="0" fontId="12" fillId="25" borderId="501" applyNumberFormat="0" applyProtection="0">
      <alignment horizontal="left" vertical="center"/>
    </xf>
    <xf numFmtId="0" fontId="12" fillId="0" borderId="269"/>
    <xf numFmtId="0" fontId="12" fillId="0" borderId="269"/>
    <xf numFmtId="0" fontId="11" fillId="60" borderId="501" applyNumberFormat="0" applyProtection="0">
      <alignment horizontal="left" vertical="center" wrapText="1"/>
    </xf>
    <xf numFmtId="0" fontId="147" fillId="73" borderId="250">
      <alignment horizontal="left" vertical="center" wrapText="1"/>
    </xf>
    <xf numFmtId="0" fontId="147" fillId="73" borderId="277">
      <alignment horizontal="left" vertical="center" wrapText="1"/>
    </xf>
    <xf numFmtId="0" fontId="25" fillId="8" borderId="271" applyNumberFormat="0" applyAlignment="0" applyProtection="0"/>
    <xf numFmtId="0" fontId="25" fillId="8" borderId="271" applyNumberFormat="0" applyAlignment="0" applyProtection="0"/>
    <xf numFmtId="0" fontId="25" fillId="8" borderId="271" applyNumberFormat="0" applyAlignment="0" applyProtection="0"/>
    <xf numFmtId="10" fontId="108" fillId="65" borderId="269" applyNumberFormat="0" applyBorder="0" applyAlignment="0" applyProtection="0"/>
    <xf numFmtId="0" fontId="25" fillId="8" borderId="271" applyNumberFormat="0" applyAlignment="0" applyProtection="0"/>
    <xf numFmtId="0" fontId="25" fillId="8" borderId="271" applyNumberFormat="0" applyAlignment="0" applyProtection="0"/>
    <xf numFmtId="0" fontId="25" fillId="8" borderId="271" applyNumberFormat="0" applyAlignment="0" applyProtection="0"/>
    <xf numFmtId="10" fontId="108" fillId="65" borderId="269" applyNumberFormat="0" applyBorder="0" applyAlignment="0" applyProtection="0"/>
    <xf numFmtId="0" fontId="47" fillId="0" borderId="270">
      <alignment horizontal="left" vertical="center"/>
    </xf>
    <xf numFmtId="233" fontId="12" fillId="71" borderId="269" applyNumberFormat="0" applyFont="0" applyBorder="0" applyAlignment="0" applyProtection="0"/>
    <xf numFmtId="0" fontId="47" fillId="0" borderId="270">
      <alignment horizontal="left" vertical="center"/>
    </xf>
    <xf numFmtId="233" fontId="12" fillId="71" borderId="269" applyNumberFormat="0" applyFont="0" applyBorder="0" applyAlignment="0" applyProtection="0"/>
    <xf numFmtId="0" fontId="25" fillId="8" borderId="271" applyNumberFormat="0" applyAlignment="0" applyProtection="0"/>
    <xf numFmtId="1" fontId="121" fillId="69" borderId="201" applyNumberFormat="0" applyBorder="0" applyAlignment="0">
      <alignment horizontal="centerContinuous" vertical="center"/>
      <protection locked="0"/>
    </xf>
    <xf numFmtId="0" fontId="25" fillId="8" borderId="271" applyNumberFormat="0" applyAlignment="0" applyProtection="0"/>
    <xf numFmtId="253" fontId="11" fillId="82" borderId="501" applyNumberFormat="0" applyProtection="0">
      <alignment horizontal="center" vertical="center" wrapText="1"/>
    </xf>
    <xf numFmtId="0" fontId="12" fillId="25" borderId="501" applyNumberFormat="0" applyProtection="0">
      <alignment horizontal="left" vertical="center" wrapText="1"/>
    </xf>
    <xf numFmtId="0" fontId="11" fillId="60" borderId="501" applyNumberFormat="0" applyProtection="0">
      <alignment horizontal="left" vertical="center" wrapText="1"/>
    </xf>
    <xf numFmtId="260" fontId="172" fillId="65" borderId="734" applyFill="0" applyBorder="0" applyAlignment="0" applyProtection="0">
      <alignment horizontal="right"/>
      <protection locked="0"/>
    </xf>
    <xf numFmtId="8" fontId="113" fillId="0" borderId="249">
      <protection locked="0"/>
    </xf>
    <xf numFmtId="0" fontId="12" fillId="24" borderId="248" applyNumberFormat="0" applyFont="0" applyAlignment="0" applyProtection="0"/>
    <xf numFmtId="8" fontId="113" fillId="0" borderId="276">
      <protection locked="0"/>
    </xf>
    <xf numFmtId="0" fontId="12" fillId="24" borderId="275" applyNumberFormat="0" applyFont="0" applyAlignment="0" applyProtection="0"/>
    <xf numFmtId="256" fontId="164" fillId="0" borderId="754" applyBorder="0"/>
    <xf numFmtId="0" fontId="17" fillId="21" borderId="271" applyNumberFormat="0" applyAlignment="0" applyProtection="0"/>
    <xf numFmtId="0" fontId="17" fillId="21" borderId="271" applyNumberFormat="0" applyAlignment="0" applyProtection="0"/>
    <xf numFmtId="0" fontId="17" fillId="21" borderId="271" applyNumberFormat="0" applyAlignment="0" applyProtection="0"/>
    <xf numFmtId="0" fontId="17" fillId="21" borderId="271" applyNumberFormat="0" applyAlignment="0" applyProtection="0"/>
    <xf numFmtId="0" fontId="83" fillId="0" borderId="262" applyNumberFormat="0" applyFont="0" applyFill="0" applyAlignment="0" applyProtection="0"/>
    <xf numFmtId="257" fontId="245" fillId="0" borderId="0" applyBorder="0" applyProtection="0">
      <alignment horizontal="right"/>
    </xf>
    <xf numFmtId="0" fontId="12" fillId="24" borderId="403" applyNumberFormat="0" applyFont="0" applyAlignment="0" applyProtection="0"/>
    <xf numFmtId="0" fontId="17" fillId="21" borderId="271" applyNumberFormat="0" applyAlignment="0" applyProtection="0"/>
    <xf numFmtId="204" fontId="90" fillId="63" borderId="273"/>
    <xf numFmtId="0" fontId="17" fillId="21" borderId="271" applyNumberFormat="0" applyAlignment="0" applyProtection="0"/>
    <xf numFmtId="0" fontId="17" fillId="21" borderId="271" applyNumberFormat="0" applyAlignment="0" applyProtection="0"/>
    <xf numFmtId="0" fontId="17" fillId="21" borderId="271" applyNumberFormat="0" applyAlignment="0" applyProtection="0"/>
    <xf numFmtId="42" fontId="87" fillId="0" borderId="272" applyFont="0"/>
    <xf numFmtId="0" fontId="83" fillId="0" borderId="274" applyNumberFormat="0" applyFont="0" applyFill="0" applyAlignment="0" applyProtection="0"/>
    <xf numFmtId="0" fontId="28" fillId="21" borderId="404" applyNumberFormat="0" applyAlignment="0" applyProtection="0"/>
    <xf numFmtId="204" fontId="90" fillId="63" borderId="273"/>
    <xf numFmtId="42" fontId="87" fillId="0" borderId="272" applyFont="0"/>
    <xf numFmtId="0" fontId="14" fillId="24" borderId="248" applyNumberFormat="0" applyFont="0" applyAlignment="0" applyProtection="0"/>
    <xf numFmtId="0" fontId="14" fillId="24" borderId="258" applyNumberFormat="0" applyFont="0" applyAlignment="0" applyProtection="0"/>
    <xf numFmtId="0" fontId="14" fillId="24" borderId="248" applyNumberFormat="0" applyFont="0" applyAlignment="0" applyProtection="0"/>
    <xf numFmtId="0" fontId="14" fillId="24" borderId="258" applyNumberFormat="0" applyFont="0" applyAlignment="0" applyProtection="0"/>
    <xf numFmtId="256" fontId="164" fillId="0" borderId="256" applyBorder="0"/>
    <xf numFmtId="204" fontId="90" fillId="63" borderId="406"/>
    <xf numFmtId="223" fontId="244" fillId="0" borderId="375" applyNumberFormat="0" applyFill="0">
      <alignment horizontal="right"/>
    </xf>
    <xf numFmtId="0" fontId="28" fillId="21" borderId="259" applyNumberFormat="0" applyAlignment="0" applyProtection="0"/>
    <xf numFmtId="0" fontId="28" fillId="21" borderId="259" applyNumberFormat="0" applyAlignment="0" applyProtection="0"/>
    <xf numFmtId="0" fontId="28" fillId="21" borderId="259" applyNumberFormat="0" applyAlignment="0" applyProtection="0"/>
    <xf numFmtId="256" fontId="164" fillId="0" borderId="270" applyBorder="0"/>
    <xf numFmtId="260" fontId="172" fillId="65" borderId="255" applyFill="0" applyBorder="0" applyAlignment="0" applyProtection="0">
      <alignment horizontal="right"/>
      <protection locked="0"/>
    </xf>
    <xf numFmtId="260" fontId="172" fillId="65" borderId="269" applyFill="0" applyBorder="0" applyAlignment="0" applyProtection="0">
      <alignment horizontal="right"/>
      <protection locked="0"/>
    </xf>
    <xf numFmtId="0" fontId="177" fillId="67" borderId="255">
      <alignment horizontal="center" vertical="center" wrapText="1"/>
      <protection hidden="1"/>
    </xf>
    <xf numFmtId="0" fontId="177" fillId="67" borderId="269">
      <alignment horizontal="center" vertical="center" wrapText="1"/>
      <protection hidden="1"/>
    </xf>
    <xf numFmtId="0" fontId="183" fillId="81" borderId="255" applyNumberFormat="0" applyProtection="0">
      <alignment horizontal="center" vertical="center"/>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2" fillId="25" borderId="255" applyNumberFormat="0" applyProtection="0">
      <alignment horizontal="left" vertical="center"/>
    </xf>
    <xf numFmtId="0" fontId="12" fillId="25" borderId="255" applyNumberFormat="0" applyProtection="0">
      <alignment horizontal="left" vertical="center"/>
    </xf>
    <xf numFmtId="0" fontId="11" fillId="60" borderId="255" applyNumberFormat="0" applyProtection="0">
      <alignment horizontal="left" vertical="center" wrapText="1"/>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11" fillId="60" borderId="255" applyNumberFormat="0" applyProtection="0">
      <alignment horizontal="left" vertical="center" wrapText="1"/>
    </xf>
    <xf numFmtId="0" fontId="183" fillId="81" borderId="269" applyNumberFormat="0" applyProtection="0">
      <alignment horizontal="center" vertical="center"/>
    </xf>
    <xf numFmtId="0" fontId="11" fillId="81" borderId="269" applyNumberFormat="0" applyProtection="0">
      <alignment horizontal="center" vertical="center" wrapText="1"/>
    </xf>
    <xf numFmtId="0" fontId="11" fillId="81" borderId="269" applyNumberFormat="0" applyProtection="0">
      <alignment horizontal="center" vertical="center"/>
    </xf>
    <xf numFmtId="0" fontId="11" fillId="81" borderId="269" applyNumberFormat="0" applyProtection="0">
      <alignment horizontal="center" vertical="center" wrapText="1"/>
    </xf>
    <xf numFmtId="0" fontId="12" fillId="25" borderId="269" applyNumberFormat="0" applyProtection="0">
      <alignment horizontal="left" vertical="center"/>
    </xf>
    <xf numFmtId="0" fontId="12" fillId="25" borderId="269" applyNumberFormat="0" applyProtection="0">
      <alignment horizontal="left" vertical="center"/>
    </xf>
    <xf numFmtId="0" fontId="11" fillId="60" borderId="269" applyNumberFormat="0" applyProtection="0">
      <alignment horizontal="left" vertical="center" wrapText="1"/>
    </xf>
    <xf numFmtId="253" fontId="11" fillId="82" borderId="269" applyNumberFormat="0" applyProtection="0">
      <alignment horizontal="center" vertical="center" wrapText="1"/>
    </xf>
    <xf numFmtId="0" fontId="12" fillId="25" borderId="269" applyNumberFormat="0" applyProtection="0">
      <alignment horizontal="left" vertical="center" wrapText="1"/>
    </xf>
    <xf numFmtId="0" fontId="11" fillId="60" borderId="269" applyNumberFormat="0" applyProtection="0">
      <alignment horizontal="left" vertical="center" wrapText="1"/>
    </xf>
    <xf numFmtId="0" fontId="12" fillId="61" borderId="271" applyNumberFormat="0">
      <alignment horizontal="left" vertical="center"/>
    </xf>
    <xf numFmtId="0" fontId="12" fillId="60" borderId="271" applyNumberFormat="0">
      <alignment horizontal="centerContinuous" vertical="center" wrapText="1"/>
    </xf>
    <xf numFmtId="257" fontId="245" fillId="0" borderId="0" applyBorder="0" applyProtection="0">
      <alignment horizontal="right"/>
    </xf>
    <xf numFmtId="237" fontId="194" fillId="86" borderId="449" applyNumberFormat="0" applyBorder="0" applyAlignment="0" applyProtection="0">
      <alignment vertical="center"/>
    </xf>
    <xf numFmtId="39" fontId="12" fillId="0" borderId="267">
      <protection locked="0"/>
    </xf>
    <xf numFmtId="6" fontId="193" fillId="0" borderId="267" applyFill="0" applyAlignment="0" applyProtection="0"/>
    <xf numFmtId="167" fontId="85" fillId="0" borderId="268"/>
    <xf numFmtId="237" fontId="194" fillId="86" borderId="266" applyNumberFormat="0" applyBorder="0" applyAlignment="0" applyProtection="0">
      <alignment vertical="center"/>
    </xf>
    <xf numFmtId="0" fontId="30" fillId="0" borderId="260" applyNumberFormat="0" applyFill="0" applyAlignment="0" applyProtection="0"/>
    <xf numFmtId="0" fontId="30" fillId="0" borderId="260" applyNumberFormat="0" applyFill="0" applyAlignment="0" applyProtection="0"/>
    <xf numFmtId="0" fontId="30" fillId="0" borderId="260" applyNumberFormat="0" applyFill="0" applyAlignment="0" applyProtection="0"/>
    <xf numFmtId="39" fontId="12" fillId="0" borderId="272">
      <protection locked="0"/>
    </xf>
    <xf numFmtId="6" fontId="193" fillId="0" borderId="272" applyFill="0" applyAlignment="0" applyProtection="0"/>
    <xf numFmtId="167" fontId="85" fillId="0" borderId="268"/>
    <xf numFmtId="0" fontId="177" fillId="67" borderId="617">
      <alignment horizontal="center" vertical="center" wrapText="1"/>
      <protection hidden="1"/>
    </xf>
    <xf numFmtId="0" fontId="28" fillId="21" borderId="764" applyNumberFormat="0" applyAlignment="0" applyProtection="0"/>
    <xf numFmtId="237" fontId="194" fillId="86" borderId="266" applyNumberFormat="0" applyBorder="0" applyAlignment="0" applyProtection="0">
      <alignment vertical="center"/>
    </xf>
    <xf numFmtId="0" fontId="30" fillId="0" borderId="260" applyNumberFormat="0" applyFill="0" applyAlignment="0" applyProtection="0"/>
    <xf numFmtId="0" fontId="30" fillId="0" borderId="260" applyNumberFormat="0" applyFill="0" applyAlignment="0" applyProtection="0"/>
    <xf numFmtId="0" fontId="30" fillId="0" borderId="260" applyNumberFormat="0" applyFill="0" applyAlignment="0" applyProtection="0"/>
    <xf numFmtId="39" fontId="12" fillId="0" borderId="267">
      <protection locked="0"/>
    </xf>
    <xf numFmtId="6" fontId="193" fillId="0" borderId="267" applyFill="0" applyAlignment="0" applyProtection="0"/>
    <xf numFmtId="167" fontId="85" fillId="0" borderId="268"/>
    <xf numFmtId="0" fontId="28" fillId="21" borderId="764" applyNumberFormat="0" applyAlignment="0" applyProtection="0"/>
    <xf numFmtId="237" fontId="194" fillId="86" borderId="279" applyNumberFormat="0" applyBorder="0" applyAlignment="0" applyProtection="0">
      <alignment vertical="center"/>
    </xf>
    <xf numFmtId="0" fontId="30" fillId="0" borderId="280" applyNumberFormat="0" applyFill="0" applyAlignment="0" applyProtection="0"/>
    <xf numFmtId="0" fontId="30" fillId="0" borderId="280" applyNumberFormat="0" applyFill="0" applyAlignment="0" applyProtection="0"/>
    <xf numFmtId="0" fontId="30" fillId="0" borderId="280" applyNumberFormat="0" applyFill="0" applyAlignment="0" applyProtection="0"/>
    <xf numFmtId="0" fontId="12" fillId="61" borderId="257" applyNumberFormat="0">
      <alignment horizontal="left" vertical="center"/>
    </xf>
    <xf numFmtId="0" fontId="12" fillId="60" borderId="257" applyNumberFormat="0">
      <alignment horizontal="centerContinuous" vertical="center" wrapText="1"/>
    </xf>
    <xf numFmtId="0" fontId="12" fillId="61" borderId="271" applyNumberFormat="0">
      <alignment horizontal="left" vertical="center"/>
    </xf>
    <xf numFmtId="0" fontId="12" fillId="60" borderId="271" applyNumberFormat="0">
      <alignment horizontal="centerContinuous" vertical="center" wrapText="1"/>
    </xf>
    <xf numFmtId="39" fontId="12" fillId="0" borderId="272">
      <protection locked="0"/>
    </xf>
    <xf numFmtId="6" fontId="193" fillId="0" borderId="272" applyFill="0" applyAlignment="0" applyProtection="0"/>
    <xf numFmtId="167" fontId="85" fillId="0" borderId="281"/>
    <xf numFmtId="10" fontId="108" fillId="65" borderId="320" applyNumberFormat="0" applyBorder="0" applyAlignment="0" applyProtection="0"/>
    <xf numFmtId="0" fontId="25" fillId="8" borderId="310" applyNumberFormat="0" applyAlignment="0" applyProtection="0"/>
    <xf numFmtId="0" fontId="25" fillId="8" borderId="310" applyNumberFormat="0" applyAlignment="0" applyProtection="0"/>
    <xf numFmtId="0" fontId="25" fillId="8" borderId="300" applyNumberFormat="0" applyAlignment="0" applyProtection="0"/>
    <xf numFmtId="0" fontId="25" fillId="8" borderId="310" applyNumberFormat="0" applyAlignment="0" applyProtection="0"/>
    <xf numFmtId="0" fontId="25" fillId="8" borderId="300" applyNumberFormat="0" applyAlignment="0" applyProtection="0"/>
    <xf numFmtId="0" fontId="25" fillId="8" borderId="300" applyNumberFormat="0" applyAlignment="0" applyProtection="0"/>
    <xf numFmtId="10" fontId="108" fillId="65" borderId="287" applyNumberFormat="0" applyBorder="0" applyAlignment="0" applyProtection="0"/>
    <xf numFmtId="0" fontId="25" fillId="8" borderId="310" applyNumberFormat="0" applyAlignment="0" applyProtection="0"/>
    <xf numFmtId="0" fontId="25" fillId="8" borderId="310" applyNumberFormat="0" applyAlignment="0" applyProtection="0"/>
    <xf numFmtId="10" fontId="108" fillId="65" borderId="320" applyNumberFormat="0" applyBorder="0" applyAlignment="0" applyProtection="0"/>
    <xf numFmtId="0" fontId="25" fillId="8" borderId="322" applyNumberFormat="0" applyAlignment="0" applyProtection="0"/>
    <xf numFmtId="0" fontId="25" fillId="8" borderId="322" applyNumberFormat="0" applyAlignment="0" applyProtection="0"/>
    <xf numFmtId="0" fontId="25" fillId="8" borderId="322" applyNumberFormat="0" applyAlignment="0" applyProtection="0"/>
    <xf numFmtId="10" fontId="108" fillId="65" borderId="332" applyNumberFormat="0" applyBorder="0" applyAlignment="0" applyProtection="0"/>
    <xf numFmtId="10" fontId="108" fillId="65" borderId="320" applyNumberFormat="0" applyBorder="0" applyAlignment="0" applyProtection="0"/>
    <xf numFmtId="0" fontId="28" fillId="21" borderId="764" applyNumberFormat="0" applyAlignment="0" applyProtection="0"/>
    <xf numFmtId="0" fontId="47" fillId="0" borderId="321">
      <alignment horizontal="left" vertical="center"/>
    </xf>
    <xf numFmtId="0" fontId="47" fillId="0" borderId="299">
      <alignment horizontal="left" vertical="center"/>
    </xf>
    <xf numFmtId="0" fontId="28" fillId="21" borderId="777" applyNumberFormat="0" applyAlignment="0" applyProtection="0"/>
    <xf numFmtId="233" fontId="12" fillId="71" borderId="320" applyNumberFormat="0" applyFont="0" applyBorder="0" applyAlignment="0" applyProtection="0"/>
    <xf numFmtId="233" fontId="12" fillId="71" borderId="287" applyNumberFormat="0" applyFont="0" applyBorder="0" applyAlignment="0" applyProtection="0"/>
    <xf numFmtId="0" fontId="47" fillId="0" borderId="321">
      <alignment horizontal="left" vertical="center"/>
    </xf>
    <xf numFmtId="233" fontId="12" fillId="71" borderId="320" applyNumberFormat="0" applyFont="0" applyBorder="0" applyAlignment="0" applyProtection="0"/>
    <xf numFmtId="0" fontId="47" fillId="0" borderId="333">
      <alignment horizontal="left" vertical="center"/>
    </xf>
    <xf numFmtId="233" fontId="12" fillId="71" borderId="332" applyNumberFormat="0" applyFont="0" applyBorder="0" applyAlignment="0" applyProtection="0"/>
    <xf numFmtId="0" fontId="47" fillId="0" borderId="321">
      <alignment horizontal="left" vertical="center"/>
    </xf>
    <xf numFmtId="0" fontId="28" fillId="21" borderId="777" applyNumberFormat="0" applyAlignment="0" applyProtection="0"/>
    <xf numFmtId="233" fontId="12" fillId="71" borderId="320" applyNumberFormat="0" applyFont="0" applyBorder="0" applyAlignment="0" applyProtection="0"/>
    <xf numFmtId="0" fontId="28" fillId="21" borderId="777" applyNumberFormat="0" applyAlignment="0" applyProtection="0"/>
    <xf numFmtId="0" fontId="25" fillId="8" borderId="300" applyNumberFormat="0" applyAlignment="0" applyProtection="0"/>
    <xf numFmtId="0" fontId="25" fillId="8" borderId="310" applyNumberFormat="0" applyAlignment="0" applyProtection="0"/>
    <xf numFmtId="0" fontId="25" fillId="8" borderId="310" applyNumberFormat="0" applyAlignment="0" applyProtection="0"/>
    <xf numFmtId="0" fontId="25" fillId="8" borderId="322" applyNumberFormat="0" applyAlignment="0" applyProtection="0"/>
    <xf numFmtId="0" fontId="12" fillId="61" borderId="425" applyNumberFormat="0">
      <alignment horizontal="left" vertical="center"/>
    </xf>
    <xf numFmtId="0" fontId="12" fillId="60" borderId="425" applyNumberFormat="0">
      <alignment horizontal="centerContinuous" vertical="center" wrapText="1"/>
    </xf>
    <xf numFmtId="0" fontId="183" fillId="81" borderId="524" applyNumberFormat="0" applyProtection="0">
      <alignment horizontal="center" vertical="center"/>
    </xf>
    <xf numFmtId="8" fontId="113" fillId="0" borderId="302">
      <protection locked="0"/>
    </xf>
    <xf numFmtId="0" fontId="12" fillId="24" borderId="289" applyNumberFormat="0" applyFont="0" applyAlignment="0" applyProtection="0"/>
    <xf numFmtId="8" fontId="113" fillId="0" borderId="314">
      <protection locked="0"/>
    </xf>
    <xf numFmtId="0" fontId="12" fillId="24" borderId="313" applyNumberFormat="0" applyFont="0" applyAlignment="0" applyProtection="0"/>
    <xf numFmtId="8" fontId="113" fillId="0" borderId="314">
      <protection locked="0"/>
    </xf>
    <xf numFmtId="0" fontId="12" fillId="24" borderId="313" applyNumberFormat="0" applyFont="0" applyAlignment="0" applyProtection="0"/>
    <xf numFmtId="8" fontId="113" fillId="0" borderId="326">
      <protection locked="0"/>
    </xf>
    <xf numFmtId="0" fontId="12" fillId="24" borderId="325" applyNumberFormat="0" applyFont="0" applyAlignment="0" applyProtection="0"/>
    <xf numFmtId="0" fontId="17" fillId="21" borderId="300" applyNumberFormat="0" applyAlignment="0" applyProtection="0"/>
    <xf numFmtId="0" fontId="17" fillId="21" borderId="300" applyNumberFormat="0" applyAlignment="0" applyProtection="0"/>
    <xf numFmtId="0" fontId="17" fillId="21" borderId="300" applyNumberFormat="0" applyAlignment="0" applyProtection="0"/>
    <xf numFmtId="0" fontId="17" fillId="21" borderId="30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204" fontId="90" fillId="63" borderId="301"/>
    <xf numFmtId="42" fontId="87" fillId="0" borderId="272" applyFont="0"/>
    <xf numFmtId="204" fontId="90" fillId="63" borderId="312"/>
    <xf numFmtId="42" fontId="87" fillId="0" borderId="311" applyFont="0"/>
    <xf numFmtId="204" fontId="90" fillId="63" borderId="312"/>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42" fontId="87" fillId="0" borderId="311" applyFont="0"/>
    <xf numFmtId="204" fontId="90" fillId="63" borderId="324"/>
    <xf numFmtId="42" fontId="87" fillId="0" borderId="323" applyFont="0"/>
    <xf numFmtId="0" fontId="14" fillId="24" borderId="289" applyNumberFormat="0" applyFont="0" applyAlignment="0" applyProtection="0"/>
    <xf numFmtId="0" fontId="14" fillId="24" borderId="313" applyNumberFormat="0" applyFont="0" applyAlignment="0" applyProtection="0"/>
    <xf numFmtId="0" fontId="14" fillId="24" borderId="289" applyNumberFormat="0" applyFont="0" applyAlignment="0" applyProtection="0"/>
    <xf numFmtId="0" fontId="14" fillId="24" borderId="313" applyNumberFormat="0" applyFont="0" applyAlignment="0" applyProtection="0"/>
    <xf numFmtId="256" fontId="164" fillId="0" borderId="292" applyBorder="0"/>
    <xf numFmtId="0" fontId="28" fillId="21" borderId="296" applyNumberFormat="0" applyAlignment="0" applyProtection="0"/>
    <xf numFmtId="0" fontId="28" fillId="21" borderId="296" applyNumberFormat="0" applyAlignment="0" applyProtection="0"/>
    <xf numFmtId="0" fontId="28" fillId="21" borderId="296" applyNumberFormat="0" applyAlignment="0" applyProtection="0"/>
    <xf numFmtId="256" fontId="164" fillId="0" borderId="321" applyBorder="0"/>
    <xf numFmtId="0" fontId="14" fillId="24" borderId="313" applyNumberFormat="0" applyFont="0" applyAlignment="0" applyProtection="0"/>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256" fontId="164" fillId="0" borderId="309" applyBorder="0"/>
    <xf numFmtId="260" fontId="172" fillId="65" borderId="287" applyFill="0" applyBorder="0" applyAlignment="0" applyProtection="0">
      <alignment horizontal="right"/>
      <protection locked="0"/>
    </xf>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0" fontId="14" fillId="24" borderId="313" applyNumberFormat="0" applyFont="0" applyAlignment="0" applyProtection="0"/>
    <xf numFmtId="0" fontId="14" fillId="24" borderId="325" applyNumberFormat="0" applyFont="0" applyAlignment="0" applyProtection="0"/>
    <xf numFmtId="0" fontId="14" fillId="24" borderId="325" applyNumberFormat="0" applyFont="0" applyAlignment="0" applyProtection="0"/>
    <xf numFmtId="260" fontId="172" fillId="65" borderId="320" applyFill="0" applyBorder="0" applyAlignment="0" applyProtection="0">
      <alignment horizontal="right"/>
      <protection locked="0"/>
    </xf>
    <xf numFmtId="260" fontId="172" fillId="65" borderId="308" applyFill="0" applyBorder="0" applyAlignment="0" applyProtection="0">
      <alignment horizontal="right"/>
      <protection locked="0"/>
    </xf>
    <xf numFmtId="256" fontId="164" fillId="0" borderId="321" applyBorder="0"/>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0" fontId="28" fillId="21" borderId="328" applyNumberFormat="0" applyAlignment="0" applyProtection="0"/>
    <xf numFmtId="0" fontId="28" fillId="21" borderId="328" applyNumberFormat="0" applyAlignment="0" applyProtection="0"/>
    <xf numFmtId="0" fontId="28" fillId="21" borderId="328" applyNumberFormat="0" applyAlignment="0" applyProtection="0"/>
    <xf numFmtId="260" fontId="172" fillId="65" borderId="320" applyFill="0" applyBorder="0" applyAlignment="0" applyProtection="0">
      <alignment horizontal="right"/>
      <protection locked="0"/>
    </xf>
    <xf numFmtId="0" fontId="177" fillId="67" borderId="287">
      <alignment horizontal="center" vertical="center" wrapText="1"/>
      <protection hidden="1"/>
    </xf>
    <xf numFmtId="0" fontId="177" fillId="67" borderId="320">
      <alignment horizontal="center" vertical="center" wrapText="1"/>
      <protection hidden="1"/>
    </xf>
    <xf numFmtId="0" fontId="177" fillId="67" borderId="308">
      <alignment horizontal="center" vertical="center" wrapText="1"/>
      <protection hidden="1"/>
    </xf>
    <xf numFmtId="0" fontId="177" fillId="67" borderId="320">
      <alignment horizontal="center" vertical="center" wrapText="1"/>
      <protection hidden="1"/>
    </xf>
    <xf numFmtId="0" fontId="183" fillId="81" borderId="287" applyNumberFormat="0" applyProtection="0">
      <alignment horizontal="center" vertical="center"/>
    </xf>
    <xf numFmtId="0" fontId="11" fillId="81" borderId="287" applyNumberFormat="0" applyProtection="0">
      <alignment horizontal="center" vertical="center" wrapText="1"/>
    </xf>
    <xf numFmtId="0" fontId="11" fillId="81" borderId="287" applyNumberFormat="0" applyProtection="0">
      <alignment horizontal="center" vertical="center"/>
    </xf>
    <xf numFmtId="0" fontId="11" fillId="81" borderId="287" applyNumberFormat="0" applyProtection="0">
      <alignment horizontal="center" vertical="center" wrapText="1"/>
    </xf>
    <xf numFmtId="0" fontId="11" fillId="60" borderId="287" applyNumberFormat="0" applyProtection="0">
      <alignment horizontal="left" vertical="center" wrapText="1"/>
    </xf>
    <xf numFmtId="253" fontId="11" fillId="82" borderId="287" applyNumberFormat="0" applyProtection="0">
      <alignment horizontal="center" vertical="center" wrapText="1"/>
    </xf>
    <xf numFmtId="0" fontId="12" fillId="25" borderId="287" applyNumberFormat="0" applyProtection="0">
      <alignment horizontal="left" vertical="center" wrapText="1"/>
    </xf>
    <xf numFmtId="0" fontId="11" fillId="60" borderId="287" applyNumberFormat="0" applyProtection="0">
      <alignment horizontal="left" vertical="center" wrapText="1"/>
    </xf>
    <xf numFmtId="0" fontId="183" fillId="81" borderId="320" applyNumberFormat="0" applyProtection="0">
      <alignment horizontal="center"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83" fillId="81" borderId="308" applyNumberFormat="0" applyProtection="0">
      <alignment horizontal="center" vertical="center"/>
    </xf>
    <xf numFmtId="0" fontId="11" fillId="60" borderId="320" applyNumberFormat="0" applyProtection="0">
      <alignment horizontal="left" vertical="center" wrapText="1"/>
    </xf>
    <xf numFmtId="0" fontId="11" fillId="81" borderId="308" applyNumberFormat="0" applyProtection="0">
      <alignment horizontal="center" vertical="center" wrapText="1"/>
    </xf>
    <xf numFmtId="0" fontId="11" fillId="81" borderId="308" applyNumberFormat="0" applyProtection="0">
      <alignment horizontal="center" vertical="center"/>
    </xf>
    <xf numFmtId="0" fontId="11" fillId="81" borderId="308" applyNumberFormat="0" applyProtection="0">
      <alignment horizontal="center" vertical="center" wrapText="1"/>
    </xf>
    <xf numFmtId="0" fontId="12" fillId="25" borderId="308" applyNumberFormat="0" applyProtection="0">
      <alignment horizontal="left" vertical="center"/>
    </xf>
    <xf numFmtId="0" fontId="12" fillId="25" borderId="308" applyNumberFormat="0" applyProtection="0">
      <alignment horizontal="left" vertical="center"/>
    </xf>
    <xf numFmtId="0" fontId="11" fillId="60" borderId="308" applyNumberFormat="0" applyProtection="0">
      <alignment horizontal="left" vertical="center" wrapText="1"/>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253" fontId="11" fillId="82" borderId="308" applyNumberFormat="0" applyProtection="0">
      <alignment horizontal="center" vertical="center" wrapText="1"/>
    </xf>
    <xf numFmtId="0" fontId="12" fillId="25" borderId="308" applyNumberFormat="0" applyProtection="0">
      <alignment horizontal="left" vertical="center" wrapText="1"/>
    </xf>
    <xf numFmtId="0" fontId="11" fillId="60" borderId="308" applyNumberFormat="0" applyProtection="0">
      <alignment horizontal="left" vertical="center" wrapText="1"/>
    </xf>
    <xf numFmtId="0" fontId="11" fillId="60" borderId="320" applyNumberFormat="0" applyProtection="0">
      <alignment horizontal="left" vertical="center" wrapText="1"/>
    </xf>
    <xf numFmtId="0" fontId="183" fillId="81" borderId="320" applyNumberFormat="0" applyProtection="0">
      <alignment horizontal="center" vertical="center"/>
    </xf>
    <xf numFmtId="237" fontId="194" fillId="86" borderId="297" applyNumberFormat="0" applyBorder="0" applyAlignment="0" applyProtection="0">
      <alignment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1" fillId="60" borderId="320" applyNumberFormat="0" applyProtection="0">
      <alignment horizontal="left" vertical="center" wrapText="1"/>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0" fontId="11" fillId="60" borderId="320" applyNumberFormat="0" applyProtection="0">
      <alignment horizontal="left" vertical="center" wrapText="1"/>
    </xf>
    <xf numFmtId="0" fontId="30" fillId="0" borderId="298" applyNumberFormat="0" applyFill="0" applyAlignment="0" applyProtection="0"/>
    <xf numFmtId="0" fontId="30" fillId="0" borderId="298" applyNumberFormat="0" applyFill="0" applyAlignment="0" applyProtection="0"/>
    <xf numFmtId="0" fontId="30" fillId="0" borderId="298" applyNumberFormat="0" applyFill="0" applyAlignment="0" applyProtection="0"/>
    <xf numFmtId="39" fontId="12" fillId="0" borderId="272">
      <protection locked="0"/>
    </xf>
    <xf numFmtId="6" fontId="193" fillId="0" borderId="272" applyFill="0" applyAlignment="0" applyProtection="0"/>
    <xf numFmtId="167" fontId="85" fillId="0" borderId="286"/>
    <xf numFmtId="0" fontId="12" fillId="61" borderId="300" applyNumberFormat="0">
      <alignment horizontal="left" vertical="center"/>
    </xf>
    <xf numFmtId="0" fontId="12" fillId="60" borderId="300" applyNumberFormat="0">
      <alignment horizontal="centerContinuous" vertical="center" wrapText="1"/>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0" fontId="11" fillId="60" borderId="320" applyNumberFormat="0" applyProtection="0">
      <alignment horizontal="left" vertical="center" wrapText="1"/>
    </xf>
    <xf numFmtId="237" fontId="194" fillId="86" borderId="305" applyNumberFormat="0" applyBorder="0" applyAlignment="0" applyProtection="0">
      <alignment vertical="center"/>
    </xf>
    <xf numFmtId="0" fontId="30" fillId="0" borderId="306" applyNumberFormat="0" applyFill="0" applyAlignment="0" applyProtection="0"/>
    <xf numFmtId="0" fontId="183" fillId="81" borderId="320" applyNumberFormat="0" applyProtection="0">
      <alignment horizontal="center" vertical="center"/>
    </xf>
    <xf numFmtId="0" fontId="30" fillId="0" borderId="306" applyNumberFormat="0" applyFill="0" applyAlignment="0" applyProtection="0"/>
    <xf numFmtId="0" fontId="30" fillId="0" borderId="306" applyNumberFormat="0" applyFill="0" applyAlignment="0" applyProtection="0"/>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39" fontId="12" fillId="0" borderId="272">
      <protection locked="0"/>
    </xf>
    <xf numFmtId="6" fontId="193" fillId="0" borderId="272" applyFill="0" applyAlignment="0" applyProtection="0"/>
    <xf numFmtId="167" fontId="85" fillId="0" borderId="307"/>
    <xf numFmtId="0" fontId="11" fillId="60" borderId="320" applyNumberFormat="0" applyProtection="0">
      <alignment horizontal="left" vertical="center" wrapText="1"/>
    </xf>
    <xf numFmtId="237" fontId="194" fillId="86" borderId="317" applyNumberFormat="0" applyBorder="0" applyAlignment="0" applyProtection="0">
      <alignment vertical="center"/>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0" fontId="11" fillId="60" borderId="320" applyNumberFormat="0" applyProtection="0">
      <alignment horizontal="left" vertical="center" wrapText="1"/>
    </xf>
    <xf numFmtId="237" fontId="194" fillId="86" borderId="317" applyNumberFormat="0" applyBorder="0" applyAlignment="0" applyProtection="0">
      <alignment vertical="center"/>
    </xf>
    <xf numFmtId="237" fontId="194" fillId="86" borderId="317" applyNumberFormat="0" applyBorder="0" applyAlignment="0" applyProtection="0">
      <alignment vertical="center"/>
    </xf>
    <xf numFmtId="0" fontId="12" fillId="61" borderId="310" applyNumberFormat="0">
      <alignment horizontal="left" vertical="center"/>
    </xf>
    <xf numFmtId="0" fontId="12" fillId="60" borderId="310" applyNumberFormat="0">
      <alignment horizontal="centerContinuous" vertical="center" wrapText="1"/>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39" fontId="12" fillId="0" borderId="311">
      <protection locked="0"/>
    </xf>
    <xf numFmtId="6" fontId="193" fillId="0" borderId="311" applyFill="0" applyAlignment="0" applyProtection="0"/>
    <xf numFmtId="167" fontId="85" fillId="0" borderId="319"/>
    <xf numFmtId="0" fontId="183" fillId="81" borderId="332" applyNumberFormat="0" applyProtection="0">
      <alignment horizontal="center" vertical="center"/>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0" fontId="12" fillId="25" borderId="332" applyNumberFormat="0" applyProtection="0">
      <alignment horizontal="left" vertical="center"/>
    </xf>
    <xf numFmtId="0" fontId="12" fillId="25" borderId="332" applyNumberFormat="0" applyProtection="0">
      <alignment horizontal="left" vertical="center"/>
    </xf>
    <xf numFmtId="0" fontId="11" fillId="60" borderId="332" applyNumberFormat="0" applyProtection="0">
      <alignment horizontal="left" vertical="center" wrapText="1"/>
    </xf>
    <xf numFmtId="237" fontId="194" fillId="86" borderId="317" applyNumberFormat="0" applyBorder="0" applyAlignment="0" applyProtection="0">
      <alignment vertical="center"/>
    </xf>
    <xf numFmtId="253" fontId="11" fillId="82" borderId="332" applyNumberFormat="0" applyProtection="0">
      <alignment horizontal="center" vertical="center" wrapText="1"/>
    </xf>
    <xf numFmtId="0" fontId="12" fillId="25" borderId="332" applyNumberFormat="0" applyProtection="0">
      <alignment horizontal="left" vertical="center" wrapText="1"/>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39" fontId="12" fillId="0" borderId="311">
      <protection locked="0"/>
    </xf>
    <xf numFmtId="6" fontId="193" fillId="0" borderId="311" applyFill="0" applyAlignment="0" applyProtection="0"/>
    <xf numFmtId="167" fontId="85" fillId="0" borderId="319"/>
    <xf numFmtId="0" fontId="11" fillId="60" borderId="332" applyNumberFormat="0" applyProtection="0">
      <alignment horizontal="left" vertical="center" wrapText="1"/>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12" fillId="61" borderId="310" applyNumberFormat="0">
      <alignment horizontal="left" vertical="center"/>
    </xf>
    <xf numFmtId="0" fontId="12" fillId="60" borderId="310" applyNumberFormat="0">
      <alignment horizontal="centerContinuous" vertical="center" wrapText="1"/>
    </xf>
    <xf numFmtId="39" fontId="12" fillId="0" borderId="311">
      <protection locked="0"/>
    </xf>
    <xf numFmtId="0" fontId="12" fillId="61" borderId="310" applyNumberFormat="0">
      <alignment horizontal="left" vertical="center"/>
    </xf>
    <xf numFmtId="0" fontId="12" fillId="60" borderId="310" applyNumberFormat="0">
      <alignment horizontal="centerContinuous" vertical="center" wrapText="1"/>
    </xf>
    <xf numFmtId="6" fontId="193" fillId="0" borderId="311" applyFill="0" applyAlignment="0" applyProtection="0"/>
    <xf numFmtId="167" fontId="85" fillId="0" borderId="319"/>
    <xf numFmtId="0" fontId="12" fillId="25" borderId="332" applyNumberFormat="0" applyProtection="0">
      <alignment horizontal="left" vertical="center"/>
    </xf>
    <xf numFmtId="0" fontId="12" fillId="25" borderId="332" applyNumberFormat="0" applyProtection="0">
      <alignment horizontal="left" vertical="center"/>
    </xf>
    <xf numFmtId="237" fontId="194" fillId="86" borderId="317" applyNumberFormat="0" applyBorder="0" applyAlignment="0" applyProtection="0">
      <alignment vertical="center"/>
    </xf>
    <xf numFmtId="237" fontId="194" fillId="86" borderId="329" applyNumberFormat="0" applyBorder="0" applyAlignment="0" applyProtection="0">
      <alignment vertical="center"/>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39" fontId="12" fillId="0" borderId="311">
      <protection locked="0"/>
    </xf>
    <xf numFmtId="6" fontId="193" fillId="0" borderId="311" applyFill="0" applyAlignment="0" applyProtection="0"/>
    <xf numFmtId="167" fontId="85" fillId="0" borderId="319"/>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12" fillId="25" borderId="332" applyNumberFormat="0" applyProtection="0">
      <alignment horizontal="left" vertical="center"/>
    </xf>
    <xf numFmtId="0" fontId="12" fillId="25" borderId="332" applyNumberFormat="0" applyProtection="0">
      <alignment horizontal="left" vertical="center"/>
    </xf>
    <xf numFmtId="0" fontId="12" fillId="61" borderId="310" applyNumberFormat="0">
      <alignment horizontal="left" vertical="center"/>
    </xf>
    <xf numFmtId="0" fontId="12" fillId="60" borderId="310" applyNumberFormat="0">
      <alignment horizontal="centerContinuous" vertical="center" wrapText="1"/>
    </xf>
    <xf numFmtId="0" fontId="30" fillId="0" borderId="337"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23">
      <protection locked="0"/>
    </xf>
    <xf numFmtId="6" fontId="193" fillId="0" borderId="323" applyFill="0" applyAlignment="0" applyProtection="0"/>
    <xf numFmtId="167" fontId="85" fillId="0" borderId="331"/>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12" fillId="25" borderId="332" applyNumberFormat="0" applyProtection="0">
      <alignment horizontal="left" vertical="center"/>
    </xf>
    <xf numFmtId="0" fontId="12" fillId="25" borderId="332" applyNumberFormat="0" applyProtection="0">
      <alignment horizontal="left" vertical="center"/>
    </xf>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237" fontId="194" fillId="86" borderId="329" applyNumberFormat="0" applyBorder="0" applyAlignment="0" applyProtection="0">
      <alignment vertical="center"/>
    </xf>
    <xf numFmtId="0" fontId="17" fillId="21" borderId="334" applyNumberFormat="0" applyAlignment="0" applyProtection="0"/>
    <xf numFmtId="0" fontId="12" fillId="61" borderId="322" applyNumberFormat="0">
      <alignment horizontal="left" vertical="center"/>
    </xf>
    <xf numFmtId="0" fontId="12" fillId="60" borderId="322" applyNumberFormat="0">
      <alignment horizontal="centerContinuous" vertical="center" wrapText="1"/>
    </xf>
    <xf numFmtId="0" fontId="12" fillId="61" borderId="322" applyNumberFormat="0">
      <alignment horizontal="left" vertical="center"/>
    </xf>
    <xf numFmtId="0" fontId="12" fillId="60" borderId="322" applyNumberFormat="0">
      <alignment horizontal="centerContinuous" vertical="center" wrapText="1"/>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23">
      <protection locked="0"/>
    </xf>
    <xf numFmtId="6" fontId="193" fillId="0" borderId="323" applyFill="0" applyAlignment="0" applyProtection="0"/>
    <xf numFmtId="167" fontId="85" fillId="0" borderId="331"/>
    <xf numFmtId="256" fontId="164" fillId="0" borderId="333" applyBorder="0"/>
    <xf numFmtId="260" fontId="172" fillId="65" borderId="332" applyFill="0" applyBorder="0" applyAlignment="0" applyProtection="0">
      <alignment horizontal="right"/>
      <protection locked="0"/>
    </xf>
    <xf numFmtId="0" fontId="177" fillId="67" borderId="332">
      <alignment horizontal="center" vertical="center" wrapText="1"/>
      <protection hidden="1"/>
    </xf>
    <xf numFmtId="0" fontId="183" fillId="81" borderId="332" applyNumberFormat="0" applyProtection="0">
      <alignment horizontal="center" vertical="center"/>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0" fontId="11" fillId="60" borderId="332" applyNumberFormat="0" applyProtection="0">
      <alignment horizontal="left" vertical="center" wrapText="1"/>
    </xf>
    <xf numFmtId="253" fontId="11" fillId="82" borderId="332" applyNumberFormat="0" applyProtection="0">
      <alignment horizontal="center" vertical="center" wrapText="1"/>
    </xf>
    <xf numFmtId="0" fontId="12" fillId="25" borderId="332" applyNumberFormat="0" applyProtection="0">
      <alignment horizontal="left" vertical="center" wrapText="1"/>
    </xf>
    <xf numFmtId="0" fontId="11" fillId="60" borderId="332" applyNumberFormat="0" applyProtection="0">
      <alignment horizontal="left" vertical="center" wrapText="1"/>
    </xf>
    <xf numFmtId="237" fontId="194" fillId="86" borderId="343" applyNumberFormat="0" applyBorder="0" applyAlignment="0" applyProtection="0">
      <alignment vertical="center"/>
    </xf>
    <xf numFmtId="167" fontId="85" fillId="0" borderId="331"/>
    <xf numFmtId="0" fontId="147" fillId="73" borderId="342">
      <alignment horizontal="left" vertical="center" wrapText="1"/>
    </xf>
    <xf numFmtId="8" fontId="113" fillId="0" borderId="341">
      <protection locked="0"/>
    </xf>
    <xf numFmtId="204" fontId="90" fillId="63" borderId="340"/>
    <xf numFmtId="237" fontId="194" fillId="86" borderId="343" applyNumberFormat="0" applyBorder="0" applyAlignment="0" applyProtection="0">
      <alignment vertical="center"/>
    </xf>
    <xf numFmtId="167" fontId="85" fillId="0" borderId="331"/>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2" fillId="25" borderId="332" applyNumberFormat="0" applyProtection="0">
      <alignment horizontal="left" vertical="center"/>
    </xf>
    <xf numFmtId="0" fontId="12" fillId="25" borderId="332" applyNumberFormat="0" applyProtection="0">
      <alignment horizontal="left" vertical="center"/>
    </xf>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1" fillId="60" borderId="346" applyNumberFormat="0" applyProtection="0">
      <alignment horizontal="left" vertical="center" wrapText="1"/>
    </xf>
    <xf numFmtId="0" fontId="12" fillId="25" borderId="346" applyNumberFormat="0" applyProtection="0">
      <alignment horizontal="left" vertical="center" wrapText="1"/>
    </xf>
    <xf numFmtId="253" fontId="11" fillId="82" borderId="346" applyNumberFormat="0" applyProtection="0">
      <alignment horizontal="center" vertical="center" wrapText="1"/>
    </xf>
    <xf numFmtId="0" fontId="11" fillId="60" borderId="346" applyNumberFormat="0" applyProtection="0">
      <alignment horizontal="left" vertical="center" wrapText="1"/>
    </xf>
    <xf numFmtId="0" fontId="12" fillId="25" borderId="346" applyNumberFormat="0" applyProtection="0">
      <alignment horizontal="left" vertical="center"/>
    </xf>
    <xf numFmtId="0" fontId="12" fillId="25" borderId="346" applyNumberFormat="0" applyProtection="0">
      <alignment horizontal="left" vertical="center"/>
    </xf>
    <xf numFmtId="0" fontId="11" fillId="81" borderId="346" applyNumberFormat="0" applyProtection="0">
      <alignment horizontal="center" vertical="center" wrapText="1"/>
    </xf>
    <xf numFmtId="0" fontId="11" fillId="81" borderId="346" applyNumberFormat="0" applyProtection="0">
      <alignment horizontal="center" vertical="center"/>
    </xf>
    <xf numFmtId="0" fontId="11" fillId="81" borderId="346" applyNumberFormat="0" applyProtection="0">
      <alignment horizontal="center" vertical="center" wrapText="1"/>
    </xf>
    <xf numFmtId="0" fontId="183" fillId="81" borderId="346" applyNumberFormat="0" applyProtection="0">
      <alignment horizontal="center" vertical="center"/>
    </xf>
    <xf numFmtId="0" fontId="11" fillId="60" borderId="346" applyNumberFormat="0" applyProtection="0">
      <alignment horizontal="left" vertical="center" wrapText="1"/>
    </xf>
    <xf numFmtId="0" fontId="12" fillId="25" borderId="346" applyNumberFormat="0" applyProtection="0">
      <alignment horizontal="left" vertical="center" wrapText="1"/>
    </xf>
    <xf numFmtId="253" fontId="11" fillId="82" borderId="346" applyNumberFormat="0" applyProtection="0">
      <alignment horizontal="center" vertical="center" wrapText="1"/>
    </xf>
    <xf numFmtId="0" fontId="11" fillId="60" borderId="346" applyNumberFormat="0" applyProtection="0">
      <alignment horizontal="left" vertical="center" wrapText="1"/>
    </xf>
    <xf numFmtId="0" fontId="12" fillId="25" borderId="346" applyNumberFormat="0" applyProtection="0">
      <alignment horizontal="left" vertical="center"/>
    </xf>
    <xf numFmtId="0" fontId="12" fillId="25" borderId="346" applyNumberFormat="0" applyProtection="0">
      <alignment horizontal="left" vertical="center"/>
    </xf>
    <xf numFmtId="0" fontId="11" fillId="81" borderId="346" applyNumberFormat="0" applyProtection="0">
      <alignment horizontal="center" vertical="center" wrapText="1"/>
    </xf>
    <xf numFmtId="0" fontId="11" fillId="81" borderId="346" applyNumberFormat="0" applyProtection="0">
      <alignment horizontal="center" vertical="center"/>
    </xf>
    <xf numFmtId="0" fontId="11" fillId="81" borderId="346" applyNumberFormat="0" applyProtection="0">
      <alignment horizontal="center" vertical="center" wrapText="1"/>
    </xf>
    <xf numFmtId="0" fontId="183" fillId="81" borderId="346" applyNumberFormat="0" applyProtection="0">
      <alignment horizontal="center" vertical="center"/>
    </xf>
    <xf numFmtId="0" fontId="177" fillId="67" borderId="346">
      <alignment horizontal="center" vertical="center" wrapText="1"/>
      <protection hidden="1"/>
    </xf>
    <xf numFmtId="0" fontId="177" fillId="67" borderId="346">
      <alignment horizontal="center" vertical="center" wrapText="1"/>
      <protection hidden="1"/>
    </xf>
    <xf numFmtId="260" fontId="172" fillId="65" borderId="346" applyFill="0" applyBorder="0" applyAlignment="0" applyProtection="0">
      <alignment horizontal="right"/>
      <protection locked="0"/>
    </xf>
    <xf numFmtId="0" fontId="28" fillId="21" borderId="336" applyNumberFormat="0" applyAlignment="0" applyProtection="0"/>
    <xf numFmtId="0" fontId="28" fillId="21" borderId="336" applyNumberFormat="0" applyAlignment="0" applyProtection="0"/>
    <xf numFmtId="0" fontId="28" fillId="21" borderId="336" applyNumberFormat="0" applyAlignment="0" applyProtection="0"/>
    <xf numFmtId="256" fontId="164" fillId="0" borderId="347" applyBorder="0"/>
    <xf numFmtId="260" fontId="172" fillId="65" borderId="346" applyFill="0" applyBorder="0" applyAlignment="0" applyProtection="0">
      <alignment horizontal="right"/>
      <protection locked="0"/>
    </xf>
    <xf numFmtId="0" fontId="28" fillId="21" borderId="336" applyNumberFormat="0" applyAlignment="0" applyProtection="0"/>
    <xf numFmtId="0" fontId="28" fillId="21" borderId="336" applyNumberFormat="0" applyAlignment="0" applyProtection="0"/>
    <xf numFmtId="0" fontId="28" fillId="21" borderId="336" applyNumberFormat="0" applyAlignment="0" applyProtection="0"/>
    <xf numFmtId="256" fontId="164" fillId="0" borderId="347" applyBorder="0"/>
    <xf numFmtId="0" fontId="14" fillId="24" borderId="325" applyNumberFormat="0" applyFont="0" applyAlignment="0" applyProtection="0"/>
    <xf numFmtId="0" fontId="14" fillId="24" borderId="325" applyNumberFormat="0" applyFont="0" applyAlignment="0" applyProtection="0"/>
    <xf numFmtId="0" fontId="14" fillId="24" borderId="325" applyNumberFormat="0" applyFont="0" applyAlignment="0" applyProtection="0"/>
    <xf numFmtId="0" fontId="14" fillId="24" borderId="325" applyNumberFormat="0" applyFont="0" applyAlignment="0" applyProtection="0"/>
    <xf numFmtId="42" fontId="87" fillId="0" borderId="344" applyFont="0"/>
    <xf numFmtId="204" fontId="90" fillId="63" borderId="324"/>
    <xf numFmtId="0" fontId="83" fillId="0" borderId="339" applyNumberFormat="0" applyFont="0" applyFill="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42" fontId="87" fillId="0" borderId="344" applyFont="0"/>
    <xf numFmtId="0" fontId="12" fillId="24" borderId="325" applyNumberFormat="0" applyFont="0" applyAlignment="0" applyProtection="0"/>
    <xf numFmtId="8" fontId="113" fillId="0" borderId="326">
      <protection locked="0"/>
    </xf>
    <xf numFmtId="0" fontId="25" fillId="8" borderId="322" applyNumberFormat="0" applyAlignment="0" applyProtection="0"/>
    <xf numFmtId="233" fontId="12" fillId="71" borderId="346" applyNumberFormat="0" applyFont="0" applyBorder="0" applyAlignment="0" applyProtection="0"/>
    <xf numFmtId="0" fontId="47" fillId="0" borderId="347">
      <alignment horizontal="left" vertical="center"/>
    </xf>
    <xf numFmtId="233" fontId="12" fillId="71" borderId="332" applyNumberFormat="0" applyFont="0" applyBorder="0" applyAlignment="0" applyProtection="0"/>
    <xf numFmtId="0" fontId="47" fillId="0" borderId="333">
      <alignment horizontal="left" vertical="center"/>
    </xf>
    <xf numFmtId="0" fontId="25" fillId="8" borderId="322" applyNumberFormat="0" applyAlignment="0" applyProtection="0"/>
    <xf numFmtId="0" fontId="25" fillId="8" borderId="322" applyNumberFormat="0" applyAlignment="0" applyProtection="0"/>
    <xf numFmtId="0" fontId="25" fillId="8" borderId="322" applyNumberFormat="0" applyAlignment="0" applyProtection="0"/>
    <xf numFmtId="0" fontId="147" fillId="73" borderId="327">
      <alignment horizontal="left" vertical="center" wrapText="1"/>
    </xf>
    <xf numFmtId="10" fontId="108" fillId="65" borderId="346" applyNumberFormat="0" applyBorder="0" applyAlignment="0" applyProtection="0"/>
    <xf numFmtId="10" fontId="108" fillId="65" borderId="332" applyNumberFormat="0" applyBorder="0" applyAlignment="0" applyProtection="0"/>
    <xf numFmtId="0" fontId="12" fillId="0" borderId="346"/>
    <xf numFmtId="0" fontId="12" fillId="0" borderId="332"/>
    <xf numFmtId="0" fontId="12" fillId="0" borderId="346"/>
    <xf numFmtId="0" fontId="12" fillId="0" borderId="346"/>
    <xf numFmtId="0" fontId="147" fillId="73" borderId="327">
      <alignment horizontal="left" vertical="center" wrapText="1"/>
    </xf>
    <xf numFmtId="0" fontId="147" fillId="73" borderId="327">
      <alignment horizontal="left" vertical="center" wrapText="1"/>
    </xf>
    <xf numFmtId="0" fontId="25" fillId="8" borderId="348" applyNumberFormat="0" applyAlignment="0" applyProtection="0"/>
    <xf numFmtId="0" fontId="25" fillId="8" borderId="348" applyNumberFormat="0" applyAlignment="0" applyProtection="0"/>
    <xf numFmtId="0" fontId="25" fillId="8" borderId="348" applyNumberFormat="0" applyAlignment="0" applyProtection="0"/>
    <xf numFmtId="10" fontId="108" fillId="65" borderId="346" applyNumberFormat="0" applyBorder="0" applyAlignment="0" applyProtection="0"/>
    <xf numFmtId="0" fontId="25" fillId="8" borderId="322" applyNumberFormat="0" applyAlignment="0" applyProtection="0"/>
    <xf numFmtId="0" fontId="25" fillId="8" borderId="322" applyNumberFormat="0" applyAlignment="0" applyProtection="0"/>
    <xf numFmtId="0" fontId="25" fillId="8" borderId="322" applyNumberFormat="0" applyAlignment="0" applyProtection="0"/>
    <xf numFmtId="10" fontId="108" fillId="65" borderId="346" applyNumberFormat="0" applyBorder="0" applyAlignment="0" applyProtection="0"/>
    <xf numFmtId="0" fontId="47" fillId="0" borderId="347">
      <alignment horizontal="left" vertical="center"/>
    </xf>
    <xf numFmtId="233" fontId="12" fillId="71" borderId="346" applyNumberFormat="0" applyFont="0" applyBorder="0" applyAlignment="0" applyProtection="0"/>
    <xf numFmtId="0" fontId="47" fillId="0" borderId="347">
      <alignment horizontal="left" vertical="center"/>
    </xf>
    <xf numFmtId="233" fontId="12" fillId="71" borderId="346" applyNumberFormat="0" applyFont="0" applyBorder="0" applyAlignment="0" applyProtection="0"/>
    <xf numFmtId="0" fontId="25" fillId="8" borderId="348" applyNumberFormat="0" applyAlignment="0" applyProtection="0"/>
    <xf numFmtId="1" fontId="121" fillId="69" borderId="338" applyNumberFormat="0" applyBorder="0" applyAlignment="0">
      <alignment horizontal="centerContinuous" vertical="center"/>
      <protection locked="0"/>
    </xf>
    <xf numFmtId="0" fontId="25" fillId="8" borderId="322" applyNumberFormat="0" applyAlignment="0" applyProtection="0"/>
    <xf numFmtId="8" fontId="113" fillId="0" borderId="326">
      <protection locked="0"/>
    </xf>
    <xf numFmtId="0" fontId="12" fillId="24" borderId="325" applyNumberFormat="0" applyFont="0" applyAlignment="0" applyProtection="0"/>
    <xf numFmtId="8" fontId="113" fillId="0" borderId="326">
      <protection locked="0"/>
    </xf>
    <xf numFmtId="0" fontId="12" fillId="24" borderId="325" applyNumberFormat="0" applyFont="0" applyAlignment="0" applyProtection="0"/>
    <xf numFmtId="0" fontId="17" fillId="21" borderId="348" applyNumberFormat="0" applyAlignment="0" applyProtection="0"/>
    <xf numFmtId="0" fontId="17" fillId="21" borderId="348" applyNumberFormat="0" applyAlignment="0" applyProtection="0"/>
    <xf numFmtId="0" fontId="17" fillId="21" borderId="348" applyNumberFormat="0" applyAlignment="0" applyProtection="0"/>
    <xf numFmtId="0" fontId="17" fillId="21" borderId="348" applyNumberFormat="0" applyAlignment="0" applyProtection="0"/>
    <xf numFmtId="0" fontId="83" fillId="0" borderId="339" applyNumberFormat="0" applyFont="0" applyFill="0" applyAlignment="0" applyProtection="0"/>
    <xf numFmtId="0" fontId="17" fillId="21" borderId="322" applyNumberFormat="0" applyAlignment="0" applyProtection="0"/>
    <xf numFmtId="204" fontId="90" fillId="63" borderId="35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42" fontId="87" fillId="0" borderId="349" applyFont="0"/>
    <xf numFmtId="0" fontId="83" fillId="0" borderId="339" applyNumberFormat="0" applyFont="0" applyFill="0" applyAlignment="0" applyProtection="0"/>
    <xf numFmtId="204" fontId="90" fillId="63" borderId="324"/>
    <xf numFmtId="42" fontId="87" fillId="0" borderId="344" applyFont="0"/>
    <xf numFmtId="0" fontId="14" fillId="24" borderId="325" applyNumberFormat="0" applyFont="0" applyAlignment="0" applyProtection="0"/>
    <xf numFmtId="0" fontId="14" fillId="24" borderId="335" applyNumberFormat="0" applyFont="0" applyAlignment="0" applyProtection="0"/>
    <xf numFmtId="0" fontId="14" fillId="24" borderId="325" applyNumberFormat="0" applyFont="0" applyAlignment="0" applyProtection="0"/>
    <xf numFmtId="0" fontId="14" fillId="24" borderId="335" applyNumberFormat="0" applyFont="0" applyAlignment="0" applyProtection="0"/>
    <xf numFmtId="256" fontId="164" fillId="0" borderId="333" applyBorder="0"/>
    <xf numFmtId="39" fontId="12" fillId="0" borderId="470">
      <protection locked="0"/>
    </xf>
    <xf numFmtId="0" fontId="28" fillId="21" borderId="336" applyNumberFormat="0" applyAlignment="0" applyProtection="0"/>
    <xf numFmtId="0" fontId="28" fillId="21" borderId="336" applyNumberFormat="0" applyAlignment="0" applyProtection="0"/>
    <xf numFmtId="0" fontId="28" fillId="21" borderId="336" applyNumberFormat="0" applyAlignment="0" applyProtection="0"/>
    <xf numFmtId="256" fontId="164" fillId="0" borderId="347" applyBorder="0"/>
    <xf numFmtId="260" fontId="172" fillId="65" borderId="332" applyFill="0" applyBorder="0" applyAlignment="0" applyProtection="0">
      <alignment horizontal="right"/>
      <protection locked="0"/>
    </xf>
    <xf numFmtId="260" fontId="172" fillId="65" borderId="346" applyFill="0" applyBorder="0" applyAlignment="0" applyProtection="0">
      <alignment horizontal="right"/>
      <protection locked="0"/>
    </xf>
    <xf numFmtId="0" fontId="177" fillId="67" borderId="332">
      <alignment horizontal="center" vertical="center" wrapText="1"/>
      <protection hidden="1"/>
    </xf>
    <xf numFmtId="0" fontId="177" fillId="67" borderId="346">
      <alignment horizontal="center" vertical="center" wrapText="1"/>
      <protection hidden="1"/>
    </xf>
    <xf numFmtId="0" fontId="183" fillId="81" borderId="332" applyNumberFormat="0" applyProtection="0">
      <alignment horizontal="center" vertical="center"/>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0" fontId="12" fillId="25" borderId="332" applyNumberFormat="0" applyProtection="0">
      <alignment horizontal="left" vertical="center"/>
    </xf>
    <xf numFmtId="0" fontId="12" fillId="25" borderId="332" applyNumberFormat="0" applyProtection="0">
      <alignment horizontal="left" vertical="center"/>
    </xf>
    <xf numFmtId="0" fontId="11" fillId="60" borderId="332" applyNumberFormat="0" applyProtection="0">
      <alignment horizontal="left" vertical="center" wrapText="1"/>
    </xf>
    <xf numFmtId="253" fontId="11" fillId="82" borderId="332" applyNumberFormat="0" applyProtection="0">
      <alignment horizontal="center" vertical="center" wrapText="1"/>
    </xf>
    <xf numFmtId="0" fontId="12" fillId="25" borderId="332" applyNumberFormat="0" applyProtection="0">
      <alignment horizontal="left" vertical="center" wrapText="1"/>
    </xf>
    <xf numFmtId="0" fontId="11" fillId="60" borderId="332" applyNumberFormat="0" applyProtection="0">
      <alignment horizontal="left" vertical="center" wrapText="1"/>
    </xf>
    <xf numFmtId="0" fontId="183" fillId="81" borderId="346" applyNumberFormat="0" applyProtection="0">
      <alignment horizontal="center" vertical="center"/>
    </xf>
    <xf numFmtId="0" fontId="11" fillId="81" borderId="346" applyNumberFormat="0" applyProtection="0">
      <alignment horizontal="center" vertical="center" wrapText="1"/>
    </xf>
    <xf numFmtId="0" fontId="11" fillId="81" borderId="346" applyNumberFormat="0" applyProtection="0">
      <alignment horizontal="center" vertical="center"/>
    </xf>
    <xf numFmtId="0" fontId="11" fillId="81" borderId="346" applyNumberFormat="0" applyProtection="0">
      <alignment horizontal="center" vertical="center" wrapText="1"/>
    </xf>
    <xf numFmtId="0" fontId="12" fillId="25" borderId="346" applyNumberFormat="0" applyProtection="0">
      <alignment horizontal="left" vertical="center"/>
    </xf>
    <xf numFmtId="0" fontId="12" fillId="25" borderId="346" applyNumberFormat="0" applyProtection="0">
      <alignment horizontal="left" vertical="center"/>
    </xf>
    <xf numFmtId="0" fontId="11" fillId="60" borderId="346" applyNumberFormat="0" applyProtection="0">
      <alignment horizontal="left" vertical="center" wrapText="1"/>
    </xf>
    <xf numFmtId="253" fontId="11" fillId="82" borderId="346" applyNumberFormat="0" applyProtection="0">
      <alignment horizontal="center" vertical="center" wrapText="1"/>
    </xf>
    <xf numFmtId="0" fontId="12" fillId="25" borderId="346" applyNumberFormat="0" applyProtection="0">
      <alignment horizontal="left" vertical="center" wrapText="1"/>
    </xf>
    <xf numFmtId="0" fontId="11" fillId="60" borderId="346" applyNumberFormat="0" applyProtection="0">
      <alignment horizontal="left" vertical="center" wrapText="1"/>
    </xf>
    <xf numFmtId="0" fontId="12" fillId="61" borderId="348" applyNumberFormat="0">
      <alignment horizontal="left" vertical="center"/>
    </xf>
    <xf numFmtId="0" fontId="12" fillId="60" borderId="348" applyNumberFormat="0">
      <alignment horizontal="centerContinuous" vertical="center" wrapText="1"/>
    </xf>
    <xf numFmtId="39" fontId="12" fillId="0" borderId="344">
      <protection locked="0"/>
    </xf>
    <xf numFmtId="6" fontId="193" fillId="0" borderId="344" applyFill="0" applyAlignment="0" applyProtection="0"/>
    <xf numFmtId="167" fontId="85" fillId="0" borderId="345"/>
    <xf numFmtId="237" fontId="194" fillId="86" borderId="329" applyNumberFormat="0" applyBorder="0" applyAlignment="0" applyProtection="0">
      <alignment vertical="center"/>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49">
      <protection locked="0"/>
    </xf>
    <xf numFmtId="6" fontId="193" fillId="0" borderId="349" applyFill="0" applyAlignment="0" applyProtection="0"/>
    <xf numFmtId="167" fontId="85" fillId="0" borderId="345"/>
    <xf numFmtId="237" fontId="194" fillId="86" borderId="329" applyNumberFormat="0" applyBorder="0" applyAlignment="0" applyProtection="0">
      <alignment vertical="center"/>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44">
      <protection locked="0"/>
    </xf>
    <xf numFmtId="6" fontId="193" fillId="0" borderId="344" applyFill="0" applyAlignment="0" applyProtection="0"/>
    <xf numFmtId="167" fontId="85" fillId="0" borderId="345"/>
    <xf numFmtId="237" fontId="194" fillId="86" borderId="329" applyNumberFormat="0" applyBorder="0" applyAlignment="0" applyProtection="0">
      <alignment vertical="center"/>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0" fontId="12" fillId="61" borderId="322" applyNumberFormat="0">
      <alignment horizontal="left" vertical="center"/>
    </xf>
    <xf numFmtId="0" fontId="12" fillId="60" borderId="322" applyNumberFormat="0">
      <alignment horizontal="centerContinuous" vertical="center" wrapText="1"/>
    </xf>
    <xf numFmtId="0" fontId="12" fillId="61" borderId="322" applyNumberFormat="0">
      <alignment horizontal="left" vertical="center"/>
    </xf>
    <xf numFmtId="0" fontId="12" fillId="60" borderId="322" applyNumberFormat="0">
      <alignment horizontal="centerContinuous" vertical="center" wrapText="1"/>
    </xf>
    <xf numFmtId="39" fontId="12" fillId="0" borderId="344">
      <protection locked="0"/>
    </xf>
    <xf numFmtId="6" fontId="193" fillId="0" borderId="344" applyFill="0" applyAlignment="0" applyProtection="0"/>
    <xf numFmtId="167" fontId="85" fillId="0" borderId="345"/>
    <xf numFmtId="253" fontId="12" fillId="0" borderId="0"/>
    <xf numFmtId="0" fontId="12" fillId="0" borderId="357"/>
    <xf numFmtId="0" fontId="12" fillId="0" borderId="357"/>
    <xf numFmtId="0" fontId="12" fillId="0" borderId="357"/>
    <xf numFmtId="0" fontId="12" fillId="0" borderId="357"/>
    <xf numFmtId="0" fontId="12" fillId="0" borderId="357"/>
    <xf numFmtId="14" fontId="85" fillId="0" borderId="374" applyFont="0" applyFill="0" applyBorder="0" applyAlignment="0" applyProtection="0"/>
    <xf numFmtId="2" fontId="149" fillId="0" borderId="374"/>
    <xf numFmtId="0" fontId="147" fillId="73" borderId="365">
      <alignment horizontal="left" vertical="center" wrapText="1"/>
    </xf>
    <xf numFmtId="0" fontId="147" fillId="73" borderId="365">
      <alignment horizontal="left" vertical="center" wrapText="1"/>
    </xf>
    <xf numFmtId="0" fontId="147" fillId="73" borderId="365">
      <alignment horizontal="left" vertical="center" wrapText="1"/>
    </xf>
    <xf numFmtId="0" fontId="147" fillId="73" borderId="365">
      <alignment horizontal="left" vertical="center" wrapText="1"/>
    </xf>
    <xf numFmtId="0" fontId="25" fillId="8" borderId="370" applyNumberFormat="0" applyAlignment="0" applyProtection="0"/>
    <xf numFmtId="10" fontId="108" fillId="65" borderId="357" applyNumberFormat="0" applyBorder="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10" fontId="108" fillId="65" borderId="357" applyNumberFormat="0" applyBorder="0" applyAlignment="0" applyProtection="0"/>
    <xf numFmtId="0" fontId="25" fillId="8" borderId="370" applyNumberFormat="0" applyAlignment="0" applyProtection="0"/>
    <xf numFmtId="0" fontId="25" fillId="8" borderId="370" applyNumberFormat="0" applyAlignment="0" applyProtection="0"/>
    <xf numFmtId="10" fontId="108" fillId="65" borderId="357" applyNumberFormat="0" applyBorder="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10" fontId="108" fillId="65" borderId="357" applyNumberFormat="0" applyBorder="0" applyAlignment="0" applyProtection="0"/>
    <xf numFmtId="10" fontId="108" fillId="65" borderId="357" applyNumberFormat="0" applyBorder="0" applyAlignment="0" applyProtection="0"/>
    <xf numFmtId="234" fontId="87" fillId="0" borderId="376">
      <alignment horizontal="center"/>
    </xf>
    <xf numFmtId="0" fontId="47" fillId="0" borderId="369">
      <alignment horizontal="left" vertical="center"/>
    </xf>
    <xf numFmtId="0" fontId="47" fillId="0" borderId="369">
      <alignment horizontal="left" vertical="center"/>
    </xf>
    <xf numFmtId="233" fontId="12" fillId="71" borderId="357" applyNumberFormat="0" applyFont="0" applyBorder="0" applyAlignment="0" applyProtection="0"/>
    <xf numFmtId="233" fontId="12" fillId="71" borderId="357" applyNumberFormat="0" applyFont="0" applyBorder="0" applyAlignment="0" applyProtection="0"/>
    <xf numFmtId="0" fontId="47" fillId="0" borderId="369">
      <alignment horizontal="left" vertical="center"/>
    </xf>
    <xf numFmtId="233" fontId="12" fillId="71" borderId="357" applyNumberFormat="0" applyFont="0" applyBorder="0" applyAlignment="0" applyProtection="0"/>
    <xf numFmtId="0" fontId="47" fillId="0" borderId="369">
      <alignment horizontal="left" vertical="center"/>
    </xf>
    <xf numFmtId="233" fontId="12" fillId="71" borderId="357" applyNumberFormat="0" applyFont="0" applyBorder="0" applyAlignment="0" applyProtection="0"/>
    <xf numFmtId="0" fontId="47" fillId="0" borderId="369">
      <alignment horizontal="left" vertical="center"/>
    </xf>
    <xf numFmtId="233" fontId="12" fillId="71" borderId="357" applyNumberFormat="0" applyFont="0" applyBorder="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223" fontId="244" fillId="0" borderId="375" applyNumberFormat="0" applyFill="0">
      <alignment horizontal="right"/>
    </xf>
    <xf numFmtId="223" fontId="244" fillId="0" borderId="375" applyNumberFormat="0" applyFill="0">
      <alignment horizontal="right"/>
    </xf>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83" fillId="0" borderId="372" applyNumberFormat="0" applyFont="0" applyFill="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204" fontId="90" fillId="63" borderId="363"/>
    <xf numFmtId="42" fontId="87" fillId="0" borderId="349" applyFont="0"/>
    <xf numFmtId="204" fontId="90" fillId="63" borderId="363"/>
    <xf numFmtId="0" fontId="83" fillId="0" borderId="374" applyNumberFormat="0" applyFont="0" applyFill="0" applyAlignment="0" applyProtection="0"/>
    <xf numFmtId="0" fontId="99" fillId="0" borderId="373" applyNumberFormat="0" applyFont="0" applyFill="0" applyAlignment="0" applyProtection="0">
      <alignment horizontal="centerContinuous"/>
    </xf>
    <xf numFmtId="42" fontId="87" fillId="0" borderId="349" applyFont="0"/>
    <xf numFmtId="204" fontId="90" fillId="63" borderId="363"/>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42" fontId="87" fillId="0" borderId="349" applyFont="0"/>
    <xf numFmtId="204" fontId="90" fillId="63" borderId="363"/>
    <xf numFmtId="42" fontId="87" fillId="0" borderId="349" applyFont="0"/>
    <xf numFmtId="0" fontId="14" fillId="24" borderId="359" applyNumberFormat="0" applyFont="0" applyAlignment="0" applyProtection="0"/>
    <xf numFmtId="0" fontId="14" fillId="24" borderId="371" applyNumberFormat="0" applyFont="0" applyAlignment="0" applyProtection="0"/>
    <xf numFmtId="0" fontId="14" fillId="24" borderId="359" applyNumberFormat="0" applyFont="0" applyAlignment="0" applyProtection="0"/>
    <xf numFmtId="0" fontId="14" fillId="24" borderId="371" applyNumberFormat="0" applyFont="0" applyAlignment="0" applyProtection="0"/>
    <xf numFmtId="256" fontId="164" fillId="0" borderId="362" applyBorder="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56" fontId="164" fillId="0" borderId="369" applyBorder="0"/>
    <xf numFmtId="0" fontId="14" fillId="24" borderId="371" applyNumberFormat="0" applyFon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56" fontId="164" fillId="0" borderId="369" applyBorder="0"/>
    <xf numFmtId="260" fontId="172" fillId="65" borderId="357" applyFill="0" applyBorder="0" applyAlignment="0" applyProtection="0">
      <alignment horizontal="right"/>
      <protection locked="0"/>
    </xf>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260" fontId="172" fillId="65" borderId="357" applyFill="0" applyBorder="0" applyAlignment="0" applyProtection="0">
      <alignment horizontal="right"/>
      <protection locked="0"/>
    </xf>
    <xf numFmtId="260" fontId="172" fillId="65" borderId="357" applyFill="0" applyBorder="0" applyAlignment="0" applyProtection="0">
      <alignment horizontal="right"/>
      <protection locked="0"/>
    </xf>
    <xf numFmtId="256" fontId="164" fillId="0" borderId="369" applyBorder="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60" fontId="172" fillId="65" borderId="357" applyFill="0" applyBorder="0" applyAlignment="0" applyProtection="0">
      <alignment horizontal="right"/>
      <protection locked="0"/>
    </xf>
    <xf numFmtId="0" fontId="177" fillId="67" borderId="357">
      <alignment horizontal="center" vertical="center" wrapText="1"/>
      <protection hidden="1"/>
    </xf>
    <xf numFmtId="0" fontId="177" fillId="67" borderId="357">
      <alignment horizontal="center" vertical="center" wrapText="1"/>
      <protection hidden="1"/>
    </xf>
    <xf numFmtId="0" fontId="177" fillId="67" borderId="357">
      <alignment horizontal="center" vertical="center" wrapText="1"/>
      <protection hidden="1"/>
    </xf>
    <xf numFmtId="0" fontId="177" fillId="67" borderId="357">
      <alignment horizontal="center" vertical="center" wrapText="1"/>
      <protection hidden="1"/>
    </xf>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83" fillId="81" borderId="357" applyNumberFormat="0" applyProtection="0">
      <alignment horizontal="center" vertical="center"/>
    </xf>
    <xf numFmtId="0" fontId="11" fillId="60" borderId="357" applyNumberFormat="0" applyProtection="0">
      <alignment horizontal="left" vertical="center" wrapText="1"/>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0" fontId="11" fillId="60" borderId="357" applyNumberFormat="0" applyProtection="0">
      <alignment horizontal="left" vertical="center" wrapText="1"/>
    </xf>
    <xf numFmtId="0" fontId="183" fillId="81" borderId="357" applyNumberFormat="0" applyProtection="0">
      <alignment horizontal="center" vertical="center"/>
    </xf>
    <xf numFmtId="237" fontId="194" fillId="86" borderId="367" applyNumberFormat="0" applyBorder="0" applyAlignment="0" applyProtection="0">
      <alignmen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12" fillId="61" borderId="370" applyNumberFormat="0">
      <alignment horizontal="left" vertical="center"/>
    </xf>
    <xf numFmtId="0" fontId="12" fillId="60" borderId="370" applyNumberFormat="0">
      <alignment horizontal="centerContinuous"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0" fontId="30" fillId="0" borderId="368" applyNumberFormat="0" applyFill="0" applyAlignment="0" applyProtection="0"/>
    <xf numFmtId="0" fontId="183" fillId="81" borderId="357" applyNumberFormat="0" applyProtection="0">
      <alignment horizontal="center" vertical="center"/>
    </xf>
    <xf numFmtId="0" fontId="30" fillId="0" borderId="368" applyNumberFormat="0" applyFill="0" applyAlignment="0" applyProtection="0"/>
    <xf numFmtId="0" fontId="30" fillId="0" borderId="368" applyNumberFormat="0" applyFill="0" applyAlignment="0" applyProtection="0"/>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39" fontId="12" fillId="0" borderId="349">
      <protection locked="0"/>
    </xf>
    <xf numFmtId="6" fontId="193" fillId="0" borderId="349" applyFill="0" applyAlignment="0" applyProtection="0"/>
    <xf numFmtId="167" fontId="85" fillId="0" borderId="356"/>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237" fontId="194" fillId="86" borderId="367" applyNumberFormat="0" applyBorder="0" applyAlignment="0" applyProtection="0">
      <alignment vertical="center"/>
    </xf>
    <xf numFmtId="0" fontId="12" fillId="61" borderId="370" applyNumberFormat="0">
      <alignment horizontal="left" vertical="center"/>
    </xf>
    <xf numFmtId="0" fontId="12" fillId="60" borderId="370" applyNumberFormat="0">
      <alignment horizontal="centerContinuous"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167" fontId="12" fillId="0" borderId="374" applyBorder="0" applyProtection="0">
      <alignment horizontal="right" vertical="center"/>
    </xf>
    <xf numFmtId="0" fontId="11" fillId="81" borderId="357" applyNumberFormat="0" applyProtection="0">
      <alignment horizontal="center" vertical="center" wrapText="1"/>
    </xf>
    <xf numFmtId="0" fontId="189" fillId="83" borderId="374" applyBorder="0" applyProtection="0">
      <alignment horizontal="centerContinuous" vertical="center"/>
    </xf>
    <xf numFmtId="0" fontId="12" fillId="25" borderId="357" applyNumberFormat="0" applyProtection="0">
      <alignment horizontal="left" vertical="center"/>
    </xf>
    <xf numFmtId="0" fontId="12" fillId="25" borderId="357" applyNumberFormat="0" applyProtection="0">
      <alignment horizontal="left" vertical="center"/>
    </xf>
    <xf numFmtId="0" fontId="11" fillId="60" borderId="357" applyNumberFormat="0" applyProtection="0">
      <alignment horizontal="left" vertical="center" wrapText="1"/>
    </xf>
    <xf numFmtId="237" fontId="12" fillId="25" borderId="377" applyNumberFormat="0" applyAlignment="0">
      <alignment vertical="center"/>
    </xf>
    <xf numFmtId="237" fontId="194" fillId="86" borderId="367" applyNumberFormat="0" applyBorder="0" applyAlignment="0" applyProtection="0">
      <alignment vertical="center"/>
    </xf>
    <xf numFmtId="237" fontId="12" fillId="25" borderId="377" applyNumberFormat="0" applyProtection="0">
      <alignment horizontal="centerContinuous" vertical="center"/>
    </xf>
    <xf numFmtId="49" fontId="241" fillId="0" borderId="374">
      <alignment vertical="center"/>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11" fillId="60" borderId="357" applyNumberFormat="0" applyProtection="0">
      <alignment horizontal="left"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12" fillId="61" borderId="370" applyNumberFormat="0">
      <alignment horizontal="left" vertical="center"/>
    </xf>
    <xf numFmtId="0" fontId="12" fillId="60" borderId="370" applyNumberFormat="0">
      <alignment horizontal="centerContinuous" vertical="center" wrapText="1"/>
    </xf>
    <xf numFmtId="39" fontId="12" fillId="0" borderId="349">
      <protection locked="0"/>
    </xf>
    <xf numFmtId="0" fontId="12" fillId="61" borderId="370" applyNumberFormat="0">
      <alignment horizontal="left" vertical="center"/>
    </xf>
    <xf numFmtId="0" fontId="12" fillId="60" borderId="370" applyNumberFormat="0">
      <alignment horizontal="centerContinuous" vertical="center" wrapText="1"/>
    </xf>
    <xf numFmtId="6" fontId="193" fillId="0" borderId="349" applyFill="0" applyAlignment="0" applyProtection="0"/>
    <xf numFmtId="167" fontId="85" fillId="0" borderId="356"/>
    <xf numFmtId="0" fontId="12" fillId="25" borderId="357" applyNumberFormat="0" applyProtection="0">
      <alignment horizontal="left" vertical="center"/>
    </xf>
    <xf numFmtId="0" fontId="12" fillId="25" borderId="357" applyNumberFormat="0" applyProtection="0">
      <alignment horizontal="left" vertical="center"/>
    </xf>
    <xf numFmtId="279" fontId="241" fillId="0" borderId="374">
      <alignment horizontal="right"/>
    </xf>
    <xf numFmtId="237" fontId="194" fillId="86" borderId="367" applyNumberFormat="0" applyBorder="0" applyAlignment="0" applyProtection="0">
      <alignment vertical="center"/>
    </xf>
    <xf numFmtId="237" fontId="194" fillId="86" borderId="367" applyNumberFormat="0" applyBorder="0" applyAlignment="0" applyProtection="0">
      <alignment vertical="center"/>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30" fillId="0" borderId="368" applyNumberFormat="0" applyFill="0" applyAlignment="0" applyProtection="0"/>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0" fontId="17" fillId="21" borderId="370" applyNumberFormat="0" applyAlignment="0" applyProtection="0"/>
    <xf numFmtId="0" fontId="30" fillId="0" borderId="368" applyNumberFormat="0" applyFill="0" applyAlignment="0" applyProtection="0"/>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0" fontId="17" fillId="21" borderId="370" applyNumberFormat="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2" fillId="61" borderId="370" applyNumberFormat="0">
      <alignment horizontal="left" vertical="center"/>
    </xf>
    <xf numFmtId="0" fontId="12" fillId="60" borderId="370" applyNumberFormat="0">
      <alignment horizontal="centerContinuous"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0" fontId="17" fillId="21" borderId="370" applyNumberFormat="0" applyAlignment="0" applyProtection="0"/>
    <xf numFmtId="0" fontId="30" fillId="0" borderId="368"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237" fontId="194" fillId="86" borderId="367" applyNumberFormat="0" applyBorder="0" applyAlignment="0" applyProtection="0">
      <alignment vertical="center"/>
    </xf>
    <xf numFmtId="0" fontId="17" fillId="21" borderId="370" applyNumberFormat="0" applyAlignment="0" applyProtection="0"/>
    <xf numFmtId="0" fontId="12" fillId="61" borderId="370" applyNumberFormat="0">
      <alignment horizontal="left" vertical="center"/>
    </xf>
    <xf numFmtId="0" fontId="12" fillId="60" borderId="370" applyNumberFormat="0">
      <alignment horizontal="centerContinuous" vertical="center" wrapText="1"/>
    </xf>
    <xf numFmtId="0" fontId="12" fillId="61" borderId="370" applyNumberFormat="0">
      <alignment horizontal="left" vertical="center"/>
    </xf>
    <xf numFmtId="0" fontId="12" fillId="60" borderId="370" applyNumberFormat="0">
      <alignment horizontal="centerContinuous"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256" fontId="164" fillId="0" borderId="369" applyBorder="0"/>
    <xf numFmtId="260" fontId="172" fillId="65" borderId="357" applyFill="0" applyBorder="0" applyAlignment="0" applyProtection="0">
      <alignment horizontal="right"/>
      <protection locked="0"/>
    </xf>
    <xf numFmtId="0" fontId="177" fillId="67" borderId="357">
      <alignment horizontal="center" vertical="center" wrapText="1"/>
      <protection hidden="1"/>
    </xf>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167" fontId="85" fillId="0" borderId="379"/>
    <xf numFmtId="0" fontId="147" fillId="73" borderId="365">
      <alignment horizontal="left" vertical="center" wrapText="1"/>
    </xf>
    <xf numFmtId="8" fontId="113" fillId="0" borderId="364">
      <protection locked="0"/>
    </xf>
    <xf numFmtId="204" fontId="90" fillId="63" borderId="363"/>
    <xf numFmtId="237" fontId="194" fillId="86" borderId="367" applyNumberFormat="0" applyBorder="0" applyAlignment="0" applyProtection="0">
      <alignment vertical="center"/>
    </xf>
    <xf numFmtId="167" fontId="85" fillId="0" borderId="379"/>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1" fillId="60" borderId="380" applyNumberFormat="0" applyProtection="0">
      <alignment horizontal="left" vertical="center" wrapText="1"/>
    </xf>
    <xf numFmtId="0" fontId="12" fillId="25" borderId="380" applyNumberFormat="0" applyProtection="0">
      <alignment horizontal="left" vertical="center" wrapText="1"/>
    </xf>
    <xf numFmtId="253" fontId="11" fillId="82" borderId="380" applyNumberFormat="0" applyProtection="0">
      <alignment horizontal="center" vertical="center" wrapText="1"/>
    </xf>
    <xf numFmtId="0" fontId="11" fillId="60" borderId="380" applyNumberFormat="0" applyProtection="0">
      <alignment horizontal="left"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83" fillId="81" borderId="380" applyNumberFormat="0" applyProtection="0">
      <alignment horizontal="center" vertical="center"/>
    </xf>
    <xf numFmtId="0" fontId="11" fillId="60" borderId="380" applyNumberFormat="0" applyProtection="0">
      <alignment horizontal="left" vertical="center" wrapText="1"/>
    </xf>
    <xf numFmtId="0" fontId="12" fillId="25" borderId="380" applyNumberFormat="0" applyProtection="0">
      <alignment horizontal="left" vertical="center" wrapText="1"/>
    </xf>
    <xf numFmtId="253" fontId="11" fillId="82" borderId="380" applyNumberFormat="0" applyProtection="0">
      <alignment horizontal="center" vertical="center" wrapText="1"/>
    </xf>
    <xf numFmtId="0" fontId="11" fillId="60" borderId="380" applyNumberFormat="0" applyProtection="0">
      <alignment horizontal="left"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83" fillId="81" borderId="380" applyNumberFormat="0" applyProtection="0">
      <alignment horizontal="center" vertical="center"/>
    </xf>
    <xf numFmtId="0" fontId="177" fillId="67" borderId="380">
      <alignment horizontal="center" vertical="center" wrapText="1"/>
      <protection hidden="1"/>
    </xf>
    <xf numFmtId="0" fontId="177" fillId="67" borderId="380">
      <alignment horizontal="center" vertical="center" wrapText="1"/>
      <protection hidden="1"/>
    </xf>
    <xf numFmtId="260" fontId="172" fillId="65" borderId="380" applyFill="0" applyBorder="0" applyAlignment="0" applyProtection="0">
      <alignment horizontal="right"/>
      <protection locked="0"/>
    </xf>
    <xf numFmtId="0" fontId="28" fillId="21" borderId="398" applyNumberFormat="0" applyAlignment="0" applyProtection="0"/>
    <xf numFmtId="0" fontId="28" fillId="21" borderId="398" applyNumberFormat="0" applyAlignment="0" applyProtection="0"/>
    <xf numFmtId="0" fontId="28" fillId="21" borderId="398" applyNumberFormat="0" applyAlignment="0" applyProtection="0"/>
    <xf numFmtId="256" fontId="164" fillId="0" borderId="390" applyBorder="0"/>
    <xf numFmtId="260" fontId="172" fillId="65" borderId="380" applyFill="0" applyBorder="0" applyAlignment="0" applyProtection="0">
      <alignment horizontal="right"/>
      <protection locked="0"/>
    </xf>
    <xf numFmtId="0" fontId="28" fillId="21" borderId="387" applyNumberFormat="0" applyAlignment="0" applyProtection="0"/>
    <xf numFmtId="0" fontId="28" fillId="21" borderId="387" applyNumberFormat="0" applyAlignment="0" applyProtection="0"/>
    <xf numFmtId="0" fontId="28" fillId="21" borderId="387" applyNumberFormat="0" applyAlignment="0" applyProtection="0"/>
    <xf numFmtId="0" fontId="14" fillId="24" borderId="395" applyNumberFormat="0" applyFont="0" applyAlignment="0" applyProtection="0"/>
    <xf numFmtId="0" fontId="14" fillId="24" borderId="395" applyNumberFormat="0" applyFont="0" applyAlignment="0" applyProtection="0"/>
    <xf numFmtId="0" fontId="14" fillId="24" borderId="384" applyNumberFormat="0" applyFont="0" applyAlignment="0" applyProtection="0"/>
    <xf numFmtId="0" fontId="14" fillId="24" borderId="384" applyNumberFormat="0" applyFont="0" applyAlignment="0" applyProtection="0"/>
    <xf numFmtId="42" fontId="87" fillId="0" borderId="349" applyFont="0"/>
    <xf numFmtId="204" fontId="90" fillId="63" borderId="382"/>
    <xf numFmtId="0" fontId="83" fillId="0" borderId="383" applyNumberFormat="0" applyFont="0" applyFill="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42" fontId="87" fillId="0" borderId="349" applyFont="0"/>
    <xf numFmtId="0" fontId="12" fillId="24" borderId="384" applyNumberFormat="0" applyFont="0" applyAlignment="0" applyProtection="0"/>
    <xf numFmtId="8" fontId="113" fillId="0" borderId="385">
      <protection locked="0"/>
    </xf>
    <xf numFmtId="0" fontId="25" fillId="8" borderId="381" applyNumberFormat="0" applyAlignment="0" applyProtection="0"/>
    <xf numFmtId="1" fontId="121" fillId="69" borderId="391" applyNumberFormat="0" applyBorder="0" applyAlignment="0">
      <alignment horizontal="centerContinuous" vertical="center"/>
      <protection locked="0"/>
    </xf>
    <xf numFmtId="233" fontId="12" fillId="71" borderId="380" applyNumberFormat="0" applyFont="0" applyBorder="0" applyAlignment="0" applyProtection="0"/>
    <xf numFmtId="0" fontId="47" fillId="0" borderId="390">
      <alignment horizontal="left" vertical="center"/>
    </xf>
    <xf numFmtId="233" fontId="12" fillId="71" borderId="380" applyNumberFormat="0" applyFont="0" applyBorder="0" applyAlignment="0" applyProtection="0"/>
    <xf numFmtId="0" fontId="25" fillId="8" borderId="381" applyNumberFormat="0" applyAlignment="0" applyProtection="0"/>
    <xf numFmtId="0" fontId="25" fillId="8" borderId="381" applyNumberFormat="0" applyAlignment="0" applyProtection="0"/>
    <xf numFmtId="0" fontId="25" fillId="8" borderId="381" applyNumberFormat="0" applyAlignment="0" applyProtection="0"/>
    <xf numFmtId="0" fontId="147" fillId="73" borderId="386">
      <alignment horizontal="left" vertical="center" wrapText="1"/>
    </xf>
    <xf numFmtId="10" fontId="108" fillId="65" borderId="380" applyNumberFormat="0" applyBorder="0" applyAlignment="0" applyProtection="0"/>
    <xf numFmtId="10" fontId="108" fillId="65" borderId="380" applyNumberFormat="0" applyBorder="0" applyAlignment="0" applyProtection="0"/>
    <xf numFmtId="0" fontId="12" fillId="0" borderId="380"/>
    <xf numFmtId="0" fontId="12" fillId="0" borderId="380"/>
    <xf numFmtId="0" fontId="12" fillId="0" borderId="380"/>
    <xf numFmtId="0" fontId="12" fillId="0" borderId="380"/>
    <xf numFmtId="0" fontId="147" fillId="73" borderId="386">
      <alignment horizontal="left" vertical="center" wrapText="1"/>
    </xf>
    <xf numFmtId="0" fontId="147" fillId="73" borderId="397">
      <alignment horizontal="left" vertical="center" wrapText="1"/>
    </xf>
    <xf numFmtId="0" fontId="25" fillId="8" borderId="381" applyNumberFormat="0" applyAlignment="0" applyProtection="0"/>
    <xf numFmtId="0" fontId="25" fillId="8" borderId="381" applyNumberFormat="0" applyAlignment="0" applyProtection="0"/>
    <xf numFmtId="0" fontId="25" fillId="8" borderId="381" applyNumberFormat="0" applyAlignment="0" applyProtection="0"/>
    <xf numFmtId="10" fontId="108" fillId="65" borderId="380" applyNumberFormat="0" applyBorder="0" applyAlignment="0" applyProtection="0"/>
    <xf numFmtId="0" fontId="25" fillId="8" borderId="392" applyNumberFormat="0" applyAlignment="0" applyProtection="0"/>
    <xf numFmtId="0" fontId="25" fillId="8" borderId="392" applyNumberFormat="0" applyAlignment="0" applyProtection="0"/>
    <xf numFmtId="0" fontId="25" fillId="8" borderId="392" applyNumberFormat="0" applyAlignment="0" applyProtection="0"/>
    <xf numFmtId="10" fontId="108" fillId="65" borderId="380" applyNumberFormat="0" applyBorder="0" applyAlignment="0" applyProtection="0"/>
    <xf numFmtId="233" fontId="12" fillId="71" borderId="380" applyNumberFormat="0" applyFont="0" applyBorder="0" applyAlignment="0" applyProtection="0"/>
    <xf numFmtId="0" fontId="47" fillId="0" borderId="390">
      <alignment horizontal="left" vertical="center"/>
    </xf>
    <xf numFmtId="233" fontId="12" fillId="71" borderId="380" applyNumberFormat="0" applyFont="0" applyBorder="0" applyAlignment="0" applyProtection="0"/>
    <xf numFmtId="0" fontId="25" fillId="8" borderId="381" applyNumberFormat="0" applyAlignment="0" applyProtection="0"/>
    <xf numFmtId="1" fontId="121" fillId="69" borderId="391" applyNumberFormat="0" applyBorder="0" applyAlignment="0">
      <alignment horizontal="centerContinuous" vertical="center"/>
      <protection locked="0"/>
    </xf>
    <xf numFmtId="0" fontId="25" fillId="8" borderId="392" applyNumberFormat="0" applyAlignment="0" applyProtection="0"/>
    <xf numFmtId="8" fontId="113" fillId="0" borderId="385">
      <protection locked="0"/>
    </xf>
    <xf numFmtId="0" fontId="12" fillId="24" borderId="384" applyNumberFormat="0" applyFont="0" applyAlignment="0" applyProtection="0"/>
    <xf numFmtId="8" fontId="113" fillId="0" borderId="396">
      <protection locked="0"/>
    </xf>
    <xf numFmtId="0" fontId="12" fillId="24" borderId="395" applyNumberFormat="0" applyFont="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0" fontId="83" fillId="0" borderId="383" applyNumberFormat="0" applyFont="0" applyFill="0" applyAlignment="0" applyProtection="0"/>
    <xf numFmtId="0" fontId="17" fillId="21" borderId="392" applyNumberFormat="0" applyAlignment="0" applyProtection="0"/>
    <xf numFmtId="204" fontId="90" fillId="63" borderId="382"/>
    <xf numFmtId="0" fontId="17" fillId="21" borderId="392" applyNumberFormat="0" applyAlignment="0" applyProtection="0"/>
    <xf numFmtId="0" fontId="17" fillId="21" borderId="392" applyNumberFormat="0" applyAlignment="0" applyProtection="0"/>
    <xf numFmtId="0" fontId="17" fillId="21" borderId="392" applyNumberFormat="0" applyAlignment="0" applyProtection="0"/>
    <xf numFmtId="0" fontId="83" fillId="0" borderId="394" applyNumberFormat="0" applyFont="0" applyFill="0" applyAlignment="0" applyProtection="0"/>
    <xf numFmtId="204" fontId="90" fillId="63" borderId="393"/>
    <xf numFmtId="42" fontId="87" fillId="0" borderId="349" applyFont="0"/>
    <xf numFmtId="0" fontId="14" fillId="24" borderId="384" applyNumberFormat="0" applyFont="0" applyAlignment="0" applyProtection="0"/>
    <xf numFmtId="0" fontId="14" fillId="24" borderId="371" applyNumberFormat="0" applyFont="0" applyAlignment="0" applyProtection="0"/>
    <xf numFmtId="0" fontId="14" fillId="24" borderId="384" applyNumberFormat="0" applyFont="0" applyAlignment="0" applyProtection="0"/>
    <xf numFmtId="0" fontId="14" fillId="24" borderId="371" applyNumberFormat="0" applyFont="0" applyAlignment="0" applyProtection="0"/>
    <xf numFmtId="0" fontId="28" fillId="21" borderId="387" applyNumberFormat="0" applyAlignment="0" applyProtection="0"/>
    <xf numFmtId="0" fontId="28" fillId="21" borderId="387" applyNumberFormat="0" applyAlignment="0" applyProtection="0"/>
    <xf numFmtId="0" fontId="28" fillId="21" borderId="387" applyNumberFormat="0" applyAlignment="0" applyProtection="0"/>
    <xf numFmtId="256" fontId="164" fillId="0" borderId="390" applyBorder="0"/>
    <xf numFmtId="260" fontId="172" fillId="65" borderId="380" applyFill="0" applyBorder="0" applyAlignment="0" applyProtection="0">
      <alignment horizontal="right"/>
      <protection locked="0"/>
    </xf>
    <xf numFmtId="260" fontId="172" fillId="65" borderId="380" applyFill="0" applyBorder="0" applyAlignment="0" applyProtection="0">
      <alignment horizontal="right"/>
      <protection locked="0"/>
    </xf>
    <xf numFmtId="0" fontId="177" fillId="67" borderId="380">
      <alignment horizontal="center" vertical="center" wrapText="1"/>
      <protection hidden="1"/>
    </xf>
    <xf numFmtId="0" fontId="177" fillId="67" borderId="380">
      <alignment horizontal="center" vertical="center" wrapText="1"/>
      <protection hidden="1"/>
    </xf>
    <xf numFmtId="0" fontId="183" fillId="81" borderId="380" applyNumberFormat="0" applyProtection="0">
      <alignment horizontal="center"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60" borderId="380" applyNumberFormat="0" applyProtection="0">
      <alignment horizontal="left" vertical="center" wrapText="1"/>
    </xf>
    <xf numFmtId="253" fontId="11" fillId="82" borderId="380" applyNumberFormat="0" applyProtection="0">
      <alignment horizontal="center" vertical="center" wrapText="1"/>
    </xf>
    <xf numFmtId="0" fontId="12" fillId="25" borderId="380" applyNumberFormat="0" applyProtection="0">
      <alignment horizontal="left" vertical="center" wrapText="1"/>
    </xf>
    <xf numFmtId="0" fontId="11" fillId="60" borderId="380" applyNumberFormat="0" applyProtection="0">
      <alignment horizontal="left" vertical="center" wrapText="1"/>
    </xf>
    <xf numFmtId="0" fontId="183" fillId="81" borderId="380" applyNumberFormat="0" applyProtection="0">
      <alignment horizontal="center"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60" borderId="380" applyNumberFormat="0" applyProtection="0">
      <alignment horizontal="left" vertical="center" wrapText="1"/>
    </xf>
    <xf numFmtId="253" fontId="11" fillId="82" borderId="380" applyNumberFormat="0" applyProtection="0">
      <alignment horizontal="center" vertical="center" wrapText="1"/>
    </xf>
    <xf numFmtId="0" fontId="12" fillId="25" borderId="380" applyNumberFormat="0" applyProtection="0">
      <alignment horizontal="left" vertical="center" wrapText="1"/>
    </xf>
    <xf numFmtId="0" fontId="11" fillId="60" borderId="380" applyNumberFormat="0" applyProtection="0">
      <alignment horizontal="left" vertical="center" wrapText="1"/>
    </xf>
    <xf numFmtId="0" fontId="12" fillId="61" borderId="381" applyNumberFormat="0">
      <alignment horizontal="left" vertical="center"/>
    </xf>
    <xf numFmtId="0" fontId="12" fillId="60" borderId="381" applyNumberFormat="0">
      <alignment horizontal="centerContinuous" vertical="center" wrapText="1"/>
    </xf>
    <xf numFmtId="39" fontId="12" fillId="0" borderId="349">
      <protection locked="0"/>
    </xf>
    <xf numFmtId="6" fontId="193" fillId="0" borderId="349" applyFill="0" applyAlignment="0" applyProtection="0"/>
    <xf numFmtId="167" fontId="85" fillId="0" borderId="379"/>
    <xf numFmtId="237" fontId="194" fillId="86" borderId="388" applyNumberFormat="0" applyBorder="0" applyAlignment="0" applyProtection="0">
      <alignment vertical="center"/>
    </xf>
    <xf numFmtId="0" fontId="30" fillId="0" borderId="389" applyNumberFormat="0" applyFill="0" applyAlignment="0" applyProtection="0"/>
    <xf numFmtId="0" fontId="30" fillId="0" borderId="389" applyNumberFormat="0" applyFill="0" applyAlignment="0" applyProtection="0"/>
    <xf numFmtId="0" fontId="30" fillId="0" borderId="389" applyNumberFormat="0" applyFill="0" applyAlignment="0" applyProtection="0"/>
    <xf numFmtId="167" fontId="85" fillId="0" borderId="379"/>
    <xf numFmtId="237" fontId="194" fillId="86" borderId="388" applyNumberFormat="0" applyBorder="0" applyAlignment="0" applyProtection="0">
      <alignment vertical="center"/>
    </xf>
    <xf numFmtId="0" fontId="30" fillId="0" borderId="389" applyNumberFormat="0" applyFill="0" applyAlignment="0" applyProtection="0"/>
    <xf numFmtId="0" fontId="30" fillId="0" borderId="389" applyNumberFormat="0" applyFill="0" applyAlignment="0" applyProtection="0"/>
    <xf numFmtId="0" fontId="30" fillId="0" borderId="389" applyNumberFormat="0" applyFill="0" applyAlignment="0" applyProtection="0"/>
    <xf numFmtId="39" fontId="12" fillId="0" borderId="349">
      <protection locked="0"/>
    </xf>
    <xf numFmtId="6" fontId="193" fillId="0" borderId="349" applyFill="0" applyAlignment="0" applyProtection="0"/>
    <xf numFmtId="167" fontId="85" fillId="0" borderId="379"/>
    <xf numFmtId="237" fontId="194" fillId="86" borderId="399" applyNumberFormat="0" applyBorder="0" applyAlignment="0" applyProtection="0">
      <alignment vertical="center"/>
    </xf>
    <xf numFmtId="0" fontId="30" fillId="0" borderId="400" applyNumberFormat="0" applyFill="0" applyAlignment="0" applyProtection="0"/>
    <xf numFmtId="0" fontId="30" fillId="0" borderId="400" applyNumberFormat="0" applyFill="0" applyAlignment="0" applyProtection="0"/>
    <xf numFmtId="0" fontId="30" fillId="0" borderId="400" applyNumberFormat="0" applyFill="0" applyAlignment="0" applyProtection="0"/>
    <xf numFmtId="0" fontId="12" fillId="61" borderId="381" applyNumberFormat="0">
      <alignment horizontal="left" vertical="center"/>
    </xf>
    <xf numFmtId="0" fontId="12" fillId="60" borderId="381" applyNumberFormat="0">
      <alignment horizontal="centerContinuous" vertical="center" wrapText="1"/>
    </xf>
    <xf numFmtId="0" fontId="12" fillId="61" borderId="392" applyNumberFormat="0">
      <alignment horizontal="left" vertical="center"/>
    </xf>
    <xf numFmtId="0" fontId="12" fillId="60" borderId="392" applyNumberFormat="0">
      <alignment horizontal="centerContinuous" vertical="center" wrapText="1"/>
    </xf>
    <xf numFmtId="39" fontId="12" fillId="0" borderId="349">
      <protection locked="0"/>
    </xf>
    <xf numFmtId="6" fontId="193" fillId="0" borderId="349" applyFill="0" applyAlignment="0" applyProtection="0"/>
    <xf numFmtId="167" fontId="85" fillId="0" borderId="379"/>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234" fontId="87" fillId="0" borderId="376">
      <alignment horizontal="center"/>
    </xf>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0" fontId="25" fillId="8" borderId="411" applyNumberFormat="0" applyAlignment="0" applyProtection="0"/>
    <xf numFmtId="223" fontId="244" fillId="0" borderId="375" applyNumberFormat="0" applyFill="0">
      <alignment horizontal="right"/>
    </xf>
    <xf numFmtId="223" fontId="244" fillId="0" borderId="375" applyNumberFormat="0" applyFill="0">
      <alignment horizontal="right"/>
    </xf>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204" fontId="90" fillId="63" borderId="406"/>
    <xf numFmtId="204" fontId="90" fillId="63" borderId="406"/>
    <xf numFmtId="204" fontId="90" fillId="63" borderId="406"/>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204" fontId="90" fillId="63" borderId="406"/>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256" fontId="164" fillId="0" borderId="369" applyBorder="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233" fontId="181" fillId="0" borderId="376"/>
    <xf numFmtId="233" fontId="181" fillId="0" borderId="376"/>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12" fillId="61" borderId="411" applyNumberFormat="0">
      <alignment horizontal="left" vertical="center"/>
    </xf>
    <xf numFmtId="0" fontId="12" fillId="60" borderId="411" applyNumberFormat="0">
      <alignment horizontal="centerContinuous" vertical="center" wrapText="1"/>
    </xf>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237" fontId="194" fillId="86" borderId="409" applyNumberFormat="0" applyBorder="0" applyAlignment="0" applyProtection="0">
      <alignment vertical="center"/>
    </xf>
    <xf numFmtId="237" fontId="194" fillId="86" borderId="409" applyNumberFormat="0" applyBorder="0" applyAlignment="0" applyProtection="0">
      <alignment vertical="center"/>
    </xf>
    <xf numFmtId="237" fontId="194" fillId="86" borderId="409" applyNumberFormat="0" applyBorder="0" applyAlignment="0" applyProtection="0">
      <alignment vertical="center"/>
    </xf>
    <xf numFmtId="0" fontId="12" fillId="61" borderId="411" applyNumberFormat="0">
      <alignment horizontal="left" vertical="center"/>
    </xf>
    <xf numFmtId="0" fontId="12" fillId="60" borderId="411" applyNumberFormat="0">
      <alignment horizontal="centerContinuous" vertical="center" wrapText="1"/>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12" fillId="61" borderId="411" applyNumberFormat="0">
      <alignment horizontal="left" vertical="center"/>
    </xf>
    <xf numFmtId="0" fontId="12" fillId="60" borderId="411" applyNumberFormat="0">
      <alignment horizontal="centerContinuous" vertical="center" wrapText="1"/>
    </xf>
    <xf numFmtId="0" fontId="12" fillId="61" borderId="411" applyNumberFormat="0">
      <alignment horizontal="left" vertical="center"/>
    </xf>
    <xf numFmtId="0" fontId="12" fillId="60" borderId="411" applyNumberFormat="0">
      <alignment horizontal="centerContinuous" vertical="center" wrapText="1"/>
    </xf>
    <xf numFmtId="234" fontId="87" fillId="0" borderId="376">
      <alignment horizontal="center"/>
    </xf>
    <xf numFmtId="237" fontId="194" fillId="86" borderId="409" applyNumberFormat="0" applyBorder="0" applyAlignment="0" applyProtection="0">
      <alignment vertical="center"/>
    </xf>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0" fontId="17" fillId="21" borderId="411" applyNumberFormat="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0" fontId="17" fillId="21" borderId="411" applyNumberFormat="0" applyAlignment="0" applyProtection="0"/>
    <xf numFmtId="0" fontId="12" fillId="61" borderId="411" applyNumberFormat="0">
      <alignment horizontal="left" vertical="center"/>
    </xf>
    <xf numFmtId="0" fontId="12" fillId="60" borderId="411" applyNumberFormat="0">
      <alignment horizontal="centerContinuous" vertical="center" wrapText="1"/>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0" fontId="17" fillId="21" borderId="411" applyNumberFormat="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237" fontId="194" fillId="86" borderId="409" applyNumberFormat="0" applyBorder="0" applyAlignment="0" applyProtection="0">
      <alignment vertical="center"/>
    </xf>
    <xf numFmtId="0" fontId="17" fillId="21" borderId="411" applyNumberFormat="0" applyAlignment="0" applyProtection="0"/>
    <xf numFmtId="0" fontId="12" fillId="61" borderId="411" applyNumberFormat="0">
      <alignment horizontal="left" vertical="center"/>
    </xf>
    <xf numFmtId="0" fontId="12" fillId="60" borderId="411" applyNumberFormat="0">
      <alignment horizontal="centerContinuous" vertical="center" wrapText="1"/>
    </xf>
    <xf numFmtId="0" fontId="12" fillId="61" borderId="411" applyNumberFormat="0">
      <alignment horizontal="left" vertical="center"/>
    </xf>
    <xf numFmtId="0" fontId="12" fillId="60" borderId="411" applyNumberFormat="0">
      <alignment horizontal="centerContinuous" vertical="center" wrapText="1"/>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233" fontId="181" fillId="0" borderId="376"/>
    <xf numFmtId="237" fontId="194" fillId="86" borderId="409" applyNumberFormat="0" applyBorder="0" applyAlignment="0" applyProtection="0">
      <alignment vertical="center"/>
    </xf>
    <xf numFmtId="167" fontId="85" fillId="0" borderId="412"/>
    <xf numFmtId="0" fontId="147" fillId="73" borderId="408">
      <alignment horizontal="left" vertical="center" wrapText="1"/>
    </xf>
    <xf numFmtId="8" fontId="113" fillId="0" borderId="407">
      <protection locked="0"/>
    </xf>
    <xf numFmtId="204" fontId="90" fillId="63" borderId="406"/>
    <xf numFmtId="237" fontId="194" fillId="86" borderId="409" applyNumberFormat="0" applyBorder="0" applyAlignment="0" applyProtection="0">
      <alignment vertical="center"/>
    </xf>
    <xf numFmtId="167" fontId="85" fillId="0" borderId="412"/>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1" fillId="60" borderId="413" applyNumberFormat="0" applyProtection="0">
      <alignment horizontal="left" vertical="center" wrapText="1"/>
    </xf>
    <xf numFmtId="0" fontId="12" fillId="25" borderId="413" applyNumberFormat="0" applyProtection="0">
      <alignment horizontal="left" vertical="center" wrapText="1"/>
    </xf>
    <xf numFmtId="253" fontId="11" fillId="82" borderId="413" applyNumberFormat="0" applyProtection="0">
      <alignment horizontal="center" vertical="center" wrapText="1"/>
    </xf>
    <xf numFmtId="0" fontId="11" fillId="60" borderId="413" applyNumberFormat="0" applyProtection="0">
      <alignment horizontal="left"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83" fillId="81" borderId="413" applyNumberFormat="0" applyProtection="0">
      <alignment horizontal="center" vertical="center"/>
    </xf>
    <xf numFmtId="0" fontId="11" fillId="60" borderId="413" applyNumberFormat="0" applyProtection="0">
      <alignment horizontal="left" vertical="center" wrapText="1"/>
    </xf>
    <xf numFmtId="0" fontId="12" fillId="25" borderId="413" applyNumberFormat="0" applyProtection="0">
      <alignment horizontal="left" vertical="center" wrapText="1"/>
    </xf>
    <xf numFmtId="253" fontId="11" fillId="82" borderId="413" applyNumberFormat="0" applyProtection="0">
      <alignment horizontal="center" vertical="center" wrapText="1"/>
    </xf>
    <xf numFmtId="0" fontId="11" fillId="60" borderId="413" applyNumberFormat="0" applyProtection="0">
      <alignment horizontal="left"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83" fillId="81" borderId="413" applyNumberFormat="0" applyProtection="0">
      <alignment horizontal="center" vertical="center"/>
    </xf>
    <xf numFmtId="0" fontId="177" fillId="67" borderId="413">
      <alignment horizontal="center" vertical="center" wrapText="1"/>
      <protection hidden="1"/>
    </xf>
    <xf numFmtId="233" fontId="181" fillId="0" borderId="376"/>
    <xf numFmtId="0" fontId="177" fillId="67" borderId="413">
      <alignment horizontal="center" vertical="center" wrapText="1"/>
      <protection hidden="1"/>
    </xf>
    <xf numFmtId="260" fontId="172" fillId="65" borderId="413" applyFill="0" applyBorder="0" applyAlignment="0" applyProtection="0">
      <alignment horizontal="right"/>
      <protection locked="0"/>
    </xf>
    <xf numFmtId="0" fontId="28" fillId="21" borderId="420" applyNumberFormat="0" applyAlignment="0" applyProtection="0"/>
    <xf numFmtId="0" fontId="28" fillId="21" borderId="420" applyNumberFormat="0" applyAlignment="0" applyProtection="0"/>
    <xf numFmtId="0" fontId="28" fillId="21" borderId="420" applyNumberFormat="0" applyAlignment="0" applyProtection="0"/>
    <xf numFmtId="256" fontId="164" fillId="0" borderId="414" applyBorder="0"/>
    <xf numFmtId="260" fontId="172" fillId="65" borderId="413" applyFill="0" applyBorder="0" applyAlignment="0" applyProtection="0">
      <alignment horizontal="right"/>
      <protection locked="0"/>
    </xf>
    <xf numFmtId="0" fontId="28" fillId="21" borderId="420" applyNumberFormat="0" applyAlignment="0" applyProtection="0"/>
    <xf numFmtId="0" fontId="28" fillId="21" borderId="420" applyNumberFormat="0" applyAlignment="0" applyProtection="0"/>
    <xf numFmtId="0" fontId="28" fillId="21" borderId="420" applyNumberFormat="0" applyAlignment="0" applyProtection="0"/>
    <xf numFmtId="256" fontId="164" fillId="0" borderId="414" applyBorder="0"/>
    <xf numFmtId="0" fontId="14" fillId="24" borderId="417" applyNumberFormat="0" applyFont="0" applyAlignment="0" applyProtection="0"/>
    <xf numFmtId="0" fontId="14" fillId="24" borderId="417" applyNumberFormat="0" applyFont="0" applyAlignment="0" applyProtection="0"/>
    <xf numFmtId="0" fontId="14" fillId="24" borderId="417" applyNumberFormat="0" applyFont="0" applyAlignment="0" applyProtection="0"/>
    <xf numFmtId="0" fontId="14" fillId="24" borderId="417" applyNumberFormat="0" applyFont="0" applyAlignment="0" applyProtection="0"/>
    <xf numFmtId="204" fontId="90" fillId="63" borderId="416"/>
    <xf numFmtId="0" fontId="83" fillId="0" borderId="423" applyNumberFormat="0" applyFont="0" applyFill="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12" fillId="24" borderId="417" applyNumberFormat="0" applyFont="0" applyAlignment="0" applyProtection="0"/>
    <xf numFmtId="8" fontId="113" fillId="0" borderId="418">
      <protection locked="0"/>
    </xf>
    <xf numFmtId="223" fontId="244" fillId="0" borderId="375" applyNumberFormat="0" applyFill="0">
      <alignment horizontal="right"/>
    </xf>
    <xf numFmtId="223" fontId="244" fillId="0" borderId="375" applyNumberFormat="0" applyFill="0">
      <alignment horizontal="right"/>
    </xf>
    <xf numFmtId="0" fontId="25" fillId="8" borderId="415" applyNumberFormat="0" applyAlignment="0" applyProtection="0"/>
    <xf numFmtId="223" fontId="244" fillId="0" borderId="375" applyNumberFormat="0" applyFill="0">
      <alignment horizontal="right"/>
    </xf>
    <xf numFmtId="223" fontId="244" fillId="0" borderId="375" applyNumberFormat="0" applyFill="0">
      <alignment horizontal="right"/>
    </xf>
    <xf numFmtId="1" fontId="121" fillId="69" borderId="410" applyNumberFormat="0" applyBorder="0" applyAlignment="0">
      <alignment horizontal="centerContinuous" vertical="center"/>
      <protection locked="0"/>
    </xf>
    <xf numFmtId="233" fontId="12" fillId="71" borderId="413" applyNumberFormat="0" applyFont="0" applyBorder="0" applyAlignment="0" applyProtection="0"/>
    <xf numFmtId="0" fontId="47" fillId="0" borderId="414">
      <alignment horizontal="left" vertical="center"/>
    </xf>
    <xf numFmtId="233" fontId="12" fillId="71" borderId="413" applyNumberFormat="0" applyFont="0" applyBorder="0" applyAlignment="0" applyProtection="0"/>
    <xf numFmtId="0" fontId="47" fillId="0" borderId="414">
      <alignment horizontal="left" vertical="center"/>
    </xf>
    <xf numFmtId="234" fontId="87" fillId="0" borderId="376">
      <alignment horizontal="center"/>
    </xf>
    <xf numFmtId="0" fontId="25" fillId="8" borderId="415" applyNumberFormat="0" applyAlignment="0" applyProtection="0"/>
    <xf numFmtId="0" fontId="25" fillId="8" borderId="415" applyNumberFormat="0" applyAlignment="0" applyProtection="0"/>
    <xf numFmtId="0" fontId="25" fillId="8" borderId="415" applyNumberFormat="0" applyAlignment="0" applyProtection="0"/>
    <xf numFmtId="0" fontId="147" fillId="73" borderId="419">
      <alignment horizontal="left" vertical="center" wrapText="1"/>
    </xf>
    <xf numFmtId="10" fontId="108" fillId="65" borderId="413" applyNumberFormat="0" applyBorder="0" applyAlignment="0" applyProtection="0"/>
    <xf numFmtId="10" fontId="108" fillId="65" borderId="413" applyNumberFormat="0" applyBorder="0" applyAlignment="0" applyProtection="0"/>
    <xf numFmtId="0" fontId="12" fillId="0" borderId="413"/>
    <xf numFmtId="0" fontId="12" fillId="0" borderId="413"/>
    <xf numFmtId="0" fontId="12" fillId="0" borderId="413"/>
    <xf numFmtId="0" fontId="12" fillId="0" borderId="413"/>
    <xf numFmtId="0" fontId="147" fillId="73" borderId="419">
      <alignment horizontal="left" vertical="center" wrapText="1"/>
    </xf>
    <xf numFmtId="0" fontId="147" fillId="73" borderId="419">
      <alignment horizontal="left" vertical="center" wrapText="1"/>
    </xf>
    <xf numFmtId="0" fontId="25" fillId="8" borderId="415" applyNumberFormat="0" applyAlignment="0" applyProtection="0"/>
    <xf numFmtId="0" fontId="25" fillId="8" borderId="415" applyNumberFormat="0" applyAlignment="0" applyProtection="0"/>
    <xf numFmtId="0" fontId="25" fillId="8" borderId="415" applyNumberFormat="0" applyAlignment="0" applyProtection="0"/>
    <xf numFmtId="10" fontId="108" fillId="65" borderId="413" applyNumberFormat="0" applyBorder="0" applyAlignment="0" applyProtection="0"/>
    <xf numFmtId="0" fontId="25" fillId="8" borderId="415" applyNumberFormat="0" applyAlignment="0" applyProtection="0"/>
    <xf numFmtId="0" fontId="25" fillId="8" borderId="415" applyNumberFormat="0" applyAlignment="0" applyProtection="0"/>
    <xf numFmtId="0" fontId="25" fillId="8" borderId="415" applyNumberFormat="0" applyAlignment="0" applyProtection="0"/>
    <xf numFmtId="10" fontId="108" fillId="65" borderId="413" applyNumberFormat="0" applyBorder="0" applyAlignment="0" applyProtection="0"/>
    <xf numFmtId="234" fontId="87" fillId="0" borderId="376">
      <alignment horizontal="center"/>
    </xf>
    <xf numFmtId="0" fontId="47" fillId="0" borderId="414">
      <alignment horizontal="left" vertical="center"/>
    </xf>
    <xf numFmtId="233" fontId="12" fillId="71" borderId="413" applyNumberFormat="0" applyFont="0" applyBorder="0" applyAlignment="0" applyProtection="0"/>
    <xf numFmtId="0" fontId="47" fillId="0" borderId="414">
      <alignment horizontal="left" vertical="center"/>
    </xf>
    <xf numFmtId="233" fontId="12" fillId="71" borderId="413" applyNumberFormat="0" applyFont="0" applyBorder="0" applyAlignment="0" applyProtection="0"/>
    <xf numFmtId="0" fontId="25" fillId="8" borderId="415" applyNumberFormat="0" applyAlignment="0" applyProtection="0"/>
    <xf numFmtId="1" fontId="121" fillId="69" borderId="410" applyNumberFormat="0" applyBorder="0" applyAlignment="0">
      <alignment horizontal="centerContinuous" vertical="center"/>
      <protection locked="0"/>
    </xf>
    <xf numFmtId="0" fontId="25" fillId="8" borderId="415" applyNumberFormat="0" applyAlignment="0" applyProtection="0"/>
    <xf numFmtId="223" fontId="244" fillId="0" borderId="375" applyNumberFormat="0" applyFill="0">
      <alignment horizontal="right"/>
    </xf>
    <xf numFmtId="223" fontId="244" fillId="0" borderId="375" applyNumberFormat="0" applyFill="0">
      <alignment horizontal="right"/>
    </xf>
    <xf numFmtId="8" fontId="113" fillId="0" borderId="418">
      <protection locked="0"/>
    </xf>
    <xf numFmtId="0" fontId="12" fillId="24" borderId="417" applyNumberFormat="0" applyFont="0" applyAlignment="0" applyProtection="0"/>
    <xf numFmtId="8" fontId="113" fillId="0" borderId="418">
      <protection locked="0"/>
    </xf>
    <xf numFmtId="0" fontId="12" fillId="24" borderId="417" applyNumberFormat="0" applyFont="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83" fillId="0" borderId="158" applyNumberFormat="0" applyFont="0" applyFill="0" applyAlignment="0" applyProtection="0"/>
    <xf numFmtId="0" fontId="17" fillId="21" borderId="415" applyNumberFormat="0" applyAlignment="0" applyProtection="0"/>
    <xf numFmtId="204" fontId="90" fillId="63" borderId="416"/>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83" fillId="0" borderId="423" applyNumberFormat="0" applyFont="0" applyFill="0" applyAlignment="0" applyProtection="0"/>
    <xf numFmtId="204" fontId="90" fillId="63" borderId="416"/>
    <xf numFmtId="0" fontId="14" fillId="24" borderId="417" applyNumberFormat="0" applyFont="0" applyAlignment="0" applyProtection="0"/>
    <xf numFmtId="0" fontId="14" fillId="24" borderId="403" applyNumberFormat="0" applyFont="0" applyAlignment="0" applyProtection="0"/>
    <xf numFmtId="0" fontId="14" fillId="24" borderId="417" applyNumberFormat="0" applyFont="0" applyAlignment="0" applyProtection="0"/>
    <xf numFmtId="0" fontId="14" fillId="24" borderId="403" applyNumberFormat="0" applyFont="0" applyAlignment="0" applyProtection="0"/>
    <xf numFmtId="256" fontId="164" fillId="0" borderId="414" applyBorder="0"/>
    <xf numFmtId="0" fontId="28" fillId="21" borderId="420" applyNumberFormat="0" applyAlignment="0" applyProtection="0"/>
    <xf numFmtId="0" fontId="28" fillId="21" borderId="420" applyNumberFormat="0" applyAlignment="0" applyProtection="0"/>
    <xf numFmtId="0" fontId="28" fillId="21" borderId="420" applyNumberFormat="0" applyAlignment="0" applyProtection="0"/>
    <xf numFmtId="256" fontId="164" fillId="0" borderId="414" applyBorder="0"/>
    <xf numFmtId="260" fontId="172" fillId="65" borderId="413" applyFill="0" applyBorder="0" applyAlignment="0" applyProtection="0">
      <alignment horizontal="right"/>
      <protection locked="0"/>
    </xf>
    <xf numFmtId="260" fontId="172" fillId="65" borderId="413" applyFill="0" applyBorder="0" applyAlignment="0" applyProtection="0">
      <alignment horizontal="right"/>
      <protection locked="0"/>
    </xf>
    <xf numFmtId="0" fontId="177" fillId="67" borderId="413">
      <alignment horizontal="center" vertical="center" wrapText="1"/>
      <protection hidden="1"/>
    </xf>
    <xf numFmtId="0" fontId="177" fillId="67" borderId="413">
      <alignment horizontal="center" vertical="center" wrapText="1"/>
      <protection hidden="1"/>
    </xf>
    <xf numFmtId="233" fontId="181" fillId="0" borderId="376"/>
    <xf numFmtId="0" fontId="183" fillId="81" borderId="413" applyNumberFormat="0" applyProtection="0">
      <alignment horizontal="center"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60" borderId="413" applyNumberFormat="0" applyProtection="0">
      <alignment horizontal="left" vertical="center" wrapText="1"/>
    </xf>
    <xf numFmtId="253" fontId="11" fillId="82" borderId="413" applyNumberFormat="0" applyProtection="0">
      <alignment horizontal="center" vertical="center" wrapText="1"/>
    </xf>
    <xf numFmtId="0" fontId="12" fillId="25" borderId="413" applyNumberFormat="0" applyProtection="0">
      <alignment horizontal="left" vertical="center" wrapText="1"/>
    </xf>
    <xf numFmtId="0" fontId="11" fillId="60" borderId="413" applyNumberFormat="0" applyProtection="0">
      <alignment horizontal="left" vertical="center" wrapText="1"/>
    </xf>
    <xf numFmtId="0" fontId="183" fillId="81" borderId="413" applyNumberFormat="0" applyProtection="0">
      <alignment horizontal="center"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60" borderId="413" applyNumberFormat="0" applyProtection="0">
      <alignment horizontal="left" vertical="center" wrapText="1"/>
    </xf>
    <xf numFmtId="253" fontId="11" fillId="82" borderId="413" applyNumberFormat="0" applyProtection="0">
      <alignment horizontal="center" vertical="center" wrapText="1"/>
    </xf>
    <xf numFmtId="0" fontId="12" fillId="25" borderId="413" applyNumberFormat="0" applyProtection="0">
      <alignment horizontal="left" vertical="center" wrapText="1"/>
    </xf>
    <xf numFmtId="0" fontId="11" fillId="60" borderId="413" applyNumberFormat="0" applyProtection="0">
      <alignment horizontal="left" vertical="center" wrapText="1"/>
    </xf>
    <xf numFmtId="0" fontId="12" fillId="61" borderId="415" applyNumberFormat="0">
      <alignment horizontal="left" vertical="center"/>
    </xf>
    <xf numFmtId="0" fontId="12" fillId="60" borderId="415" applyNumberFormat="0">
      <alignment horizontal="centerContinuous" vertical="center" wrapText="1"/>
    </xf>
    <xf numFmtId="167" fontId="85" fillId="0" borderId="412"/>
    <xf numFmtId="237" fontId="194" fillId="86" borderId="421" applyNumberFormat="0" applyBorder="0" applyAlignment="0" applyProtection="0">
      <alignment vertical="center"/>
    </xf>
    <xf numFmtId="0" fontId="30" fillId="0" borderId="422" applyNumberFormat="0" applyFill="0" applyAlignment="0" applyProtection="0"/>
    <xf numFmtId="0" fontId="30" fillId="0" borderId="422" applyNumberFormat="0" applyFill="0" applyAlignment="0" applyProtection="0"/>
    <xf numFmtId="0" fontId="30" fillId="0" borderId="422" applyNumberFormat="0" applyFill="0" applyAlignment="0" applyProtection="0"/>
    <xf numFmtId="167" fontId="85" fillId="0" borderId="412"/>
    <xf numFmtId="237" fontId="194" fillId="86" borderId="421" applyNumberFormat="0" applyBorder="0" applyAlignment="0" applyProtection="0">
      <alignment vertical="center"/>
    </xf>
    <xf numFmtId="0" fontId="30" fillId="0" borderId="422" applyNumberFormat="0" applyFill="0" applyAlignment="0" applyProtection="0"/>
    <xf numFmtId="0" fontId="30" fillId="0" borderId="422" applyNumberFormat="0" applyFill="0" applyAlignment="0" applyProtection="0"/>
    <xf numFmtId="0" fontId="30" fillId="0" borderId="422" applyNumberFormat="0" applyFill="0" applyAlignment="0" applyProtection="0"/>
    <xf numFmtId="167" fontId="85" fillId="0" borderId="412"/>
    <xf numFmtId="237" fontId="194" fillId="86" borderId="421" applyNumberFormat="0" applyBorder="0" applyAlignment="0" applyProtection="0">
      <alignment vertical="center"/>
    </xf>
    <xf numFmtId="0" fontId="30" fillId="0" borderId="422" applyNumberFormat="0" applyFill="0" applyAlignment="0" applyProtection="0"/>
    <xf numFmtId="0" fontId="30" fillId="0" borderId="422" applyNumberFormat="0" applyFill="0" applyAlignment="0" applyProtection="0"/>
    <xf numFmtId="0" fontId="30" fillId="0" borderId="422" applyNumberFormat="0" applyFill="0" applyAlignment="0" applyProtection="0"/>
    <xf numFmtId="0" fontId="12" fillId="61" borderId="415" applyNumberFormat="0">
      <alignment horizontal="left" vertical="center"/>
    </xf>
    <xf numFmtId="0" fontId="12" fillId="60" borderId="415" applyNumberFormat="0">
      <alignment horizontal="centerContinuous" vertical="center" wrapText="1"/>
    </xf>
    <xf numFmtId="0" fontId="12" fillId="61" borderId="415" applyNumberFormat="0">
      <alignment horizontal="left" vertical="center"/>
    </xf>
    <xf numFmtId="0" fontId="12" fillId="60" borderId="415" applyNumberFormat="0">
      <alignment horizontal="centerContinuous" vertical="center" wrapText="1"/>
    </xf>
    <xf numFmtId="167" fontId="85" fillId="0" borderId="412"/>
    <xf numFmtId="256" fontId="164" fillId="0" borderId="795" applyBorder="0"/>
    <xf numFmtId="257" fontId="245" fillId="0" borderId="0" applyBorder="0" applyProtection="0">
      <alignment horizontal="right"/>
    </xf>
    <xf numFmtId="0" fontId="183" fillId="81" borderId="554" applyNumberFormat="0" applyProtection="0">
      <alignment horizontal="center" vertical="center"/>
    </xf>
    <xf numFmtId="0" fontId="11" fillId="81" borderId="554" applyNumberFormat="0" applyProtection="0">
      <alignment horizontal="center" vertical="center" wrapText="1"/>
    </xf>
    <xf numFmtId="0" fontId="11" fillId="81" borderId="554" applyNumberFormat="0" applyProtection="0">
      <alignment horizontal="center" vertical="center"/>
    </xf>
    <xf numFmtId="0" fontId="11" fillId="81" borderId="554" applyNumberFormat="0" applyProtection="0">
      <alignment horizontal="center" vertical="center" wrapText="1"/>
    </xf>
    <xf numFmtId="0" fontId="12" fillId="25" borderId="554" applyNumberFormat="0" applyProtection="0">
      <alignment horizontal="left" vertical="center"/>
    </xf>
    <xf numFmtId="0" fontId="12" fillId="25" borderId="554" applyNumberFormat="0" applyProtection="0">
      <alignment horizontal="left" vertical="center"/>
    </xf>
    <xf numFmtId="0" fontId="11" fillId="60" borderId="554" applyNumberFormat="0" applyProtection="0">
      <alignment horizontal="left" vertical="center" wrapText="1"/>
    </xf>
    <xf numFmtId="0" fontId="30" fillId="0" borderId="485" applyNumberFormat="0" applyFill="0" applyAlignment="0" applyProtection="0"/>
    <xf numFmtId="0" fontId="30" fillId="0" borderId="485" applyNumberFormat="0" applyFill="0" applyAlignment="0" applyProtection="0"/>
    <xf numFmtId="0" fontId="30" fillId="0" borderId="485" applyNumberFormat="0" applyFill="0" applyAlignment="0" applyProtection="0"/>
    <xf numFmtId="253" fontId="11" fillId="82" borderId="554" applyNumberFormat="0" applyProtection="0">
      <alignment horizontal="center" vertical="center" wrapText="1"/>
    </xf>
    <xf numFmtId="0" fontId="12" fillId="25" borderId="554" applyNumberFormat="0" applyProtection="0">
      <alignment horizontal="left" vertical="center" wrapText="1"/>
    </xf>
    <xf numFmtId="0" fontId="11" fillId="60" borderId="554" applyNumberFormat="0" applyProtection="0">
      <alignment horizontal="left" vertical="center" wrapText="1"/>
    </xf>
    <xf numFmtId="39" fontId="12" fillId="0" borderId="477">
      <protection locked="0"/>
    </xf>
    <xf numFmtId="6" fontId="193" fillId="0" borderId="477" applyFill="0" applyAlignment="0" applyProtection="0"/>
    <xf numFmtId="167" fontId="85" fillId="0" borderId="486"/>
    <xf numFmtId="0" fontId="12" fillId="61" borderId="469" applyNumberFormat="0">
      <alignment horizontal="left" vertical="center"/>
    </xf>
    <xf numFmtId="0" fontId="12" fillId="60" borderId="469" applyNumberFormat="0">
      <alignment horizontal="centerContinuous" vertical="center" wrapText="1"/>
    </xf>
    <xf numFmtId="0" fontId="177" fillId="67" borderId="672">
      <alignment horizontal="center" vertical="center" wrapText="1"/>
      <protection hidden="1"/>
    </xf>
    <xf numFmtId="260" fontId="172" fillId="65" borderId="794" applyFill="0" applyBorder="0" applyAlignment="0" applyProtection="0">
      <alignment horizontal="right"/>
      <protection locked="0"/>
    </xf>
    <xf numFmtId="0" fontId="25" fillId="8" borderId="594" applyNumberFormat="0" applyAlignment="0" applyProtection="0"/>
    <xf numFmtId="0" fontId="12" fillId="25" borderId="564" applyNumberFormat="0" applyProtection="0">
      <alignment horizontal="left" vertical="center"/>
    </xf>
    <xf numFmtId="0" fontId="12" fillId="25" borderId="564" applyNumberFormat="0" applyProtection="0">
      <alignment horizontal="left" vertical="center"/>
    </xf>
    <xf numFmtId="0" fontId="11" fillId="60" borderId="564" applyNumberFormat="0" applyProtection="0">
      <alignment horizontal="left" vertical="center" wrapText="1"/>
    </xf>
    <xf numFmtId="253" fontId="11" fillId="82" borderId="564" applyNumberFormat="0" applyProtection="0">
      <alignment horizontal="center" vertical="center" wrapText="1"/>
    </xf>
    <xf numFmtId="0" fontId="12" fillId="25" borderId="564" applyNumberFormat="0" applyProtection="0">
      <alignment horizontal="left" vertical="center" wrapText="1"/>
    </xf>
    <xf numFmtId="0" fontId="11" fillId="60" borderId="564" applyNumberFormat="0" applyProtection="0">
      <alignment horizontal="left" vertical="center" wrapText="1"/>
    </xf>
    <xf numFmtId="237" fontId="194" fillId="86" borderId="498" applyNumberFormat="0" applyBorder="0" applyAlignment="0" applyProtection="0">
      <alignment vertical="center"/>
    </xf>
    <xf numFmtId="0" fontId="12" fillId="61" borderId="476" applyNumberFormat="0">
      <alignment horizontal="left" vertical="center"/>
    </xf>
    <xf numFmtId="0" fontId="12" fillId="60" borderId="476" applyNumberFormat="0">
      <alignment horizontal="centerContinuous" vertical="center" wrapText="1"/>
    </xf>
    <xf numFmtId="0" fontId="177" fillId="67" borderId="686">
      <alignment horizontal="center" vertical="center" wrapText="1"/>
      <protection hidden="1"/>
    </xf>
    <xf numFmtId="14" fontId="85" fillId="0" borderId="741" applyFont="0" applyFill="0" applyBorder="0" applyAlignment="0" applyProtection="0"/>
    <xf numFmtId="0" fontId="12" fillId="61" borderId="490" applyNumberFormat="0">
      <alignment horizontal="left" vertical="center"/>
    </xf>
    <xf numFmtId="0" fontId="12" fillId="60" borderId="490" applyNumberFormat="0">
      <alignment horizontal="centerContinuous" vertical="center" wrapText="1"/>
    </xf>
    <xf numFmtId="10" fontId="108" fillId="65" borderId="617" applyNumberFormat="0" applyBorder="0" applyAlignment="0" applyProtection="0"/>
    <xf numFmtId="0" fontId="30" fillId="0" borderId="499" applyNumberFormat="0" applyFill="0" applyAlignment="0" applyProtection="0"/>
    <xf numFmtId="0" fontId="30" fillId="0" borderId="499" applyNumberFormat="0" applyFill="0" applyAlignment="0" applyProtection="0"/>
    <xf numFmtId="0" fontId="30" fillId="0" borderId="499" applyNumberFormat="0" applyFill="0" applyAlignment="0" applyProtection="0"/>
    <xf numFmtId="167" fontId="12" fillId="0" borderId="512" applyBorder="0" applyProtection="0">
      <alignment horizontal="right" vertical="center"/>
    </xf>
    <xf numFmtId="0" fontId="189" fillId="83" borderId="512" applyBorder="0" applyProtection="0">
      <alignment horizontal="centerContinuous" vertical="center"/>
    </xf>
    <xf numFmtId="39" fontId="12" fillId="0" borderId="491">
      <protection locked="0"/>
    </xf>
    <xf numFmtId="6" fontId="193" fillId="0" borderId="491" applyFill="0" applyAlignment="0" applyProtection="0"/>
    <xf numFmtId="167" fontId="85" fillId="0" borderId="500"/>
    <xf numFmtId="237" fontId="12" fillId="25" borderId="520" applyNumberFormat="0" applyAlignment="0">
      <alignment vertical="center"/>
    </xf>
    <xf numFmtId="237" fontId="194" fillId="86" borderId="521" applyNumberFormat="0" applyBorder="0" applyAlignment="0" applyProtection="0">
      <alignment vertical="center"/>
    </xf>
    <xf numFmtId="237" fontId="12" fillId="25" borderId="520" applyNumberFormat="0" applyProtection="0">
      <alignment horizontal="centerContinuous" vertical="center"/>
    </xf>
    <xf numFmtId="49" fontId="241" fillId="0" borderId="512">
      <alignment vertical="center"/>
    </xf>
    <xf numFmtId="0" fontId="183" fillId="81" borderId="604" applyNumberFormat="0" applyProtection="0">
      <alignment horizontal="center" vertical="center"/>
    </xf>
    <xf numFmtId="0" fontId="11" fillId="81" borderId="604" applyNumberFormat="0" applyProtection="0">
      <alignment horizontal="center" vertical="center" wrapText="1"/>
    </xf>
    <xf numFmtId="0" fontId="11" fillId="81" borderId="604" applyNumberFormat="0" applyProtection="0">
      <alignment horizontal="center" vertical="center"/>
    </xf>
    <xf numFmtId="0" fontId="11" fillId="81" borderId="604" applyNumberFormat="0" applyProtection="0">
      <alignment horizontal="center" vertical="center" wrapText="1"/>
    </xf>
    <xf numFmtId="0" fontId="12" fillId="25" borderId="604" applyNumberFormat="0" applyProtection="0">
      <alignment horizontal="left" vertical="center"/>
    </xf>
    <xf numFmtId="0" fontId="12" fillId="25" borderId="604" applyNumberFormat="0" applyProtection="0">
      <alignment horizontal="left" vertical="center"/>
    </xf>
    <xf numFmtId="0" fontId="11" fillId="60" borderId="604" applyNumberFormat="0" applyProtection="0">
      <alignment horizontal="left" vertical="center" wrapText="1"/>
    </xf>
    <xf numFmtId="253" fontId="11" fillId="82" borderId="604" applyNumberFormat="0" applyProtection="0">
      <alignment horizontal="center" vertical="center" wrapText="1"/>
    </xf>
    <xf numFmtId="0" fontId="12" fillId="25" borderId="604" applyNumberFormat="0" applyProtection="0">
      <alignment horizontal="left" vertical="center" wrapText="1"/>
    </xf>
    <xf numFmtId="0" fontId="183" fillId="81" borderId="578" applyNumberFormat="0" applyProtection="0">
      <alignment horizontal="center" vertical="center"/>
    </xf>
    <xf numFmtId="233" fontId="181" fillId="0" borderId="692"/>
    <xf numFmtId="0" fontId="11" fillId="81" borderId="578" applyNumberFormat="0" applyProtection="0">
      <alignment horizontal="center" vertical="center" wrapText="1"/>
    </xf>
    <xf numFmtId="0" fontId="11" fillId="81" borderId="578" applyNumberFormat="0" applyProtection="0">
      <alignment horizontal="center" vertical="center"/>
    </xf>
    <xf numFmtId="0" fontId="11" fillId="81" borderId="578" applyNumberFormat="0" applyProtection="0">
      <alignment horizontal="center" vertical="center" wrapText="1"/>
    </xf>
    <xf numFmtId="0" fontId="12" fillId="25" borderId="578" applyNumberFormat="0" applyProtection="0">
      <alignment horizontal="left" vertical="center"/>
    </xf>
    <xf numFmtId="0" fontId="12" fillId="25" borderId="578" applyNumberFormat="0" applyProtection="0">
      <alignment horizontal="left" vertical="center"/>
    </xf>
    <xf numFmtId="0" fontId="11" fillId="60" borderId="578" applyNumberFormat="0" applyProtection="0">
      <alignment horizontal="left" vertical="center" wrapText="1"/>
    </xf>
    <xf numFmtId="0" fontId="30" fillId="0" borderId="507" applyNumberFormat="0" applyFill="0" applyAlignment="0" applyProtection="0"/>
    <xf numFmtId="0" fontId="30" fillId="0" borderId="507" applyNumberFormat="0" applyFill="0" applyAlignment="0" applyProtection="0"/>
    <xf numFmtId="253" fontId="11" fillId="82" borderId="578" applyNumberFormat="0" applyProtection="0">
      <alignment horizontal="center" vertical="center" wrapText="1"/>
    </xf>
    <xf numFmtId="0" fontId="30" fillId="0" borderId="507" applyNumberFormat="0" applyFill="0" applyAlignment="0" applyProtection="0"/>
    <xf numFmtId="0" fontId="12" fillId="25" borderId="578" applyNumberFormat="0" applyProtection="0">
      <alignment horizontal="left" vertical="center" wrapText="1"/>
    </xf>
    <xf numFmtId="0" fontId="11" fillId="60" borderId="578" applyNumberFormat="0" applyProtection="0">
      <alignment horizontal="left" vertical="center" wrapText="1"/>
    </xf>
    <xf numFmtId="0" fontId="183" fillId="81" borderId="591" applyNumberFormat="0" applyProtection="0">
      <alignment horizontal="center" vertical="center"/>
    </xf>
    <xf numFmtId="237" fontId="194" fillId="86" borderId="536" applyNumberFormat="0" applyBorder="0" applyAlignment="0" applyProtection="0">
      <alignment vertical="center"/>
    </xf>
    <xf numFmtId="0" fontId="11" fillId="81" borderId="591" applyNumberFormat="0" applyProtection="0">
      <alignment horizontal="center" vertical="center" wrapText="1"/>
    </xf>
    <xf numFmtId="0" fontId="11" fillId="81" borderId="591" applyNumberFormat="0" applyProtection="0">
      <alignment horizontal="center" vertical="center"/>
    </xf>
    <xf numFmtId="0" fontId="11" fillId="81" borderId="591" applyNumberFormat="0" applyProtection="0">
      <alignment horizontal="center" vertical="center" wrapText="1"/>
    </xf>
    <xf numFmtId="0" fontId="12" fillId="25" borderId="591" applyNumberFormat="0" applyProtection="0">
      <alignment horizontal="left" vertical="center"/>
    </xf>
    <xf numFmtId="0" fontId="12" fillId="25" borderId="591" applyNumberFormat="0" applyProtection="0">
      <alignment horizontal="left" vertical="center"/>
    </xf>
    <xf numFmtId="0" fontId="11" fillId="60" borderId="591" applyNumberFormat="0" applyProtection="0">
      <alignment horizontal="left" vertical="center" wrapText="1"/>
    </xf>
    <xf numFmtId="0" fontId="12" fillId="61" borderId="508" applyNumberFormat="0">
      <alignment horizontal="left" vertical="center"/>
    </xf>
    <xf numFmtId="0" fontId="12" fillId="60" borderId="508" applyNumberFormat="0">
      <alignment horizontal="centerContinuous" vertical="center" wrapText="1"/>
    </xf>
    <xf numFmtId="10" fontId="108" fillId="65" borderId="672" applyNumberFormat="0" applyBorder="0" applyAlignment="0" applyProtection="0"/>
    <xf numFmtId="0" fontId="11" fillId="60" borderId="604" applyNumberFormat="0" applyProtection="0">
      <alignment horizontal="left" vertical="center" wrapText="1"/>
    </xf>
    <xf numFmtId="0" fontId="30" fillId="0" borderId="522" applyNumberFormat="0" applyFill="0" applyAlignment="0" applyProtection="0"/>
    <xf numFmtId="0" fontId="177" fillId="67" borderId="706">
      <alignment horizontal="center" vertical="center" wrapText="1"/>
      <protection hidden="1"/>
    </xf>
    <xf numFmtId="0" fontId="30" fillId="0" borderId="522" applyNumberFormat="0" applyFill="0" applyAlignment="0" applyProtection="0"/>
    <xf numFmtId="0" fontId="30" fillId="0" borderId="522" applyNumberFormat="0" applyFill="0" applyAlignment="0" applyProtection="0"/>
    <xf numFmtId="39" fontId="12" fillId="0" borderId="509">
      <protection locked="0"/>
    </xf>
    <xf numFmtId="6" fontId="193" fillId="0" borderId="509" applyFill="0" applyAlignment="0" applyProtection="0"/>
    <xf numFmtId="167" fontId="85" fillId="0" borderId="523"/>
    <xf numFmtId="167" fontId="12" fillId="0" borderId="546" applyBorder="0" applyProtection="0">
      <alignment horizontal="right" vertical="center"/>
    </xf>
    <xf numFmtId="0" fontId="189" fillId="83" borderId="546" applyBorder="0" applyProtection="0">
      <alignment horizontal="centerContinuous" vertical="center"/>
    </xf>
    <xf numFmtId="233" fontId="181" fillId="0" borderId="746"/>
    <xf numFmtId="234" fontId="87" fillId="0" borderId="517">
      <alignment horizontal="center"/>
    </xf>
    <xf numFmtId="253" fontId="11" fillId="82" borderId="591" applyNumberFormat="0" applyProtection="0">
      <alignment horizontal="center" vertical="center" wrapText="1"/>
    </xf>
    <xf numFmtId="0" fontId="12" fillId="25" borderId="591" applyNumberFormat="0" applyProtection="0">
      <alignment horizontal="left" vertical="center" wrapText="1"/>
    </xf>
    <xf numFmtId="0" fontId="11" fillId="60" borderId="591" applyNumberFormat="0" applyProtection="0">
      <alignment horizontal="left" vertical="center" wrapText="1"/>
    </xf>
    <xf numFmtId="237" fontId="12" fillId="25" borderId="550" applyNumberFormat="0" applyAlignment="0">
      <alignment vertical="center"/>
    </xf>
    <xf numFmtId="237" fontId="194" fillId="86" borderId="551" applyNumberFormat="0" applyBorder="0" applyAlignment="0" applyProtection="0">
      <alignment vertical="center"/>
    </xf>
    <xf numFmtId="237" fontId="12" fillId="25" borderId="550" applyNumberFormat="0" applyProtection="0">
      <alignment horizontal="centerContinuous" vertical="center"/>
    </xf>
    <xf numFmtId="49" fontId="241" fillId="0" borderId="546">
      <alignment vertical="center"/>
    </xf>
    <xf numFmtId="0" fontId="12" fillId="61" borderId="528" applyNumberFormat="0">
      <alignment horizontal="left" vertical="center"/>
    </xf>
    <xf numFmtId="0" fontId="12" fillId="60" borderId="528" applyNumberFormat="0">
      <alignment horizontal="centerContinuous" vertical="center" wrapText="1"/>
    </xf>
    <xf numFmtId="279" fontId="241" fillId="0" borderId="512">
      <alignment horizontal="right"/>
    </xf>
    <xf numFmtId="0" fontId="25" fillId="8" borderId="581" applyNumberFormat="0" applyAlignment="0" applyProtection="0"/>
    <xf numFmtId="0" fontId="30" fillId="0" borderId="537" applyNumberFormat="0" applyFill="0" applyAlignment="0" applyProtection="0"/>
    <xf numFmtId="0" fontId="30" fillId="0" borderId="537" applyNumberFormat="0" applyFill="0" applyAlignment="0" applyProtection="0"/>
    <xf numFmtId="0" fontId="30" fillId="0" borderId="537" applyNumberFormat="0" applyFill="0" applyAlignment="0" applyProtection="0"/>
    <xf numFmtId="0" fontId="177" fillId="67" borderId="720">
      <alignment horizontal="center" vertical="center" wrapText="1"/>
      <protection hidden="1"/>
    </xf>
    <xf numFmtId="39" fontId="12" fillId="0" borderId="529">
      <protection locked="0"/>
    </xf>
    <xf numFmtId="6" fontId="193" fillId="0" borderId="529" applyFill="0" applyAlignment="0" applyProtection="0"/>
    <xf numFmtId="167" fontId="85" fillId="0" borderId="538"/>
    <xf numFmtId="0" fontId="183" fillId="81" borderId="617" applyNumberFormat="0" applyProtection="0">
      <alignment horizontal="center" vertical="center"/>
    </xf>
    <xf numFmtId="0" fontId="11" fillId="81" borderId="617" applyNumberFormat="0" applyProtection="0">
      <alignment horizontal="center" vertical="center" wrapText="1"/>
    </xf>
    <xf numFmtId="0" fontId="11" fillId="81" borderId="617" applyNumberFormat="0" applyProtection="0">
      <alignment horizontal="center" vertical="center"/>
    </xf>
    <xf numFmtId="0" fontId="11" fillId="81" borderId="617" applyNumberFormat="0" applyProtection="0">
      <alignment horizontal="center" vertical="center" wrapText="1"/>
    </xf>
    <xf numFmtId="0" fontId="12" fillId="25" borderId="617" applyNumberFormat="0" applyProtection="0">
      <alignment horizontal="left" vertical="center"/>
    </xf>
    <xf numFmtId="0" fontId="12" fillId="25" borderId="617" applyNumberFormat="0" applyProtection="0">
      <alignment horizontal="left" vertical="center"/>
    </xf>
    <xf numFmtId="0" fontId="11" fillId="60" borderId="617" applyNumberFormat="0" applyProtection="0">
      <alignment horizontal="left" vertical="center" wrapText="1"/>
    </xf>
    <xf numFmtId="0" fontId="12" fillId="61" borderId="542" applyNumberFormat="0">
      <alignment horizontal="left" vertical="center"/>
    </xf>
    <xf numFmtId="0" fontId="12" fillId="60" borderId="542" applyNumberFormat="0">
      <alignment horizontal="centerContinuous" vertical="center" wrapText="1"/>
    </xf>
    <xf numFmtId="253" fontId="11" fillId="82" borderId="617" applyNumberFormat="0" applyProtection="0">
      <alignment horizontal="center" vertical="center" wrapText="1"/>
    </xf>
    <xf numFmtId="0" fontId="12" fillId="25" borderId="617" applyNumberFormat="0" applyProtection="0">
      <alignment horizontal="left" vertical="center" wrapText="1"/>
    </xf>
    <xf numFmtId="0" fontId="11" fillId="60" borderId="617" applyNumberFormat="0" applyProtection="0">
      <alignment horizontal="left" vertical="center" wrapText="1"/>
    </xf>
    <xf numFmtId="0" fontId="183" fillId="81" borderId="632" applyNumberFormat="0" applyProtection="0">
      <alignment horizontal="center" vertical="center"/>
    </xf>
    <xf numFmtId="0" fontId="11" fillId="81" borderId="632" applyNumberFormat="0" applyProtection="0">
      <alignment horizontal="center" vertical="center" wrapText="1"/>
    </xf>
    <xf numFmtId="0" fontId="11" fillId="81" borderId="632" applyNumberFormat="0" applyProtection="0">
      <alignment horizontal="center" vertical="center"/>
    </xf>
    <xf numFmtId="0" fontId="11" fillId="81" borderId="632" applyNumberFormat="0" applyProtection="0">
      <alignment horizontal="center" vertical="center" wrapText="1"/>
    </xf>
    <xf numFmtId="0" fontId="30" fillId="0" borderId="552" applyNumberFormat="0" applyFill="0" applyAlignment="0" applyProtection="0"/>
    <xf numFmtId="0" fontId="12" fillId="25" borderId="632" applyNumberFormat="0" applyProtection="0">
      <alignment horizontal="left" vertical="center"/>
    </xf>
    <xf numFmtId="0" fontId="30" fillId="0" borderId="552" applyNumberFormat="0" applyFill="0" applyAlignment="0" applyProtection="0"/>
    <xf numFmtId="0" fontId="12" fillId="25" borderId="632" applyNumberFormat="0" applyProtection="0">
      <alignment horizontal="left" vertical="center"/>
    </xf>
    <xf numFmtId="0" fontId="30" fillId="0" borderId="552" applyNumberFormat="0" applyFill="0" applyAlignment="0" applyProtection="0"/>
    <xf numFmtId="0" fontId="11" fillId="60" borderId="632" applyNumberFormat="0" applyProtection="0">
      <alignment horizontal="left" vertical="center" wrapText="1"/>
    </xf>
    <xf numFmtId="237" fontId="194" fillId="86" borderId="575" applyNumberFormat="0" applyBorder="0" applyAlignment="0" applyProtection="0">
      <alignment vertical="center"/>
    </xf>
    <xf numFmtId="39" fontId="12" fillId="0" borderId="543">
      <protection locked="0"/>
    </xf>
    <xf numFmtId="6" fontId="193" fillId="0" borderId="543" applyFill="0" applyAlignment="0" applyProtection="0"/>
    <xf numFmtId="167" fontId="85" fillId="0" borderId="553"/>
    <xf numFmtId="253" fontId="11" fillId="82" borderId="632" applyNumberFormat="0" applyProtection="0">
      <alignment horizontal="center" vertical="center" wrapText="1"/>
    </xf>
    <xf numFmtId="0" fontId="12" fillId="25" borderId="632" applyNumberFormat="0" applyProtection="0">
      <alignment horizontal="left" vertical="center" wrapText="1"/>
    </xf>
    <xf numFmtId="0" fontId="11" fillId="60" borderId="632" applyNumberFormat="0" applyProtection="0">
      <alignment horizontal="left" vertical="center" wrapText="1"/>
    </xf>
    <xf numFmtId="0" fontId="177" fillId="67" borderId="768">
      <alignment horizontal="center" vertical="center" wrapText="1"/>
      <protection hidden="1"/>
    </xf>
    <xf numFmtId="237" fontId="194" fillId="86" borderId="588" applyNumberFormat="0" applyBorder="0" applyAlignment="0" applyProtection="0">
      <alignment vertical="center"/>
    </xf>
    <xf numFmtId="0" fontId="12" fillId="61" borderId="558" applyNumberFormat="0">
      <alignment horizontal="left" vertical="center"/>
    </xf>
    <xf numFmtId="0" fontId="12" fillId="60" borderId="558" applyNumberFormat="0">
      <alignment horizontal="centerContinuous" vertical="center" wrapText="1"/>
    </xf>
    <xf numFmtId="279" fontId="241" fillId="0" borderId="546">
      <alignment horizontal="right"/>
    </xf>
    <xf numFmtId="0" fontId="30" fillId="0" borderId="576" applyNumberFormat="0" applyFill="0" applyAlignment="0" applyProtection="0"/>
    <xf numFmtId="0" fontId="30" fillId="0" borderId="576" applyNumberFormat="0" applyFill="0" applyAlignment="0" applyProtection="0"/>
    <xf numFmtId="0" fontId="12" fillId="0" borderId="720"/>
    <xf numFmtId="0" fontId="25" fillId="8" borderId="581" applyNumberFormat="0" applyAlignment="0" applyProtection="0"/>
    <xf numFmtId="0" fontId="30" fillId="0" borderId="562" applyNumberFormat="0" applyFill="0" applyAlignment="0" applyProtection="0"/>
    <xf numFmtId="0" fontId="30" fillId="0" borderId="562" applyNumberFormat="0" applyFill="0" applyAlignment="0" applyProtection="0"/>
    <xf numFmtId="0" fontId="30" fillId="0" borderId="562" applyNumberFormat="0" applyFill="0" applyAlignment="0" applyProtection="0"/>
    <xf numFmtId="39" fontId="12" fillId="0" borderId="559">
      <protection locked="0"/>
    </xf>
    <xf numFmtId="6" fontId="193" fillId="0" borderId="559" applyFill="0" applyAlignment="0" applyProtection="0"/>
    <xf numFmtId="167" fontId="85" fillId="0" borderId="563"/>
    <xf numFmtId="0" fontId="177" fillId="67" borderId="734">
      <alignment horizontal="center" vertical="center" wrapText="1"/>
      <protection hidden="1"/>
    </xf>
    <xf numFmtId="0" fontId="183" fillId="81" borderId="646" applyNumberFormat="0" applyProtection="0">
      <alignment horizontal="center" vertical="center"/>
    </xf>
    <xf numFmtId="0" fontId="11" fillId="81" borderId="646" applyNumberFormat="0" applyProtection="0">
      <alignment horizontal="center" vertical="center" wrapText="1"/>
    </xf>
    <xf numFmtId="0" fontId="11" fillId="81" borderId="646" applyNumberFormat="0" applyProtection="0">
      <alignment horizontal="center" vertical="center"/>
    </xf>
    <xf numFmtId="0" fontId="11" fillId="81" borderId="646" applyNumberFormat="0" applyProtection="0">
      <alignment horizontal="center" vertical="center" wrapText="1"/>
    </xf>
    <xf numFmtId="0" fontId="12" fillId="25" borderId="646" applyNumberFormat="0" applyProtection="0">
      <alignment horizontal="left" vertical="center"/>
    </xf>
    <xf numFmtId="0" fontId="12" fillId="25" borderId="646" applyNumberFormat="0" applyProtection="0">
      <alignment horizontal="left" vertical="center"/>
    </xf>
    <xf numFmtId="0" fontId="12" fillId="61" borderId="567" applyNumberFormat="0">
      <alignment horizontal="left" vertical="center"/>
    </xf>
    <xf numFmtId="0" fontId="12" fillId="60" borderId="567" applyNumberFormat="0">
      <alignment horizontal="centerContinuous" vertical="center" wrapText="1"/>
    </xf>
    <xf numFmtId="0" fontId="11" fillId="60" borderId="646" applyNumberFormat="0" applyProtection="0">
      <alignment horizontal="left" vertical="center" wrapText="1"/>
    </xf>
    <xf numFmtId="253" fontId="11" fillId="82" borderId="646" applyNumberFormat="0" applyProtection="0">
      <alignment horizontal="center" vertical="center" wrapText="1"/>
    </xf>
    <xf numFmtId="0" fontId="12" fillId="25" borderId="646" applyNumberFormat="0" applyProtection="0">
      <alignment horizontal="left" vertical="center" wrapText="1"/>
    </xf>
    <xf numFmtId="0" fontId="30" fillId="0" borderId="576" applyNumberFormat="0" applyFill="0" applyAlignment="0" applyProtection="0"/>
    <xf numFmtId="0" fontId="177" fillId="67" borderId="781">
      <alignment horizontal="center" vertical="center" wrapText="1"/>
      <protection hidden="1"/>
    </xf>
    <xf numFmtId="0" fontId="183" fillId="81" borderId="659" applyNumberFormat="0" applyProtection="0">
      <alignment horizontal="center" vertical="center"/>
    </xf>
    <xf numFmtId="39" fontId="12" fillId="0" borderId="568">
      <protection locked="0"/>
    </xf>
    <xf numFmtId="6" fontId="193" fillId="0" borderId="568" applyFill="0" applyAlignment="0" applyProtection="0"/>
    <xf numFmtId="167" fontId="85" fillId="0" borderId="577"/>
    <xf numFmtId="0" fontId="11" fillId="81" borderId="659" applyNumberFormat="0" applyProtection="0">
      <alignment horizontal="center" vertical="center" wrapText="1"/>
    </xf>
    <xf numFmtId="0" fontId="11" fillId="81" borderId="659" applyNumberFormat="0" applyProtection="0">
      <alignment horizontal="center" vertical="center"/>
    </xf>
    <xf numFmtId="0" fontId="11" fillId="81" borderId="659" applyNumberFormat="0" applyProtection="0">
      <alignment horizontal="center" vertical="center" wrapText="1"/>
    </xf>
    <xf numFmtId="0" fontId="12" fillId="25" borderId="659" applyNumberFormat="0" applyProtection="0">
      <alignment horizontal="left" vertical="center"/>
    </xf>
    <xf numFmtId="0" fontId="12" fillId="25" borderId="659" applyNumberFormat="0" applyProtection="0">
      <alignment horizontal="left" vertical="center"/>
    </xf>
    <xf numFmtId="0" fontId="11" fillId="60" borderId="659" applyNumberFormat="0" applyProtection="0">
      <alignment horizontal="left" vertical="center" wrapText="1"/>
    </xf>
    <xf numFmtId="0" fontId="30" fillId="0" borderId="589" applyNumberFormat="0" applyFill="0" applyAlignment="0" applyProtection="0"/>
    <xf numFmtId="0" fontId="30" fillId="0" borderId="589" applyNumberFormat="0" applyFill="0" applyAlignment="0" applyProtection="0"/>
    <xf numFmtId="253" fontId="11" fillId="82" borderId="659" applyNumberFormat="0" applyProtection="0">
      <alignment horizontal="center" vertical="center" wrapText="1"/>
    </xf>
    <xf numFmtId="0" fontId="30" fillId="0" borderId="589" applyNumberFormat="0" applyFill="0" applyAlignment="0" applyProtection="0"/>
    <xf numFmtId="0" fontId="12" fillId="25" borderId="659" applyNumberFormat="0" applyProtection="0">
      <alignment horizontal="left" vertical="center" wrapText="1"/>
    </xf>
    <xf numFmtId="0" fontId="11" fillId="60" borderId="659" applyNumberFormat="0" applyProtection="0">
      <alignment horizontal="left" vertical="center" wrapText="1"/>
    </xf>
    <xf numFmtId="39" fontId="12" fillId="0" borderId="582">
      <protection locked="0"/>
    </xf>
    <xf numFmtId="6" fontId="193" fillId="0" borderId="582" applyFill="0" applyAlignment="0" applyProtection="0"/>
    <xf numFmtId="167" fontId="85" fillId="0" borderId="590"/>
    <xf numFmtId="10" fontId="108" fillId="65" borderId="686" applyNumberFormat="0" applyBorder="0" applyAlignment="0" applyProtection="0"/>
    <xf numFmtId="0" fontId="11" fillId="60" borderId="646" applyNumberFormat="0" applyProtection="0">
      <alignment horizontal="left" vertical="center" wrapText="1"/>
    </xf>
    <xf numFmtId="237" fontId="194" fillId="86" borderId="601" applyNumberFormat="0" applyBorder="0" applyAlignment="0" applyProtection="0">
      <alignment vertical="center"/>
    </xf>
    <xf numFmtId="0" fontId="183" fillId="81" borderId="672" applyNumberFormat="0" applyProtection="0">
      <alignment horizontal="center" vertical="center"/>
    </xf>
    <xf numFmtId="0" fontId="11" fillId="81" borderId="672" applyNumberFormat="0" applyProtection="0">
      <alignment horizontal="center" vertical="center" wrapText="1"/>
    </xf>
    <xf numFmtId="0" fontId="11" fillId="81" borderId="672" applyNumberFormat="0" applyProtection="0">
      <alignment horizontal="center" vertical="center"/>
    </xf>
    <xf numFmtId="0" fontId="11" fillId="81" borderId="672" applyNumberFormat="0" applyProtection="0">
      <alignment horizontal="center" vertical="center" wrapText="1"/>
    </xf>
    <xf numFmtId="0" fontId="12" fillId="25" borderId="672" applyNumberFormat="0" applyProtection="0">
      <alignment horizontal="left" vertical="center"/>
    </xf>
    <xf numFmtId="0" fontId="12" fillId="25" borderId="672" applyNumberFormat="0" applyProtection="0">
      <alignment horizontal="left" vertical="center"/>
    </xf>
    <xf numFmtId="0" fontId="11" fillId="60" borderId="672" applyNumberFormat="0" applyProtection="0">
      <alignment horizontal="left" vertical="center" wrapText="1"/>
    </xf>
    <xf numFmtId="0" fontId="177" fillId="67" borderId="753">
      <alignment horizontal="center" vertical="center" wrapText="1"/>
      <protection hidden="1"/>
    </xf>
    <xf numFmtId="0" fontId="30" fillId="0" borderId="602" applyNumberFormat="0" applyFill="0" applyAlignment="0" applyProtection="0"/>
    <xf numFmtId="0" fontId="30" fillId="0" borderId="602" applyNumberFormat="0" applyFill="0" applyAlignment="0" applyProtection="0"/>
    <xf numFmtId="0" fontId="30" fillId="0" borderId="602" applyNumberFormat="0" applyFill="0" applyAlignment="0" applyProtection="0"/>
    <xf numFmtId="0" fontId="12" fillId="61" borderId="581" applyNumberFormat="0">
      <alignment horizontal="left" vertical="center"/>
    </xf>
    <xf numFmtId="0" fontId="12" fillId="60" borderId="581" applyNumberFormat="0">
      <alignment horizontal="centerContinuous" vertical="center" wrapText="1"/>
    </xf>
    <xf numFmtId="253" fontId="11" fillId="82" borderId="672" applyNumberFormat="0" applyProtection="0">
      <alignment horizontal="center" vertical="center" wrapText="1"/>
    </xf>
    <xf numFmtId="0" fontId="12" fillId="25" borderId="672" applyNumberFormat="0" applyProtection="0">
      <alignment horizontal="left" vertical="center" wrapText="1"/>
    </xf>
    <xf numFmtId="0" fontId="11" fillId="60" borderId="672" applyNumberFormat="0" applyProtection="0">
      <alignment horizontal="left" vertical="center" wrapText="1"/>
    </xf>
    <xf numFmtId="237" fontId="194" fillId="86" borderId="614" applyNumberFormat="0" applyBorder="0" applyAlignment="0" applyProtection="0">
      <alignment vertical="center"/>
    </xf>
    <xf numFmtId="0" fontId="12" fillId="61" borderId="594" applyNumberFormat="0">
      <alignment horizontal="left" vertical="center"/>
    </xf>
    <xf numFmtId="0" fontId="12" fillId="60" borderId="594" applyNumberFormat="0">
      <alignment horizontal="centerContinuous" vertical="center" wrapText="1"/>
    </xf>
    <xf numFmtId="0" fontId="183" fillId="81" borderId="686" applyNumberFormat="0" applyProtection="0">
      <alignment horizontal="center" vertical="center"/>
    </xf>
    <xf numFmtId="0" fontId="11" fillId="81" borderId="686" applyNumberFormat="0" applyProtection="0">
      <alignment horizontal="center" vertical="center" wrapText="1"/>
    </xf>
    <xf numFmtId="0" fontId="147" fillId="73" borderId="747">
      <alignment horizontal="left" vertical="center" wrapText="1"/>
    </xf>
    <xf numFmtId="39" fontId="12" fillId="0" borderId="595">
      <protection locked="0"/>
    </xf>
    <xf numFmtId="6" fontId="193" fillId="0" borderId="595" applyFill="0" applyAlignment="0" applyProtection="0"/>
    <xf numFmtId="167" fontId="85" fillId="0" borderId="603"/>
    <xf numFmtId="237" fontId="194" fillId="86" borderId="629" applyNumberFormat="0" applyBorder="0" applyAlignment="0" applyProtection="0">
      <alignment vertical="center"/>
    </xf>
    <xf numFmtId="0" fontId="12" fillId="61" borderId="607" applyNumberFormat="0">
      <alignment horizontal="left" vertical="center"/>
    </xf>
    <xf numFmtId="0" fontId="12" fillId="60" borderId="607" applyNumberFormat="0">
      <alignment horizontal="centerContinuous" vertical="center" wrapText="1"/>
    </xf>
    <xf numFmtId="253" fontId="12" fillId="0" borderId="0"/>
    <xf numFmtId="0" fontId="25" fillId="8" borderId="771" applyNumberFormat="0" applyAlignment="0" applyProtection="0"/>
    <xf numFmtId="0" fontId="11" fillId="81" borderId="686" applyNumberFormat="0" applyProtection="0">
      <alignment horizontal="center" vertical="center"/>
    </xf>
    <xf numFmtId="0" fontId="11" fillId="81" borderId="686" applyNumberFormat="0" applyProtection="0">
      <alignment horizontal="center" vertical="center" wrapText="1"/>
    </xf>
    <xf numFmtId="0" fontId="12" fillId="25" borderId="686" applyNumberFormat="0" applyProtection="0">
      <alignment horizontal="left" vertical="center"/>
    </xf>
    <xf numFmtId="0" fontId="12" fillId="25" borderId="686" applyNumberFormat="0" applyProtection="0">
      <alignment horizontal="left" vertical="center"/>
    </xf>
    <xf numFmtId="0" fontId="11" fillId="60" borderId="686" applyNumberFormat="0" applyProtection="0">
      <alignment horizontal="left" vertical="center" wrapText="1"/>
    </xf>
    <xf numFmtId="0" fontId="30" fillId="0" borderId="615" applyNumberFormat="0" applyFill="0" applyAlignment="0" applyProtection="0"/>
    <xf numFmtId="0" fontId="30" fillId="0" borderId="615" applyNumberFormat="0" applyFill="0" applyAlignment="0" applyProtection="0"/>
    <xf numFmtId="0" fontId="30" fillId="0" borderId="615" applyNumberFormat="0" applyFill="0" applyAlignment="0" applyProtection="0"/>
    <xf numFmtId="253" fontId="11" fillId="82" borderId="686" applyNumberFormat="0" applyProtection="0">
      <alignment horizontal="center" vertical="center" wrapText="1"/>
    </xf>
    <xf numFmtId="0" fontId="12" fillId="25" borderId="686" applyNumberFormat="0" applyProtection="0">
      <alignment horizontal="left" vertical="center" wrapText="1"/>
    </xf>
    <xf numFmtId="0" fontId="11" fillId="60" borderId="686" applyNumberFormat="0" applyProtection="0">
      <alignment horizontal="left" vertical="center" wrapText="1"/>
    </xf>
    <xf numFmtId="39" fontId="12" fillId="0" borderId="608">
      <protection locked="0"/>
    </xf>
    <xf numFmtId="6" fontId="193" fillId="0" borderId="608" applyFill="0" applyAlignment="0" applyProtection="0"/>
    <xf numFmtId="167" fontId="85" fillId="0" borderId="616"/>
    <xf numFmtId="237" fontId="194" fillId="86" borderId="643" applyNumberFormat="0" applyBorder="0" applyAlignment="0" applyProtection="0">
      <alignment vertical="center"/>
    </xf>
    <xf numFmtId="0" fontId="30" fillId="0" borderId="630" applyNumberFormat="0" applyFill="0" applyAlignment="0" applyProtection="0"/>
    <xf numFmtId="0" fontId="30" fillId="0" borderId="630" applyNumberFormat="0" applyFill="0" applyAlignment="0" applyProtection="0"/>
    <xf numFmtId="0" fontId="30" fillId="0" borderId="630" applyNumberFormat="0" applyFill="0" applyAlignment="0" applyProtection="0"/>
    <xf numFmtId="0" fontId="183" fillId="81" borderId="720" applyNumberFormat="0" applyProtection="0">
      <alignment horizontal="center" vertical="center"/>
    </xf>
    <xf numFmtId="0" fontId="11" fillId="81" borderId="720" applyNumberFormat="0" applyProtection="0">
      <alignment horizontal="center" vertical="center" wrapText="1"/>
    </xf>
    <xf numFmtId="0" fontId="11" fillId="81" borderId="720" applyNumberFormat="0" applyProtection="0">
      <alignment horizontal="center" vertical="center"/>
    </xf>
    <xf numFmtId="0" fontId="11" fillId="81" borderId="720" applyNumberFormat="0" applyProtection="0">
      <alignment horizontal="center" vertical="center" wrapText="1"/>
    </xf>
    <xf numFmtId="39" fontId="12" fillId="0" borderId="623">
      <protection locked="0"/>
    </xf>
    <xf numFmtId="6" fontId="193" fillId="0" borderId="623" applyFill="0" applyAlignment="0" applyProtection="0"/>
    <xf numFmtId="167" fontId="85" fillId="0" borderId="631"/>
    <xf numFmtId="0" fontId="177" fillId="67" borderId="794">
      <alignment horizontal="center" vertical="center" wrapText="1"/>
      <protection hidden="1"/>
    </xf>
    <xf numFmtId="0" fontId="12" fillId="25" borderId="720" applyNumberFormat="0" applyProtection="0">
      <alignment horizontal="left" vertical="center"/>
    </xf>
    <xf numFmtId="0" fontId="12" fillId="25" borderId="720" applyNumberFormat="0" applyProtection="0">
      <alignment horizontal="left" vertical="center"/>
    </xf>
    <xf numFmtId="0" fontId="11" fillId="60" borderId="720" applyNumberFormat="0" applyProtection="0">
      <alignment horizontal="left" vertical="center" wrapText="1"/>
    </xf>
    <xf numFmtId="253" fontId="11" fillId="82" borderId="720" applyNumberFormat="0" applyProtection="0">
      <alignment horizontal="center" vertical="center" wrapText="1"/>
    </xf>
    <xf numFmtId="0" fontId="12" fillId="25" borderId="720" applyNumberFormat="0" applyProtection="0">
      <alignment horizontal="left" vertical="center" wrapText="1"/>
    </xf>
    <xf numFmtId="0" fontId="11" fillId="60" borderId="720" applyNumberFormat="0" applyProtection="0">
      <alignment horizontal="left" vertical="center" wrapText="1"/>
    </xf>
    <xf numFmtId="237" fontId="194" fillId="86" borderId="656" applyNumberFormat="0" applyBorder="0" applyAlignment="0" applyProtection="0">
      <alignment vertical="center"/>
    </xf>
    <xf numFmtId="0" fontId="12" fillId="61" borderId="635" applyNumberFormat="0">
      <alignment horizontal="left" vertical="center"/>
    </xf>
    <xf numFmtId="0" fontId="12" fillId="60" borderId="635" applyNumberFormat="0">
      <alignment horizontal="centerContinuous" vertical="center" wrapText="1"/>
    </xf>
    <xf numFmtId="0" fontId="183" fillId="81" borderId="706" applyNumberFormat="0" applyProtection="0">
      <alignment horizontal="center" vertical="center"/>
    </xf>
    <xf numFmtId="0" fontId="11" fillId="81" borderId="706" applyNumberFormat="0" applyProtection="0">
      <alignment horizontal="center" vertical="center" wrapText="1"/>
    </xf>
    <xf numFmtId="0" fontId="11" fillId="81" borderId="706" applyNumberFormat="0" applyProtection="0">
      <alignment horizontal="center" vertical="center"/>
    </xf>
    <xf numFmtId="0" fontId="11" fillId="81" borderId="706" applyNumberFormat="0" applyProtection="0">
      <alignment horizontal="center" vertical="center" wrapText="1"/>
    </xf>
    <xf numFmtId="0" fontId="12" fillId="25" borderId="706" applyNumberFormat="0" applyProtection="0">
      <alignment horizontal="left" vertical="center"/>
    </xf>
    <xf numFmtId="0" fontId="12" fillId="25" borderId="706" applyNumberFormat="0" applyProtection="0">
      <alignment horizontal="left" vertical="center"/>
    </xf>
    <xf numFmtId="0" fontId="30" fillId="0" borderId="644" applyNumberFormat="0" applyFill="0" applyAlignment="0" applyProtection="0"/>
    <xf numFmtId="0" fontId="30" fillId="0" borderId="644" applyNumberFormat="0" applyFill="0" applyAlignment="0" applyProtection="0"/>
    <xf numFmtId="0" fontId="11" fillId="60" borderId="706" applyNumberFormat="0" applyProtection="0">
      <alignment horizontal="left" vertical="center" wrapText="1"/>
    </xf>
    <xf numFmtId="0" fontId="30" fillId="0" borderId="644" applyNumberFormat="0" applyFill="0" applyAlignment="0" applyProtection="0"/>
    <xf numFmtId="0" fontId="12" fillId="61" borderId="622" applyNumberFormat="0">
      <alignment horizontal="left" vertical="center"/>
    </xf>
    <xf numFmtId="0" fontId="12" fillId="60" borderId="622" applyNumberFormat="0">
      <alignment horizontal="centerContinuous" vertical="center" wrapText="1"/>
    </xf>
    <xf numFmtId="253" fontId="11" fillId="82" borderId="706" applyNumberFormat="0" applyProtection="0">
      <alignment horizontal="center" vertical="center" wrapText="1"/>
    </xf>
    <xf numFmtId="0" fontId="12" fillId="25" borderId="706" applyNumberFormat="0" applyProtection="0">
      <alignment horizontal="left" vertical="center" wrapText="1"/>
    </xf>
    <xf numFmtId="253" fontId="12" fillId="0" borderId="0"/>
    <xf numFmtId="39" fontId="12" fillId="0" borderId="636">
      <protection locked="0"/>
    </xf>
    <xf numFmtId="6" fontId="193" fillId="0" borderId="636" applyFill="0" applyAlignment="0" applyProtection="0"/>
    <xf numFmtId="167" fontId="85" fillId="0" borderId="645"/>
    <xf numFmtId="0" fontId="11" fillId="60" borderId="706" applyNumberFormat="0" applyProtection="0">
      <alignment horizontal="left" vertical="center" wrapText="1"/>
    </xf>
    <xf numFmtId="237" fontId="194" fillId="86" borderId="669" applyNumberFormat="0" applyBorder="0" applyAlignment="0" applyProtection="0">
      <alignment vertical="center"/>
    </xf>
    <xf numFmtId="0" fontId="12" fillId="61" borderId="649" applyNumberFormat="0">
      <alignment horizontal="left" vertical="center"/>
    </xf>
    <xf numFmtId="0" fontId="12" fillId="60" borderId="649" applyNumberFormat="0">
      <alignment horizontal="centerContinuous" vertical="center" wrapText="1"/>
    </xf>
    <xf numFmtId="0" fontId="30" fillId="0" borderId="657" applyNumberFormat="0" applyFill="0" applyAlignment="0" applyProtection="0"/>
    <xf numFmtId="0" fontId="30" fillId="0" borderId="657" applyNumberFormat="0" applyFill="0" applyAlignment="0" applyProtection="0"/>
    <xf numFmtId="0" fontId="30" fillId="0" borderId="657" applyNumberFormat="0" applyFill="0" applyAlignment="0" applyProtection="0"/>
    <xf numFmtId="39" fontId="12" fillId="0" borderId="650">
      <protection locked="0"/>
    </xf>
    <xf numFmtId="6" fontId="193" fillId="0" borderId="650" applyFill="0" applyAlignment="0" applyProtection="0"/>
    <xf numFmtId="167" fontId="85" fillId="0" borderId="658"/>
    <xf numFmtId="237" fontId="194" fillId="86" borderId="683" applyNumberFormat="0" applyBorder="0" applyAlignment="0" applyProtection="0">
      <alignment vertical="center"/>
    </xf>
    <xf numFmtId="0" fontId="183" fillId="81" borderId="734" applyNumberFormat="0" applyProtection="0">
      <alignment horizontal="center" vertical="center"/>
    </xf>
    <xf numFmtId="0" fontId="11" fillId="81" borderId="734" applyNumberFormat="0" applyProtection="0">
      <alignment horizontal="center" vertical="center" wrapText="1"/>
    </xf>
    <xf numFmtId="0" fontId="11" fillId="81" borderId="734" applyNumberFormat="0" applyProtection="0">
      <alignment horizontal="center" vertical="center"/>
    </xf>
    <xf numFmtId="0" fontId="11" fillId="81" borderId="734" applyNumberFormat="0" applyProtection="0">
      <alignment horizontal="center" vertical="center" wrapText="1"/>
    </xf>
    <xf numFmtId="167" fontId="12" fillId="0" borderId="690" applyBorder="0" applyProtection="0">
      <alignment horizontal="right" vertical="center"/>
    </xf>
    <xf numFmtId="0" fontId="12" fillId="61" borderId="662" applyNumberFormat="0">
      <alignment horizontal="left" vertical="center"/>
    </xf>
    <xf numFmtId="0" fontId="12" fillId="60" borderId="662" applyNumberFormat="0">
      <alignment horizontal="centerContinuous" vertical="center" wrapText="1"/>
    </xf>
    <xf numFmtId="0" fontId="189" fillId="83" borderId="690" applyBorder="0" applyProtection="0">
      <alignment horizontal="centerContinuous" vertical="center"/>
    </xf>
    <xf numFmtId="0" fontId="12" fillId="25" borderId="734" applyNumberFormat="0" applyProtection="0">
      <alignment horizontal="left" vertical="center"/>
    </xf>
    <xf numFmtId="0" fontId="12" fillId="25" borderId="734" applyNumberFormat="0" applyProtection="0">
      <alignment horizontal="left" vertical="center"/>
    </xf>
    <xf numFmtId="0" fontId="11" fillId="60" borderId="734" applyNumberFormat="0" applyProtection="0">
      <alignment horizontal="left" vertical="center" wrapText="1"/>
    </xf>
    <xf numFmtId="0" fontId="30" fillId="0" borderId="670" applyNumberFormat="0" applyFill="0" applyAlignment="0" applyProtection="0"/>
    <xf numFmtId="0" fontId="30" fillId="0" borderId="670" applyNumberFormat="0" applyFill="0" applyAlignment="0" applyProtection="0"/>
    <xf numFmtId="0" fontId="30" fillId="0" borderId="670" applyNumberFormat="0" applyFill="0" applyAlignment="0" applyProtection="0"/>
    <xf numFmtId="0" fontId="183" fillId="81" borderId="768" applyNumberFormat="0" applyProtection="0">
      <alignment horizontal="center" vertical="center"/>
    </xf>
    <xf numFmtId="0" fontId="11" fillId="81" borderId="768" applyNumberFormat="0" applyProtection="0">
      <alignment horizontal="center" vertical="center" wrapText="1"/>
    </xf>
    <xf numFmtId="0" fontId="11" fillId="81" borderId="768" applyNumberFormat="0" applyProtection="0">
      <alignment horizontal="center" vertical="center"/>
    </xf>
    <xf numFmtId="0" fontId="11" fillId="81" borderId="768" applyNumberFormat="0" applyProtection="0">
      <alignment horizontal="center" vertical="center" wrapText="1"/>
    </xf>
    <xf numFmtId="39" fontId="12" fillId="0" borderId="663">
      <protection locked="0"/>
    </xf>
    <xf numFmtId="6" fontId="193" fillId="0" borderId="663" applyFill="0" applyAlignment="0" applyProtection="0"/>
    <xf numFmtId="167" fontId="85" fillId="0" borderId="671"/>
    <xf numFmtId="0" fontId="12" fillId="25" borderId="768" applyNumberFormat="0" applyProtection="0">
      <alignment horizontal="left" vertical="center"/>
    </xf>
    <xf numFmtId="0" fontId="12" fillId="25" borderId="768" applyNumberFormat="0" applyProtection="0">
      <alignment horizontal="left" vertical="center"/>
    </xf>
    <xf numFmtId="0" fontId="11" fillId="60" borderId="768" applyNumberFormat="0" applyProtection="0">
      <alignment horizontal="left" vertical="center" wrapText="1"/>
    </xf>
    <xf numFmtId="253" fontId="11" fillId="82" borderId="768" applyNumberFormat="0" applyProtection="0">
      <alignment horizontal="center" vertical="center" wrapText="1"/>
    </xf>
    <xf numFmtId="0" fontId="12" fillId="25" borderId="768" applyNumberFormat="0" applyProtection="0">
      <alignment horizontal="left" vertical="center" wrapText="1"/>
    </xf>
    <xf numFmtId="0" fontId="11" fillId="60" borderId="768" applyNumberFormat="0" applyProtection="0">
      <alignment horizontal="left" vertical="center" wrapText="1"/>
    </xf>
    <xf numFmtId="0" fontId="12" fillId="61" borderId="675" applyNumberFormat="0">
      <alignment horizontal="left" vertical="center"/>
    </xf>
    <xf numFmtId="0" fontId="12" fillId="60" borderId="675" applyNumberFormat="0">
      <alignment horizontal="centerContinuous" vertical="center" wrapText="1"/>
    </xf>
    <xf numFmtId="0" fontId="183" fillId="81" borderId="781" applyNumberFormat="0" applyProtection="0">
      <alignment horizontal="center" vertical="center"/>
    </xf>
    <xf numFmtId="0" fontId="11" fillId="81" borderId="781" applyNumberFormat="0" applyProtection="0">
      <alignment horizontal="center" vertical="center" wrapText="1"/>
    </xf>
    <xf numFmtId="237" fontId="12" fillId="25" borderId="693" applyNumberFormat="0" applyAlignment="0">
      <alignment vertical="center"/>
    </xf>
    <xf numFmtId="237" fontId="12" fillId="25" borderId="693" applyNumberFormat="0" applyProtection="0">
      <alignment horizontal="centerContinuous" vertical="center"/>
    </xf>
    <xf numFmtId="253" fontId="11" fillId="82" borderId="734" applyNumberFormat="0" applyProtection="0">
      <alignment horizontal="center" vertical="center" wrapText="1"/>
    </xf>
    <xf numFmtId="0" fontId="12" fillId="25" borderId="734" applyNumberFormat="0" applyProtection="0">
      <alignment horizontal="left" vertical="center" wrapText="1"/>
    </xf>
    <xf numFmtId="49" fontId="241" fillId="0" borderId="690">
      <alignment vertical="center"/>
    </xf>
    <xf numFmtId="0" fontId="30" fillId="0" borderId="684" applyNumberFormat="0" applyFill="0" applyAlignment="0" applyProtection="0"/>
    <xf numFmtId="237" fontId="194" fillId="86" borderId="703" applyNumberFormat="0" applyBorder="0" applyAlignment="0" applyProtection="0">
      <alignment vertical="center"/>
    </xf>
    <xf numFmtId="0" fontId="30" fillId="0" borderId="684" applyNumberFormat="0" applyFill="0" applyAlignment="0" applyProtection="0"/>
    <xf numFmtId="0" fontId="11" fillId="60" borderId="734" applyNumberFormat="0" applyProtection="0">
      <alignment horizontal="left" vertical="center" wrapText="1"/>
    </xf>
    <xf numFmtId="0" fontId="30" fillId="0" borderId="684" applyNumberFormat="0" applyFill="0" applyAlignment="0" applyProtection="0"/>
    <xf numFmtId="39" fontId="12" fillId="0" borderId="676">
      <protection locked="0"/>
    </xf>
    <xf numFmtId="6" fontId="193" fillId="0" borderId="676" applyFill="0" applyAlignment="0" applyProtection="0"/>
    <xf numFmtId="167" fontId="85" fillId="0" borderId="685"/>
    <xf numFmtId="0" fontId="30" fillId="0" borderId="704" applyNumberFormat="0" applyFill="0" applyAlignment="0" applyProtection="0"/>
    <xf numFmtId="0" fontId="30" fillId="0" borderId="704" applyNumberFormat="0" applyFill="0" applyAlignment="0" applyProtection="0"/>
    <xf numFmtId="0" fontId="30" fillId="0" borderId="704" applyNumberFormat="0" applyFill="0" applyAlignment="0" applyProtection="0"/>
    <xf numFmtId="39" fontId="12" fillId="0" borderId="697">
      <protection locked="0"/>
    </xf>
    <xf numFmtId="6" fontId="193" fillId="0" borderId="697" applyFill="0" applyAlignment="0" applyProtection="0"/>
    <xf numFmtId="0" fontId="11" fillId="81" borderId="781" applyNumberFormat="0" applyProtection="0">
      <alignment horizontal="center" vertical="center"/>
    </xf>
    <xf numFmtId="0" fontId="11" fillId="81" borderId="781" applyNumberFormat="0" applyProtection="0">
      <alignment horizontal="center" vertical="center" wrapText="1"/>
    </xf>
    <xf numFmtId="0" fontId="12" fillId="25" borderId="781" applyNumberFormat="0" applyProtection="0">
      <alignment horizontal="left" vertical="center"/>
    </xf>
    <xf numFmtId="0" fontId="12" fillId="25" borderId="781" applyNumberFormat="0" applyProtection="0">
      <alignment horizontal="left" vertical="center"/>
    </xf>
    <xf numFmtId="0" fontId="11" fillId="60" borderId="781" applyNumberFormat="0" applyProtection="0">
      <alignment horizontal="left" vertical="center" wrapText="1"/>
    </xf>
    <xf numFmtId="253" fontId="11" fillId="82" borderId="781" applyNumberFormat="0" applyProtection="0">
      <alignment horizontal="center" vertical="center" wrapText="1"/>
    </xf>
    <xf numFmtId="0" fontId="12" fillId="25" borderId="781" applyNumberFormat="0" applyProtection="0">
      <alignment horizontal="left" vertical="center" wrapText="1"/>
    </xf>
    <xf numFmtId="0" fontId="11" fillId="60" borderId="781" applyNumberFormat="0" applyProtection="0">
      <alignment horizontal="left" vertical="center" wrapText="1"/>
    </xf>
    <xf numFmtId="237" fontId="194" fillId="86" borderId="731" applyNumberFormat="0" applyBorder="0" applyAlignment="0" applyProtection="0">
      <alignment vertical="center"/>
    </xf>
    <xf numFmtId="237" fontId="194" fillId="86" borderId="717" applyNumberFormat="0" applyBorder="0" applyAlignment="0" applyProtection="0">
      <alignment vertical="center"/>
    </xf>
    <xf numFmtId="167" fontId="12" fillId="0" borderId="741" applyBorder="0" applyProtection="0">
      <alignment horizontal="right" vertical="center"/>
    </xf>
    <xf numFmtId="0" fontId="189" fillId="83" borderId="741" applyBorder="0" applyProtection="0">
      <alignment horizontal="centerContinuous" vertical="center"/>
    </xf>
    <xf numFmtId="237" fontId="12" fillId="25" borderId="749" applyNumberFormat="0" applyAlignment="0">
      <alignment vertical="center"/>
    </xf>
    <xf numFmtId="167" fontId="85" fillId="0" borderId="705"/>
    <xf numFmtId="0" fontId="183" fillId="81" borderId="753" applyNumberFormat="0" applyProtection="0">
      <alignment horizontal="center" vertical="center"/>
    </xf>
    <xf numFmtId="0" fontId="11" fillId="81" borderId="753" applyNumberFormat="0" applyProtection="0">
      <alignment horizontal="center" vertical="center" wrapText="1"/>
    </xf>
    <xf numFmtId="0" fontId="11" fillId="81" borderId="753" applyNumberFormat="0" applyProtection="0">
      <alignment horizontal="center" vertical="center"/>
    </xf>
    <xf numFmtId="0" fontId="11" fillId="81" borderId="753" applyNumberFormat="0" applyProtection="0">
      <alignment horizontal="center" vertical="center" wrapText="1"/>
    </xf>
    <xf numFmtId="0" fontId="12" fillId="25" borderId="753" applyNumberFormat="0" applyProtection="0">
      <alignment horizontal="left" vertical="center"/>
    </xf>
    <xf numFmtId="0" fontId="12" fillId="25" borderId="753" applyNumberFormat="0" applyProtection="0">
      <alignment horizontal="left" vertical="center"/>
    </xf>
    <xf numFmtId="0" fontId="11" fillId="60" borderId="753" applyNumberFormat="0" applyProtection="0">
      <alignment horizontal="left" vertical="center" wrapText="1"/>
    </xf>
    <xf numFmtId="253" fontId="11" fillId="82" borderId="753" applyNumberFormat="0" applyProtection="0">
      <alignment horizontal="center" vertical="center" wrapText="1"/>
    </xf>
    <xf numFmtId="0" fontId="12" fillId="25" borderId="753" applyNumberFormat="0" applyProtection="0">
      <alignment horizontal="left" vertical="center" wrapText="1"/>
    </xf>
    <xf numFmtId="0" fontId="11" fillId="60" borderId="753" applyNumberFormat="0" applyProtection="0">
      <alignment horizontal="left" vertical="center" wrapText="1"/>
    </xf>
    <xf numFmtId="279" fontId="241" fillId="0" borderId="690">
      <alignment horizontal="right"/>
    </xf>
    <xf numFmtId="0" fontId="12" fillId="61" borderId="709" applyNumberFormat="0">
      <alignment horizontal="left" vertical="center"/>
    </xf>
    <xf numFmtId="237" fontId="194" fillId="86" borderId="750" applyNumberFormat="0" applyBorder="0" applyAlignment="0" applyProtection="0">
      <alignment vertical="center"/>
    </xf>
    <xf numFmtId="237" fontId="12" fillId="25" borderId="749" applyNumberFormat="0" applyProtection="0">
      <alignment horizontal="centerContinuous" vertical="center"/>
    </xf>
    <xf numFmtId="49" fontId="241" fillId="0" borderId="741">
      <alignment vertical="center"/>
    </xf>
    <xf numFmtId="0" fontId="30" fillId="0" borderId="732" applyNumberFormat="0" applyFill="0" applyAlignment="0" applyProtection="0"/>
    <xf numFmtId="0" fontId="30" fillId="0" borderId="718" applyNumberFormat="0" applyFill="0" applyAlignment="0" applyProtection="0"/>
    <xf numFmtId="0" fontId="30" fillId="0" borderId="732" applyNumberFormat="0" applyFill="0" applyAlignment="0" applyProtection="0"/>
    <xf numFmtId="0" fontId="30" fillId="0" borderId="718" applyNumberFormat="0" applyFill="0" applyAlignment="0" applyProtection="0"/>
    <xf numFmtId="0" fontId="30" fillId="0" borderId="718" applyNumberFormat="0" applyFill="0" applyAlignment="0" applyProtection="0"/>
    <xf numFmtId="0" fontId="12" fillId="61" borderId="696" applyNumberFormat="0">
      <alignment horizontal="left" vertical="center"/>
    </xf>
    <xf numFmtId="0" fontId="12" fillId="60" borderId="696" applyNumberFormat="0">
      <alignment horizontal="centerContinuous" vertical="center" wrapText="1"/>
    </xf>
    <xf numFmtId="0" fontId="30" fillId="0" borderId="732" applyNumberFormat="0" applyFill="0" applyAlignment="0" applyProtection="0"/>
    <xf numFmtId="0" fontId="25" fillId="8" borderId="724" applyNumberFormat="0" applyAlignment="0" applyProtection="0"/>
    <xf numFmtId="0" fontId="12" fillId="60" borderId="709" applyNumberFormat="0">
      <alignment horizontal="centerContinuous" vertical="center" wrapText="1"/>
    </xf>
    <xf numFmtId="39" fontId="12" fillId="0" borderId="710">
      <protection locked="0"/>
    </xf>
    <xf numFmtId="6" fontId="193" fillId="0" borderId="710" applyFill="0" applyAlignment="0" applyProtection="0"/>
    <xf numFmtId="167" fontId="85" fillId="0" borderId="719"/>
    <xf numFmtId="39" fontId="12" fillId="0" borderId="725">
      <protection locked="0"/>
    </xf>
    <xf numFmtId="6" fontId="193" fillId="0" borderId="725" applyFill="0" applyAlignment="0" applyProtection="0"/>
    <xf numFmtId="167" fontId="85" fillId="0" borderId="733"/>
    <xf numFmtId="0" fontId="30" fillId="0" borderId="751" applyNumberFormat="0" applyFill="0" applyAlignment="0" applyProtection="0"/>
    <xf numFmtId="0" fontId="30" fillId="0" borderId="751" applyNumberFormat="0" applyFill="0" applyAlignment="0" applyProtection="0"/>
    <xf numFmtId="0" fontId="30" fillId="0" borderId="751" applyNumberFormat="0" applyFill="0" applyAlignment="0" applyProtection="0"/>
    <xf numFmtId="39" fontId="12" fillId="0" borderId="738">
      <protection locked="0"/>
    </xf>
    <xf numFmtId="6" fontId="193" fillId="0" borderId="738" applyFill="0" applyAlignment="0" applyProtection="0"/>
    <xf numFmtId="167" fontId="85" fillId="0" borderId="752"/>
    <xf numFmtId="0" fontId="183" fillId="81" borderId="794" applyNumberFormat="0" applyProtection="0">
      <alignment horizontal="center" vertical="center"/>
    </xf>
    <xf numFmtId="0" fontId="11" fillId="81" borderId="794" applyNumberFormat="0" applyProtection="0">
      <alignment horizontal="center" vertical="center" wrapText="1"/>
    </xf>
    <xf numFmtId="0" fontId="11" fillId="81" borderId="794" applyNumberFormat="0" applyProtection="0">
      <alignment horizontal="center" vertical="center"/>
    </xf>
    <xf numFmtId="0" fontId="11" fillId="81" borderId="794" applyNumberFormat="0" applyProtection="0">
      <alignment horizontal="center" vertical="center" wrapText="1"/>
    </xf>
    <xf numFmtId="0" fontId="12" fillId="25" borderId="794" applyNumberFormat="0" applyProtection="0">
      <alignment horizontal="left" vertical="center"/>
    </xf>
    <xf numFmtId="0" fontId="12" fillId="25" borderId="794" applyNumberFormat="0" applyProtection="0">
      <alignment horizontal="left" vertical="center"/>
    </xf>
    <xf numFmtId="0" fontId="11" fillId="60" borderId="794" applyNumberFormat="0" applyProtection="0">
      <alignment horizontal="left" vertical="center" wrapText="1"/>
    </xf>
    <xf numFmtId="253" fontId="11" fillId="82" borderId="794" applyNumberFormat="0" applyProtection="0">
      <alignment horizontal="center" vertical="center" wrapText="1"/>
    </xf>
    <xf numFmtId="0" fontId="12" fillId="25" borderId="794" applyNumberFormat="0" applyProtection="0">
      <alignment horizontal="left" vertical="center" wrapText="1"/>
    </xf>
    <xf numFmtId="0" fontId="11" fillId="60" borderId="794" applyNumberFormat="0" applyProtection="0">
      <alignment horizontal="left" vertical="center" wrapText="1"/>
    </xf>
    <xf numFmtId="0" fontId="12" fillId="0" borderId="781"/>
    <xf numFmtId="0" fontId="12" fillId="61" borderId="724" applyNumberFormat="0">
      <alignment horizontal="left" vertical="center"/>
    </xf>
    <xf numFmtId="0" fontId="12" fillId="60" borderId="724" applyNumberFormat="0">
      <alignment horizontal="centerContinuous" vertical="center" wrapText="1"/>
    </xf>
    <xf numFmtId="237" fontId="194" fillId="86" borderId="765" applyNumberFormat="0" applyBorder="0" applyAlignment="0" applyProtection="0">
      <alignment vertical="center"/>
    </xf>
    <xf numFmtId="0" fontId="12" fillId="61" borderId="737" applyNumberFormat="0">
      <alignment horizontal="left" vertical="center"/>
    </xf>
    <xf numFmtId="0" fontId="12" fillId="60" borderId="737" applyNumberFormat="0">
      <alignment horizontal="centerContinuous" vertical="center" wrapText="1"/>
    </xf>
    <xf numFmtId="0" fontId="12" fillId="61" borderId="757" applyNumberFormat="0">
      <alignment horizontal="left" vertical="center"/>
    </xf>
    <xf numFmtId="0" fontId="12" fillId="60" borderId="757" applyNumberFormat="0">
      <alignment horizontal="centerContinuous" vertical="center" wrapText="1"/>
    </xf>
    <xf numFmtId="279" fontId="241" fillId="0" borderId="741">
      <alignment horizontal="right"/>
    </xf>
    <xf numFmtId="237" fontId="194" fillId="86" borderId="778" applyNumberFormat="0" applyBorder="0" applyAlignment="0" applyProtection="0">
      <alignment vertical="center"/>
    </xf>
    <xf numFmtId="0" fontId="30" fillId="0" borderId="766" applyNumberFormat="0" applyFill="0" applyAlignment="0" applyProtection="0"/>
    <xf numFmtId="0" fontId="30" fillId="0" borderId="766" applyNumberFormat="0" applyFill="0" applyAlignment="0" applyProtection="0"/>
    <xf numFmtId="0" fontId="30" fillId="0" borderId="766" applyNumberFormat="0" applyFill="0" applyAlignment="0" applyProtection="0"/>
    <xf numFmtId="39" fontId="12" fillId="0" borderId="758">
      <protection locked="0"/>
    </xf>
    <xf numFmtId="6" fontId="193" fillId="0" borderId="758" applyFill="0" applyAlignment="0" applyProtection="0"/>
    <xf numFmtId="167" fontId="85" fillId="0" borderId="767"/>
    <xf numFmtId="0" fontId="30" fillId="0" borderId="779" applyNumberFormat="0" applyFill="0" applyAlignment="0" applyProtection="0"/>
    <xf numFmtId="0" fontId="30" fillId="0" borderId="779" applyNumberFormat="0" applyFill="0" applyAlignment="0" applyProtection="0"/>
    <xf numFmtId="0" fontId="30" fillId="0" borderId="779" applyNumberFormat="0" applyFill="0" applyAlignment="0" applyProtection="0"/>
    <xf numFmtId="39" fontId="12" fillId="0" borderId="772">
      <protection locked="0"/>
    </xf>
    <xf numFmtId="6" fontId="193" fillId="0" borderId="772" applyFill="0" applyAlignment="0" applyProtection="0"/>
    <xf numFmtId="167" fontId="85" fillId="0" borderId="780"/>
    <xf numFmtId="237" fontId="194" fillId="86" borderId="791" applyNumberFormat="0" applyBorder="0" applyAlignment="0" applyProtection="0">
      <alignment vertical="center"/>
    </xf>
    <xf numFmtId="0" fontId="30" fillId="0" borderId="792" applyNumberFormat="0" applyFill="0" applyAlignment="0" applyProtection="0"/>
    <xf numFmtId="0" fontId="30" fillId="0" borderId="792" applyNumberFormat="0" applyFill="0" applyAlignment="0" applyProtection="0"/>
    <xf numFmtId="0" fontId="30" fillId="0" borderId="792" applyNumberFormat="0" applyFill="0" applyAlignment="0" applyProtection="0"/>
    <xf numFmtId="0" fontId="12" fillId="61" borderId="771" applyNumberFormat="0">
      <alignment horizontal="left" vertical="center"/>
    </xf>
    <xf numFmtId="0" fontId="12" fillId="60" borderId="771" applyNumberFormat="0">
      <alignment horizontal="centerContinuous" vertical="center" wrapText="1"/>
    </xf>
    <xf numFmtId="0" fontId="12" fillId="61" borderId="784" applyNumberFormat="0">
      <alignment horizontal="left" vertical="center"/>
    </xf>
    <xf numFmtId="0" fontId="12" fillId="60" borderId="784" applyNumberFormat="0">
      <alignment horizontal="centerContinuous" vertical="center" wrapText="1"/>
    </xf>
    <xf numFmtId="39" fontId="12" fillId="0" borderId="785">
      <protection locked="0"/>
    </xf>
    <xf numFmtId="6" fontId="193" fillId="0" borderId="785" applyFill="0" applyAlignment="0" applyProtection="0"/>
    <xf numFmtId="167" fontId="85" fillId="0" borderId="793"/>
    <xf numFmtId="0" fontId="17" fillId="21" borderId="798" applyNumberFormat="0" applyAlignment="0" applyProtection="0"/>
    <xf numFmtId="0" fontId="22" fillId="0" borderId="799" applyNumberFormat="0" applyFill="0" applyAlignment="0" applyProtection="0"/>
    <xf numFmtId="0" fontId="23" fillId="0" borderId="800" applyNumberFormat="0" applyFill="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17" fillId="21" borderId="798" applyNumberFormat="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12" fillId="25" borderId="794" applyNumberFormat="0" applyProtection="0">
      <alignment horizontal="left" vertical="center"/>
    </xf>
    <xf numFmtId="0" fontId="12" fillId="25" borderId="794" applyNumberFormat="0" applyProtection="0">
      <alignment horizontal="left" vertical="center"/>
    </xf>
    <xf numFmtId="0" fontId="17" fillId="21" borderId="798" applyNumberFormat="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17" fillId="21" borderId="798" applyNumberFormat="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28" fillId="21" borderId="748" applyNumberFormat="0" applyAlignment="0" applyProtection="0"/>
    <xf numFmtId="0" fontId="30" fillId="0" borderId="751" applyNumberFormat="0" applyFill="0" applyAlignment="0" applyProtection="0"/>
    <xf numFmtId="167" fontId="85" fillId="0" borderId="833"/>
    <xf numFmtId="0" fontId="12" fillId="25" borderId="794" applyNumberFormat="0" applyProtection="0">
      <alignment horizontal="left" vertical="center"/>
    </xf>
    <xf numFmtId="0" fontId="12" fillId="25" borderId="794" applyNumberFormat="0" applyProtection="0">
      <alignment horizontal="left" vertical="center"/>
    </xf>
    <xf numFmtId="237" fontId="194" fillId="86" borderId="832" applyNumberFormat="0" applyBorder="0" applyAlignment="0" applyProtection="0">
      <alignment vertical="center"/>
    </xf>
    <xf numFmtId="167" fontId="85" fillId="0" borderId="823"/>
    <xf numFmtId="237" fontId="194" fillId="86" borderId="822" applyNumberFormat="0" applyBorder="0" applyAlignment="0" applyProtection="0">
      <alignment vertical="center"/>
    </xf>
    <xf numFmtId="0" fontId="12" fillId="60" borderId="798" applyNumberFormat="0">
      <alignment horizontal="centerContinuous" vertical="center" wrapText="1"/>
    </xf>
    <xf numFmtId="0" fontId="12" fillId="61" borderId="798" applyNumberFormat="0">
      <alignment horizontal="left" vertical="center"/>
    </xf>
    <xf numFmtId="49" fontId="241" fillId="0" borderId="859">
      <alignment vertical="center"/>
    </xf>
    <xf numFmtId="0" fontId="30" fillId="0" borderId="880" applyNumberFormat="0" applyFill="0" applyAlignment="0" applyProtection="0"/>
    <xf numFmtId="0" fontId="30" fillId="0" borderId="880" applyNumberFormat="0" applyFill="0" applyAlignment="0" applyProtection="0"/>
    <xf numFmtId="0" fontId="30" fillId="0" borderId="880" applyNumberFormat="0" applyFill="0" applyAlignment="0" applyProtection="0"/>
    <xf numFmtId="0" fontId="30" fillId="0" borderId="865" applyNumberFormat="0" applyFill="0" applyAlignment="0" applyProtection="0"/>
    <xf numFmtId="0" fontId="30" fillId="0" borderId="865" applyNumberFormat="0" applyFill="0" applyAlignment="0" applyProtection="0"/>
    <xf numFmtId="0" fontId="12" fillId="61" borderId="844" applyNumberFormat="0">
      <alignment horizontal="left" vertical="center"/>
    </xf>
    <xf numFmtId="0" fontId="12" fillId="60" borderId="844" applyNumberFormat="0">
      <alignment horizontal="centerContinuous" vertical="center" wrapText="1"/>
    </xf>
    <xf numFmtId="0" fontId="30" fillId="0" borderId="865" applyNumberFormat="0" applyFill="0" applyAlignment="0" applyProtection="0"/>
    <xf numFmtId="0" fontId="183" fillId="81" borderId="959" applyNumberFormat="0" applyProtection="0">
      <alignment horizontal="center" vertical="center"/>
    </xf>
    <xf numFmtId="39" fontId="12" fillId="0" borderId="873">
      <protection locked="0"/>
    </xf>
    <xf numFmtId="6" fontId="193" fillId="0" borderId="873" applyFill="0" applyAlignment="0" applyProtection="0"/>
    <xf numFmtId="10" fontId="108" fillId="65" borderId="984" applyNumberFormat="0" applyBorder="0" applyAlignment="0" applyProtection="0"/>
    <xf numFmtId="204" fontId="90" fillId="63" borderId="801"/>
    <xf numFmtId="0" fontId="97" fillId="0" borderId="741" applyNumberFormat="0" applyFill="0" applyAlignment="0" applyProtection="0"/>
    <xf numFmtId="0" fontId="17" fillId="21" borderId="798" applyNumberFormat="0" applyAlignment="0" applyProtection="0"/>
    <xf numFmtId="167" fontId="85" fillId="0" borderId="823"/>
    <xf numFmtId="237" fontId="194" fillId="86" borderId="822" applyNumberFormat="0" applyBorder="0" applyAlignment="0" applyProtection="0">
      <alignment vertical="center"/>
    </xf>
    <xf numFmtId="220" fontId="108" fillId="0" borderId="351" applyFont="0" applyFill="0" applyBorder="0" applyAlignment="0" applyProtection="0"/>
    <xf numFmtId="223" fontId="78" fillId="0" borderId="745" applyNumberFormat="0" applyFill="0">
      <alignment horizontal="right"/>
    </xf>
    <xf numFmtId="223" fontId="78" fillId="0" borderId="745" applyNumberFormat="0" applyFill="0">
      <alignment horizontal="right"/>
    </xf>
    <xf numFmtId="227" fontId="85" fillId="0" borderId="741" applyFont="0" applyFill="0" applyBorder="0" applyAlignment="0" applyProtection="0"/>
    <xf numFmtId="0" fontId="25" fillId="8" borderId="798" applyNumberFormat="0" applyAlignment="0" applyProtection="0"/>
    <xf numFmtId="0" fontId="134" fillId="0" borderId="802" applyNumberFormat="0" applyFill="0" applyBorder="0" applyAlignment="0" applyProtection="0">
      <alignment horizontal="left"/>
    </xf>
    <xf numFmtId="0" fontId="11" fillId="60" borderId="910" applyNumberFormat="0" applyProtection="0">
      <alignment horizontal="left" vertical="center" wrapText="1"/>
    </xf>
    <xf numFmtId="253" fontId="11" fillId="82" borderId="910" applyNumberFormat="0" applyProtection="0">
      <alignment horizontal="center" vertical="center" wrapText="1"/>
    </xf>
    <xf numFmtId="0" fontId="12" fillId="25" borderId="910" applyNumberFormat="0" applyProtection="0">
      <alignment horizontal="left" vertical="center" wrapText="1"/>
    </xf>
    <xf numFmtId="253" fontId="12" fillId="0" borderId="0"/>
    <xf numFmtId="233" fontId="12" fillId="71" borderId="866" applyNumberFormat="0" applyFont="0" applyBorder="0" applyAlignment="0" applyProtection="0"/>
    <xf numFmtId="0" fontId="147" fillId="73" borderId="831">
      <alignment horizontal="left" vertical="center" wrapText="1"/>
    </xf>
    <xf numFmtId="204" fontId="90" fillId="63" borderId="819"/>
    <xf numFmtId="8" fontId="113" fillId="0" borderId="820">
      <protection locked="0"/>
    </xf>
    <xf numFmtId="0" fontId="147" fillId="73" borderId="821">
      <alignment horizontal="left" vertical="center" wrapText="1"/>
    </xf>
    <xf numFmtId="1" fontId="121" fillId="69" borderId="815" applyNumberFormat="0" applyBorder="0" applyAlignment="0">
      <alignment horizontal="centerContinuous" vertical="center"/>
      <protection locked="0"/>
    </xf>
    <xf numFmtId="0" fontId="25" fillId="8" borderId="824" applyNumberFormat="0" applyAlignment="0" applyProtection="0"/>
    <xf numFmtId="220" fontId="108" fillId="0" borderId="351" applyFont="0" applyFill="0" applyBorder="0" applyAlignment="0" applyProtection="0"/>
    <xf numFmtId="167" fontId="85" fillId="0" borderId="881"/>
    <xf numFmtId="0" fontId="11" fillId="81" borderId="959" applyNumberFormat="0" applyProtection="0">
      <alignment horizontal="center" vertical="center" wrapText="1"/>
    </xf>
    <xf numFmtId="0" fontId="11" fillId="81" borderId="959" applyNumberFormat="0" applyProtection="0">
      <alignment horizontal="center" vertical="center"/>
    </xf>
    <xf numFmtId="279" fontId="241" fillId="0" borderId="859">
      <alignment horizontal="right"/>
    </xf>
    <xf numFmtId="8" fontId="113" fillId="0" borderId="830">
      <protection locked="0"/>
    </xf>
    <xf numFmtId="0" fontId="12" fillId="24" borderId="825" applyNumberFormat="0" applyFont="0" applyAlignment="0" applyProtection="0"/>
    <xf numFmtId="0" fontId="17" fillId="21" borderId="824" applyNumberFormat="0" applyAlignment="0" applyProtection="0"/>
    <xf numFmtId="0" fontId="83" fillId="0" borderId="816" applyNumberFormat="0" applyFont="0" applyFill="0" applyAlignment="0" applyProtection="0"/>
    <xf numFmtId="204" fontId="90" fillId="63" borderId="829"/>
    <xf numFmtId="0" fontId="12" fillId="61" borderId="824" applyNumberFormat="0">
      <alignment horizontal="left" vertical="center"/>
    </xf>
    <xf numFmtId="0" fontId="12" fillId="60" borderId="824" applyNumberFormat="0">
      <alignment horizontal="centerContinuous" vertical="center" wrapText="1"/>
    </xf>
    <xf numFmtId="49" fontId="79" fillId="0" borderId="741">
      <alignment vertical="center"/>
    </xf>
    <xf numFmtId="167" fontId="85" fillId="0" borderId="803"/>
    <xf numFmtId="279" fontId="79" fillId="0" borderId="741">
      <alignment horizontal="right"/>
    </xf>
    <xf numFmtId="0" fontId="12" fillId="25" borderId="910" applyNumberFormat="0" applyProtection="0">
      <alignment horizontal="left" vertical="center"/>
    </xf>
    <xf numFmtId="0" fontId="12" fillId="25" borderId="910" applyNumberFormat="0" applyProtection="0">
      <alignment horizontal="left" vertical="center"/>
    </xf>
    <xf numFmtId="0" fontId="11" fillId="81" borderId="910" applyNumberFormat="0" applyProtection="0">
      <alignment horizontal="center" vertical="center" wrapText="1"/>
    </xf>
    <xf numFmtId="0" fontId="11" fillId="81" borderId="910" applyNumberFormat="0" applyProtection="0">
      <alignment horizontal="center" vertical="center"/>
    </xf>
    <xf numFmtId="0" fontId="11" fillId="81" borderId="910" applyNumberFormat="0" applyProtection="0">
      <alignment horizontal="center" vertical="center" wrapText="1"/>
    </xf>
    <xf numFmtId="0" fontId="183" fillId="81" borderId="910" applyNumberFormat="0" applyProtection="0">
      <alignment horizontal="center" vertical="center"/>
    </xf>
    <xf numFmtId="167" fontId="85" fillId="0" borderId="854"/>
    <xf numFmtId="6" fontId="193" fillId="0" borderId="845" applyFill="0" applyAlignment="0" applyProtection="0"/>
    <xf numFmtId="39" fontId="12" fillId="0" borderId="845">
      <protection locked="0"/>
    </xf>
    <xf numFmtId="0" fontId="30" fillId="0" borderId="853" applyNumberFormat="0" applyFill="0" applyAlignment="0" applyProtection="0"/>
    <xf numFmtId="0" fontId="30" fillId="0" borderId="853" applyNumberFormat="0" applyFill="0" applyAlignment="0" applyProtection="0"/>
    <xf numFmtId="0" fontId="30" fillId="0" borderId="853" applyNumberFormat="0" applyFill="0" applyAlignment="0" applyProtection="0"/>
    <xf numFmtId="0" fontId="30" fillId="0" borderId="842" applyNumberFormat="0" applyFill="0" applyAlignment="0" applyProtection="0"/>
    <xf numFmtId="0" fontId="30" fillId="0" borderId="842" applyNumberFormat="0" applyFill="0" applyAlignment="0" applyProtection="0"/>
    <xf numFmtId="0" fontId="30" fillId="0" borderId="842" applyNumberFormat="0" applyFill="0" applyAlignment="0" applyProtection="0"/>
    <xf numFmtId="0" fontId="11" fillId="60" borderId="882" applyNumberFormat="0" applyProtection="0">
      <alignment horizontal="left" vertical="center" wrapText="1"/>
    </xf>
    <xf numFmtId="0" fontId="12" fillId="25" borderId="882" applyNumberFormat="0" applyProtection="0">
      <alignment horizontal="left" vertical="center" wrapText="1"/>
    </xf>
    <xf numFmtId="253" fontId="11" fillId="82" borderId="882" applyNumberFormat="0" applyProtection="0">
      <alignment horizontal="center" vertical="center" wrapText="1"/>
    </xf>
    <xf numFmtId="0" fontId="11" fillId="60" borderId="882" applyNumberFormat="0" applyProtection="0">
      <alignment horizontal="left" vertical="center" wrapText="1"/>
    </xf>
    <xf numFmtId="0" fontId="12" fillId="25" borderId="882" applyNumberFormat="0" applyProtection="0">
      <alignment horizontal="left" vertical="center"/>
    </xf>
    <xf numFmtId="0" fontId="12" fillId="25" borderId="882" applyNumberFormat="0" applyProtection="0">
      <alignment horizontal="left" vertical="center"/>
    </xf>
    <xf numFmtId="0" fontId="11" fillId="81" borderId="882" applyNumberFormat="0" applyProtection="0">
      <alignment horizontal="center" vertical="center" wrapText="1"/>
    </xf>
    <xf numFmtId="0" fontId="11" fillId="81" borderId="882" applyNumberFormat="0" applyProtection="0">
      <alignment horizontal="center" vertical="center"/>
    </xf>
    <xf numFmtId="0" fontId="11" fillId="81" borderId="882" applyNumberFormat="0" applyProtection="0">
      <alignment horizontal="center" vertical="center" wrapText="1"/>
    </xf>
    <xf numFmtId="0" fontId="183" fillId="81" borderId="882" applyNumberFormat="0" applyProtection="0">
      <alignment horizontal="center" vertical="center"/>
    </xf>
    <xf numFmtId="237" fontId="194" fillId="86" borderId="852" applyNumberFormat="0" applyBorder="0" applyAlignment="0" applyProtection="0">
      <alignment vertical="center"/>
    </xf>
    <xf numFmtId="237" fontId="194" fillId="86" borderId="841" applyNumberFormat="0" applyBorder="0" applyAlignment="0" applyProtection="0">
      <alignment vertical="center"/>
    </xf>
    <xf numFmtId="233" fontId="181" fillId="0" borderId="1017"/>
    <xf numFmtId="0" fontId="177" fillId="67" borderId="1004">
      <alignment horizontal="center" vertical="center" wrapText="1"/>
      <protection hidden="1"/>
    </xf>
    <xf numFmtId="0" fontId="11" fillId="60" borderId="866" applyNumberFormat="0" applyProtection="0">
      <alignment horizontal="left" vertical="center" wrapText="1"/>
    </xf>
    <xf numFmtId="0" fontId="12" fillId="25" borderId="866" applyNumberFormat="0" applyProtection="0">
      <alignment horizontal="left" vertical="center" wrapText="1"/>
    </xf>
    <xf numFmtId="253" fontId="11" fillId="82" borderId="866" applyNumberFormat="0" applyProtection="0">
      <alignment horizontal="center" vertical="center" wrapText="1"/>
    </xf>
    <xf numFmtId="0" fontId="11" fillId="60" borderId="866" applyNumberFormat="0" applyProtection="0">
      <alignment horizontal="left" vertical="center" wrapText="1"/>
    </xf>
    <xf numFmtId="0" fontId="12" fillId="25" borderId="866" applyNumberFormat="0" applyProtection="0">
      <alignment horizontal="left" vertical="center"/>
    </xf>
    <xf numFmtId="0" fontId="12" fillId="25" borderId="866" applyNumberFormat="0" applyProtection="0">
      <alignment horizontal="left" vertical="center"/>
    </xf>
    <xf numFmtId="0" fontId="11" fillId="81" borderId="866" applyNumberFormat="0" applyProtection="0">
      <alignment horizontal="center" vertical="center" wrapText="1"/>
    </xf>
    <xf numFmtId="0" fontId="11" fillId="81" borderId="866" applyNumberFormat="0" applyProtection="0">
      <alignment horizontal="center" vertical="center"/>
    </xf>
    <xf numFmtId="0" fontId="11" fillId="81" borderId="866" applyNumberFormat="0" applyProtection="0">
      <alignment horizontal="center" vertical="center" wrapText="1"/>
    </xf>
    <xf numFmtId="0" fontId="183" fillId="81" borderId="866" applyNumberFormat="0" applyProtection="0">
      <alignment horizontal="center" vertical="center"/>
    </xf>
    <xf numFmtId="233" fontId="181" fillId="0" borderId="977"/>
    <xf numFmtId="233" fontId="181" fillId="0" borderId="952"/>
    <xf numFmtId="0" fontId="177" fillId="67" borderId="939">
      <alignment horizontal="center" vertical="center" wrapText="1"/>
      <protection hidden="1"/>
    </xf>
    <xf numFmtId="233" fontId="181" fillId="0" borderId="919"/>
    <xf numFmtId="0" fontId="177" fillId="67" borderId="910">
      <alignment horizontal="center" vertical="center" wrapText="1"/>
      <protection hidden="1"/>
    </xf>
    <xf numFmtId="0" fontId="177" fillId="67" borderId="882">
      <alignment horizontal="center" vertical="center" wrapText="1"/>
      <protection hidden="1"/>
    </xf>
    <xf numFmtId="0" fontId="177" fillId="67" borderId="866">
      <alignment horizontal="center" vertical="center" wrapText="1"/>
      <protection hidden="1"/>
    </xf>
    <xf numFmtId="260" fontId="172" fillId="65" borderId="1004" applyFill="0" applyBorder="0" applyAlignment="0" applyProtection="0">
      <alignment horizontal="right"/>
      <protection locked="0"/>
    </xf>
    <xf numFmtId="0" fontId="28" fillId="21" borderId="1019" applyNumberFormat="0" applyAlignment="0" applyProtection="0"/>
    <xf numFmtId="0" fontId="28" fillId="21" borderId="1019" applyNumberFormat="0" applyAlignment="0" applyProtection="0"/>
    <xf numFmtId="0" fontId="28" fillId="21" borderId="1019" applyNumberFormat="0" applyAlignment="0" applyProtection="0"/>
    <xf numFmtId="257" fontId="245" fillId="0" borderId="0" applyBorder="0" applyProtection="0">
      <alignment horizontal="right"/>
    </xf>
    <xf numFmtId="256" fontId="164" fillId="0" borderId="1005" applyBorder="0"/>
    <xf numFmtId="260" fontId="172" fillId="65" borderId="939" applyFill="0" applyBorder="0" applyAlignment="0" applyProtection="0">
      <alignment horizontal="right"/>
      <protection locked="0"/>
    </xf>
    <xf numFmtId="0" fontId="28" fillId="21" borderId="979" applyNumberFormat="0" applyAlignment="0" applyProtection="0"/>
    <xf numFmtId="0" fontId="28" fillId="21" borderId="979" applyNumberFormat="0" applyAlignment="0" applyProtection="0"/>
    <xf numFmtId="0" fontId="28" fillId="21" borderId="979" applyNumberFormat="0" applyAlignment="0" applyProtection="0"/>
    <xf numFmtId="0" fontId="28" fillId="21" borderId="954" applyNumberFormat="0" applyAlignment="0" applyProtection="0"/>
    <xf numFmtId="0" fontId="28" fillId="21" borderId="954" applyNumberFormat="0" applyAlignment="0" applyProtection="0"/>
    <xf numFmtId="0" fontId="28" fillId="21" borderId="954" applyNumberFormat="0" applyAlignment="0" applyProtection="0"/>
    <xf numFmtId="257" fontId="245" fillId="0" borderId="0" applyBorder="0" applyProtection="0">
      <alignment horizontal="right"/>
    </xf>
    <xf numFmtId="257" fontId="245" fillId="0" borderId="0" applyBorder="0" applyProtection="0">
      <alignment horizontal="right"/>
    </xf>
    <xf numFmtId="260" fontId="172" fillId="65" borderId="910" applyFill="0" applyBorder="0" applyAlignment="0" applyProtection="0">
      <alignment horizontal="right"/>
      <protection locked="0"/>
    </xf>
    <xf numFmtId="256" fontId="164" fillId="0" borderId="940" applyBorder="0"/>
    <xf numFmtId="0" fontId="14" fillId="24" borderId="1014" applyNumberFormat="0" applyFont="0" applyAlignment="0" applyProtection="0"/>
    <xf numFmtId="0" fontId="14" fillId="24" borderId="1014" applyNumberFormat="0" applyFont="0" applyAlignment="0" applyProtection="0"/>
    <xf numFmtId="0" fontId="28" fillId="21" borderId="920" applyNumberFormat="0" applyAlignment="0" applyProtection="0"/>
    <xf numFmtId="0" fontId="28" fillId="21" borderId="920" applyNumberFormat="0" applyAlignment="0" applyProtection="0"/>
    <xf numFmtId="0" fontId="28" fillId="21" borderId="920" applyNumberFormat="0" applyAlignment="0" applyProtection="0"/>
    <xf numFmtId="257" fontId="245" fillId="0" borderId="0" applyBorder="0" applyProtection="0">
      <alignment horizontal="right"/>
    </xf>
    <xf numFmtId="256" fontId="164" fillId="0" borderId="911" applyBorder="0"/>
    <xf numFmtId="260" fontId="172" fillId="65" borderId="882" applyFill="0" applyBorder="0" applyAlignment="0" applyProtection="0">
      <alignment horizontal="right"/>
      <protection locked="0"/>
    </xf>
    <xf numFmtId="0" fontId="28" fillId="21" borderId="892" applyNumberFormat="0" applyAlignment="0" applyProtection="0"/>
    <xf numFmtId="0" fontId="28" fillId="21" borderId="892" applyNumberFormat="0" applyAlignment="0" applyProtection="0"/>
    <xf numFmtId="0" fontId="28" fillId="21" borderId="892" applyNumberFormat="0" applyAlignment="0" applyProtection="0"/>
    <xf numFmtId="0" fontId="14" fillId="24" borderId="974" applyNumberFormat="0" applyFont="0" applyAlignment="0" applyProtection="0"/>
    <xf numFmtId="0" fontId="14" fillId="24" borderId="949" applyNumberFormat="0" applyFont="0" applyAlignment="0" applyProtection="0"/>
    <xf numFmtId="257" fontId="245" fillId="0" borderId="0" applyBorder="0" applyProtection="0">
      <alignment horizontal="right"/>
    </xf>
    <xf numFmtId="256" fontId="164" fillId="0" borderId="883" applyBorder="0"/>
    <xf numFmtId="0" fontId="14" fillId="24" borderId="974" applyNumberFormat="0" applyFont="0" applyAlignment="0" applyProtection="0"/>
    <xf numFmtId="0" fontId="14" fillId="24" borderId="949" applyNumberFormat="0" applyFont="0" applyAlignment="0" applyProtection="0"/>
    <xf numFmtId="260" fontId="172" fillId="65" borderId="866" applyFill="0" applyBorder="0" applyAlignment="0" applyProtection="0">
      <alignment horizontal="right"/>
      <protection locked="0"/>
    </xf>
    <xf numFmtId="257" fontId="245" fillId="0" borderId="0" applyBorder="0" applyProtection="0">
      <alignment horizontal="right"/>
    </xf>
    <xf numFmtId="256" fontId="164" fillId="0" borderId="867" applyBorder="0"/>
    <xf numFmtId="0" fontId="14" fillId="24" borderId="889" applyNumberFormat="0" applyFont="0" applyAlignment="0" applyProtection="0"/>
    <xf numFmtId="0" fontId="14" fillId="24" borderId="889" applyNumberFormat="0" applyFont="0" applyAlignment="0" applyProtection="0"/>
    <xf numFmtId="0" fontId="28" fillId="21" borderId="851" applyNumberFormat="0" applyAlignment="0" applyProtection="0"/>
    <xf numFmtId="0" fontId="28" fillId="21" borderId="851" applyNumberFormat="0" applyAlignment="0" applyProtection="0"/>
    <xf numFmtId="0" fontId="28" fillId="21" borderId="840" applyNumberFormat="0" applyAlignment="0" applyProtection="0"/>
    <xf numFmtId="0" fontId="28" fillId="21" borderId="851" applyNumberFormat="0" applyAlignment="0" applyProtection="0"/>
    <xf numFmtId="0" fontId="28" fillId="21" borderId="840" applyNumberFormat="0" applyAlignment="0" applyProtection="0"/>
    <xf numFmtId="0" fontId="28" fillId="21" borderId="840" applyNumberFormat="0" applyAlignment="0" applyProtection="0"/>
    <xf numFmtId="257" fontId="245" fillId="0" borderId="0" applyBorder="0" applyProtection="0">
      <alignment horizontal="right"/>
    </xf>
    <xf numFmtId="257" fontId="245" fillId="0" borderId="0" applyBorder="0" applyProtection="0">
      <alignment horizontal="right"/>
    </xf>
    <xf numFmtId="199" fontId="12" fillId="0" borderId="440">
      <alignment horizontal="right"/>
    </xf>
    <xf numFmtId="200" fontId="88" fillId="0" borderId="440">
      <alignment horizontal="right"/>
    </xf>
    <xf numFmtId="200" fontId="88" fillId="0" borderId="440" applyFill="0">
      <alignment horizontal="right"/>
    </xf>
    <xf numFmtId="3" fontId="12" fillId="0" borderId="440" applyFill="0">
      <alignment horizontal="right"/>
    </xf>
    <xf numFmtId="201" fontId="88" fillId="0" borderId="440" applyFill="0">
      <alignment horizontal="right"/>
    </xf>
    <xf numFmtId="203" fontId="12" fillId="0" borderId="440">
      <alignment horizontal="right"/>
      <protection locked="0"/>
    </xf>
    <xf numFmtId="6" fontId="88" fillId="0" borderId="440" applyNumberFormat="0" applyFont="0" applyBorder="0" applyProtection="0">
      <alignment horizontal="right"/>
    </xf>
    <xf numFmtId="0" fontId="14" fillId="24" borderId="837" applyNumberFormat="0" applyFont="0" applyAlignment="0" applyProtection="0"/>
    <xf numFmtId="0" fontId="14" fillId="24" borderId="848" applyNumberFormat="0" applyFont="0" applyAlignment="0" applyProtection="0"/>
    <xf numFmtId="0" fontId="14" fillId="24" borderId="837" applyNumberFormat="0" applyFont="0" applyAlignment="0" applyProtection="0"/>
    <xf numFmtId="0" fontId="14" fillId="24" borderId="848" applyNumberFormat="0" applyFont="0" applyAlignment="0" applyProtection="0"/>
    <xf numFmtId="42" fontId="87" fillId="0" borderId="989" applyFont="0"/>
    <xf numFmtId="42" fontId="87" fillId="0" borderId="964" applyFont="0"/>
    <xf numFmtId="204" fontId="90" fillId="63" borderId="990"/>
    <xf numFmtId="204" fontId="90" fillId="63" borderId="965"/>
    <xf numFmtId="42" fontId="87" fillId="0" borderId="929" applyFont="0"/>
    <xf numFmtId="204" fontId="90" fillId="63" borderId="930"/>
    <xf numFmtId="0" fontId="99" fillId="0" borderId="991" applyNumberFormat="0" applyFont="0" applyFill="0" applyAlignment="0" applyProtection="0">
      <alignment horizontal="centerContinuous"/>
    </xf>
    <xf numFmtId="42" fontId="87" fillId="0" borderId="900" applyFont="0"/>
    <xf numFmtId="0" fontId="83" fillId="0" borderId="992" applyNumberFormat="0" applyFont="0" applyFill="0" applyAlignment="0" applyProtection="0"/>
    <xf numFmtId="0" fontId="83" fillId="0" borderId="993" applyNumberFormat="0" applyFont="0" applyFill="0" applyAlignment="0" applyProtection="0"/>
    <xf numFmtId="204" fontId="90" fillId="63" borderId="901"/>
    <xf numFmtId="0" fontId="99" fillId="0" borderId="931" applyNumberFormat="0" applyFont="0" applyFill="0" applyAlignment="0" applyProtection="0">
      <alignment horizontal="centerContinuous"/>
    </xf>
    <xf numFmtId="0" fontId="83" fillId="0" borderId="932" applyNumberFormat="0" applyFont="0" applyFill="0" applyAlignment="0" applyProtection="0"/>
    <xf numFmtId="0" fontId="17" fillId="21" borderId="988" applyNumberFormat="0" applyAlignment="0" applyProtection="0"/>
    <xf numFmtId="0" fontId="17" fillId="21" borderId="988" applyNumberFormat="0" applyAlignment="0" applyProtection="0"/>
    <xf numFmtId="0" fontId="17" fillId="21" borderId="988" applyNumberFormat="0" applyAlignment="0" applyProtection="0"/>
    <xf numFmtId="0" fontId="17" fillId="21" borderId="988" applyNumberFormat="0" applyAlignment="0" applyProtection="0"/>
    <xf numFmtId="42" fontId="87" fillId="0" borderId="873" applyFont="0"/>
    <xf numFmtId="204" fontId="90" fillId="63" borderId="874"/>
    <xf numFmtId="0" fontId="83" fillId="0" borderId="902" applyNumberFormat="0" applyFont="0" applyFill="0" applyAlignment="0" applyProtection="0"/>
    <xf numFmtId="0" fontId="17" fillId="21" borderId="899" applyNumberFormat="0" applyAlignment="0" applyProtection="0"/>
    <xf numFmtId="0" fontId="17" fillId="21" borderId="899" applyNumberFormat="0" applyAlignment="0" applyProtection="0"/>
    <xf numFmtId="0" fontId="17" fillId="21" borderId="899" applyNumberFormat="0" applyAlignment="0" applyProtection="0"/>
    <xf numFmtId="0" fontId="17" fillId="21" borderId="899" applyNumberFormat="0" applyAlignment="0" applyProtection="0"/>
    <xf numFmtId="0" fontId="83" fillId="0" borderId="843" applyNumberFormat="0" applyFont="0" applyFill="0" applyAlignment="0" applyProtection="0"/>
    <xf numFmtId="0" fontId="17" fillId="21" borderId="872" applyNumberFormat="0" applyAlignment="0" applyProtection="0"/>
    <xf numFmtId="0" fontId="17" fillId="21" borderId="872" applyNumberFormat="0" applyAlignment="0" applyProtection="0"/>
    <xf numFmtId="0" fontId="17" fillId="21" borderId="872" applyNumberFormat="0" applyAlignment="0" applyProtection="0"/>
    <xf numFmtId="0" fontId="17" fillId="21" borderId="872" applyNumberFormat="0" applyAlignment="0" applyProtection="0"/>
    <xf numFmtId="0" fontId="99" fillId="0" borderId="858" applyNumberFormat="0" applyFont="0" applyFill="0" applyAlignment="0" applyProtection="0">
      <alignment horizontal="centerContinuous"/>
    </xf>
    <xf numFmtId="0" fontId="83" fillId="0" borderId="859" applyNumberFormat="0" applyFont="0" applyFill="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0" fontId="12" fillId="24" borderId="994" applyNumberFormat="0" applyFont="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995">
      <protection locked="0"/>
    </xf>
    <xf numFmtId="253" fontId="6" fillId="0" borderId="0"/>
    <xf numFmtId="220" fontId="108" fillId="0" borderId="351" applyFont="0" applyFill="0" applyBorder="0" applyAlignment="0" applyProtection="0"/>
    <xf numFmtId="253" fontId="6" fillId="0" borderId="0"/>
    <xf numFmtId="0" fontId="12" fillId="24" borderId="903" applyNumberFormat="0" applyFont="0" applyAlignment="0" applyProtection="0"/>
    <xf numFmtId="220" fontId="108" fillId="0" borderId="351" applyFont="0" applyFill="0" applyBorder="0" applyAlignment="0" applyProtection="0"/>
    <xf numFmtId="8" fontId="113" fillId="0" borderId="904">
      <protection locked="0"/>
    </xf>
    <xf numFmtId="0" fontId="12" fillId="24" borderId="875" applyNumberFormat="0" applyFont="0" applyAlignment="0" applyProtection="0"/>
    <xf numFmtId="220" fontId="108" fillId="0" borderId="351" applyFont="0" applyFill="0" applyBorder="0" applyAlignment="0" applyProtection="0"/>
    <xf numFmtId="8" fontId="113" fillId="0" borderId="876">
      <protection locked="0"/>
    </xf>
    <xf numFmtId="220" fontId="108" fillId="0" borderId="351" applyFont="0" applyFill="0" applyBorder="0" applyAlignment="0" applyProtection="0"/>
    <xf numFmtId="220" fontId="108" fillId="0" borderId="351"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0" fontId="147" fillId="73" borderId="831">
      <alignment horizontal="left" vertical="center" wrapText="1"/>
    </xf>
    <xf numFmtId="8" fontId="113" fillId="0" borderId="830">
      <protection locked="0"/>
    </xf>
    <xf numFmtId="204" fontId="90" fillId="63" borderId="829"/>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23" fontId="244" fillId="0" borderId="996" applyNumberFormat="0" applyFill="0">
      <alignment horizontal="right"/>
    </xf>
    <xf numFmtId="223" fontId="244" fillId="0" borderId="996" applyNumberFormat="0" applyFill="0">
      <alignment horizontal="right"/>
    </xf>
    <xf numFmtId="223" fontId="244" fillId="0" borderId="933" applyNumberFormat="0" applyFill="0">
      <alignment horizontal="right"/>
    </xf>
    <xf numFmtId="223" fontId="244" fillId="0" borderId="933" applyNumberFormat="0" applyFill="0">
      <alignment horizontal="right"/>
    </xf>
    <xf numFmtId="225" fontId="81" fillId="65" borderId="961" applyFont="0" applyFill="0" applyBorder="0" applyAlignment="0" applyProtection="0"/>
    <xf numFmtId="225" fontId="81" fillId="65" borderId="926" applyFont="0" applyFill="0" applyBorder="0" applyAlignment="0" applyProtection="0"/>
    <xf numFmtId="225" fontId="81" fillId="65" borderId="986" applyFont="0" applyFill="0" applyBorder="0" applyAlignment="0" applyProtection="0"/>
    <xf numFmtId="0" fontId="25" fillId="8" borderId="988" applyNumberFormat="0" applyAlignment="0" applyProtection="0"/>
    <xf numFmtId="253" fontId="6" fillId="0" borderId="0"/>
    <xf numFmtId="0" fontId="25" fillId="8" borderId="899" applyNumberFormat="0" applyAlignment="0" applyProtection="0"/>
    <xf numFmtId="253" fontId="6" fillId="0" borderId="0"/>
    <xf numFmtId="1" fontId="121" fillId="69" borderId="962" applyNumberFormat="0" applyBorder="0" applyAlignment="0">
      <alignment horizontal="centerContinuous" vertical="center"/>
      <protection locked="0"/>
    </xf>
    <xf numFmtId="1" fontId="121" fillId="69" borderId="927" applyNumberFormat="0" applyBorder="0" applyAlignment="0">
      <alignment horizontal="centerContinuous" vertical="center"/>
      <protection locked="0"/>
    </xf>
    <xf numFmtId="0" fontId="25" fillId="8" borderId="872" applyNumberFormat="0" applyAlignment="0" applyProtection="0"/>
    <xf numFmtId="1" fontId="121" fillId="69" borderId="987" applyNumberFormat="0" applyBorder="0" applyAlignment="0">
      <alignment horizontal="centerContinuous" vertical="center"/>
      <protection locked="0"/>
    </xf>
    <xf numFmtId="1" fontId="121" fillId="69" borderId="898" applyNumberFormat="0" applyBorder="0" applyAlignment="0">
      <alignment horizontal="centerContinuous" vertical="center"/>
      <protection locked="0"/>
    </xf>
    <xf numFmtId="1" fontId="121" fillId="69" borderId="869" applyNumberFormat="0" applyBorder="0" applyAlignment="0">
      <alignment horizontal="centerContinuous" vertical="center"/>
      <protection locked="0"/>
    </xf>
    <xf numFmtId="223" fontId="244" fillId="0" borderId="860" applyNumberFormat="0" applyFill="0">
      <alignment horizontal="right"/>
    </xf>
    <xf numFmtId="223" fontId="244" fillId="0" borderId="860" applyNumberFormat="0" applyFill="0">
      <alignment horizontal="right"/>
    </xf>
    <xf numFmtId="233" fontId="12" fillId="71" borderId="959" applyNumberFormat="0" applyFont="0" applyBorder="0" applyAlignment="0" applyProtection="0"/>
    <xf numFmtId="233" fontId="12" fillId="71" borderId="924" applyNumberFormat="0" applyFont="0" applyBorder="0" applyAlignment="0" applyProtection="0"/>
    <xf numFmtId="233" fontId="12" fillId="71" borderId="896" applyNumberFormat="0" applyFont="0" applyBorder="0" applyAlignment="0" applyProtection="0"/>
    <xf numFmtId="0" fontId="47" fillId="0" borderId="960">
      <alignment horizontal="left" vertical="center"/>
    </xf>
    <xf numFmtId="0" fontId="47" fillId="0" borderId="925">
      <alignment horizontal="left" vertical="center"/>
    </xf>
    <xf numFmtId="0" fontId="47" fillId="0" borderId="897">
      <alignment horizontal="left" vertical="center"/>
    </xf>
    <xf numFmtId="233" fontId="12" fillId="71" borderId="984" applyNumberFormat="0" applyFont="0" applyBorder="0" applyAlignment="0" applyProtection="0"/>
    <xf numFmtId="233" fontId="12" fillId="71" borderId="870" applyNumberFormat="0" applyFont="0" applyBorder="0" applyAlignment="0" applyProtection="0"/>
    <xf numFmtId="0" fontId="47" fillId="0" borderId="985">
      <alignment horizontal="left" vertical="center"/>
    </xf>
    <xf numFmtId="0" fontId="47" fillId="0" borderId="871">
      <alignment horizontal="left" vertical="center"/>
    </xf>
    <xf numFmtId="1" fontId="121" fillId="69" borderId="857" applyNumberFormat="0" applyBorder="0" applyAlignment="0">
      <alignment horizontal="centerContinuous" vertical="center"/>
      <protection locked="0"/>
    </xf>
    <xf numFmtId="234" fontId="87" fillId="0" borderId="934">
      <alignment horizontal="center"/>
    </xf>
    <xf numFmtId="233" fontId="12" fillId="71" borderId="855" applyNumberFormat="0" applyFont="0" applyBorder="0" applyAlignment="0" applyProtection="0"/>
    <xf numFmtId="0" fontId="47" fillId="0" borderId="856">
      <alignment horizontal="left" vertical="center"/>
    </xf>
    <xf numFmtId="10" fontId="108" fillId="65" borderId="924" applyNumberFormat="0" applyBorder="0" applyAlignment="0" applyProtection="0"/>
    <xf numFmtId="10" fontId="108" fillId="65" borderId="959" applyNumberFormat="0" applyBorder="0" applyAlignment="0" applyProtection="0"/>
    <xf numFmtId="10" fontId="108" fillId="65" borderId="896" applyNumberFormat="0" applyBorder="0" applyAlignment="0" applyProtection="0"/>
    <xf numFmtId="0" fontId="25" fillId="8" borderId="899" applyNumberFormat="0" applyAlignment="0" applyProtection="0"/>
    <xf numFmtId="0" fontId="25" fillId="8" borderId="899" applyNumberFormat="0" applyAlignment="0" applyProtection="0"/>
    <xf numFmtId="0" fontId="25" fillId="8" borderId="899" applyNumberFormat="0" applyAlignment="0" applyProtection="0"/>
    <xf numFmtId="10" fontId="108" fillId="65" borderId="870" applyNumberFormat="0" applyBorder="0" applyAlignment="0" applyProtection="0"/>
    <xf numFmtId="0" fontId="25" fillId="8" borderId="872" applyNumberFormat="0" applyAlignment="0" applyProtection="0"/>
    <xf numFmtId="0" fontId="25" fillId="8" borderId="872" applyNumberFormat="0" applyAlignment="0" applyProtection="0"/>
    <xf numFmtId="0" fontId="25" fillId="8" borderId="872" applyNumberFormat="0" applyAlignment="0" applyProtection="0"/>
    <xf numFmtId="0" fontId="25" fillId="8" borderId="988" applyNumberFormat="0" applyAlignment="0" applyProtection="0"/>
    <xf numFmtId="0" fontId="25" fillId="8" borderId="988" applyNumberFormat="0" applyAlignment="0" applyProtection="0"/>
    <xf numFmtId="0" fontId="25" fillId="8" borderId="988" applyNumberFormat="0" applyAlignment="0" applyProtection="0"/>
    <xf numFmtId="234" fontId="87" fillId="0" borderId="861">
      <alignment horizontal="center"/>
    </xf>
    <xf numFmtId="0" fontId="147" fillId="73" borderId="905">
      <alignment horizontal="left" vertical="center" wrapText="1"/>
    </xf>
    <xf numFmtId="0" fontId="147" fillId="73" borderId="877">
      <alignment horizontal="left" vertical="center" wrapText="1"/>
    </xf>
    <xf numFmtId="2" fontId="149" fillId="0" borderId="932"/>
    <xf numFmtId="0" fontId="147" fillId="73" borderId="998">
      <alignment horizontal="left" vertical="center" wrapText="1"/>
    </xf>
    <xf numFmtId="2" fontId="149" fillId="0" borderId="992"/>
    <xf numFmtId="0" fontId="147" fillId="73" borderId="747">
      <alignment horizontal="left" vertical="center" wrapText="1"/>
    </xf>
    <xf numFmtId="8" fontId="113" fillId="0" borderId="744">
      <protection locked="0"/>
    </xf>
    <xf numFmtId="204" fontId="90" fillId="63" borderId="801"/>
    <xf numFmtId="14" fontId="85" fillId="0" borderId="932" applyFont="0" applyFill="0" applyBorder="0" applyAlignment="0" applyProtection="0"/>
    <xf numFmtId="10" fontId="108" fillId="65" borderId="855" applyNumberFormat="0" applyBorder="0" applyAlignment="0" applyProtection="0"/>
    <xf numFmtId="14" fontId="85" fillId="0" borderId="992" applyFont="0" applyFill="0" applyBorder="0" applyAlignment="0" applyProtection="0"/>
    <xf numFmtId="2" fontId="149" fillId="0" borderId="859"/>
    <xf numFmtId="14" fontId="85" fillId="0" borderId="859" applyFont="0" applyFill="0" applyBorder="0" applyAlignment="0" applyProtection="0"/>
    <xf numFmtId="0" fontId="12" fillId="0" borderId="896"/>
    <xf numFmtId="0" fontId="12" fillId="0" borderId="870"/>
    <xf numFmtId="0" fontId="12" fillId="0" borderId="924"/>
    <xf numFmtId="0" fontId="12" fillId="0" borderId="959"/>
    <xf numFmtId="0" fontId="12" fillId="0" borderId="984"/>
    <xf numFmtId="253" fontId="12" fillId="0" borderId="0"/>
    <xf numFmtId="253" fontId="12" fillId="0" borderId="0"/>
    <xf numFmtId="253" fontId="12" fillId="0" borderId="0"/>
    <xf numFmtId="253" fontId="12" fillId="0" borderId="0"/>
    <xf numFmtId="0" fontId="12" fillId="0" borderId="855"/>
    <xf numFmtId="253" fontId="12" fillId="0" borderId="0"/>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47" fillId="73" borderId="821">
      <alignment horizontal="left" vertical="center" wrapText="1"/>
    </xf>
    <xf numFmtId="1" fontId="121" fillId="69" borderId="810" applyNumberFormat="0" applyBorder="0" applyAlignment="0">
      <alignment horizontal="centerContinuous" vertical="center"/>
      <protection locked="0"/>
    </xf>
    <xf numFmtId="0" fontId="25" fillId="8" borderId="811" applyNumberFormat="0" applyAlignment="0" applyProtection="0"/>
    <xf numFmtId="220" fontId="108" fillId="0" borderId="351" applyFont="0" applyFill="0" applyBorder="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253" fontId="12" fillId="0" borderId="0"/>
    <xf numFmtId="0" fontId="12" fillId="0" borderId="882"/>
    <xf numFmtId="253" fontId="12" fillId="0" borderId="0"/>
    <xf numFmtId="253" fontId="12" fillId="0" borderId="0"/>
    <xf numFmtId="0" fontId="12" fillId="0" borderId="910"/>
    <xf numFmtId="0" fontId="12" fillId="0" borderId="939"/>
    <xf numFmtId="0" fontId="12" fillId="0" borderId="866"/>
    <xf numFmtId="0" fontId="12" fillId="0" borderId="1004"/>
    <xf numFmtId="253" fontId="12" fillId="0" borderId="0"/>
    <xf numFmtId="253" fontId="12" fillId="0" borderId="0"/>
    <xf numFmtId="14" fontId="85" fillId="0" borderId="917" applyFont="0" applyFill="0" applyBorder="0" applyAlignment="0" applyProtection="0"/>
    <xf numFmtId="14" fontId="85" fillId="0" borderId="947" applyFont="0" applyFill="0" applyBorder="0" applyAlignment="0" applyProtection="0"/>
    <xf numFmtId="2" fontId="149" fillId="0" borderId="917"/>
    <xf numFmtId="0" fontId="147" fillId="73" borderId="891">
      <alignment horizontal="left" vertical="center" wrapText="1"/>
    </xf>
    <xf numFmtId="14" fontId="85" fillId="0" borderId="1012" applyFont="0" applyFill="0" applyBorder="0" applyAlignment="0" applyProtection="0"/>
    <xf numFmtId="2" fontId="149" fillId="0" borderId="947"/>
    <xf numFmtId="14" fontId="85" fillId="0" borderId="973" applyFont="0" applyFill="0" applyBorder="0" applyAlignment="0" applyProtection="0"/>
    <xf numFmtId="0" fontId="147" fillId="73" borderId="953">
      <alignment horizontal="left" vertical="center" wrapText="1"/>
    </xf>
    <xf numFmtId="237" fontId="194" fillId="86" borderId="832" applyNumberFormat="0" applyBorder="0" applyAlignment="0" applyProtection="0">
      <alignment vertical="center"/>
    </xf>
    <xf numFmtId="167" fontId="85" fillId="0" borderId="833"/>
    <xf numFmtId="0" fontId="25" fillId="8" borderId="885" applyNumberFormat="0" applyAlignment="0" applyProtection="0"/>
    <xf numFmtId="0" fontId="25" fillId="8" borderId="885" applyNumberFormat="0" applyAlignment="0" applyProtection="0"/>
    <xf numFmtId="0" fontId="25" fillId="8" borderId="885" applyNumberFormat="0" applyAlignment="0" applyProtection="0"/>
    <xf numFmtId="10" fontId="108" fillId="65" borderId="882" applyNumberFormat="0" applyBorder="0" applyAlignment="0" applyProtection="0"/>
    <xf numFmtId="2" fontId="149" fillId="0" borderId="973"/>
    <xf numFmtId="2" fontId="149" fillId="0" borderId="1012"/>
    <xf numFmtId="10" fontId="108" fillId="65" borderId="910" applyNumberFormat="0" applyBorder="0" applyAlignment="0" applyProtection="0"/>
    <xf numFmtId="0" fontId="25" fillId="8" borderId="943" applyNumberFormat="0" applyAlignment="0" applyProtection="0"/>
    <xf numFmtId="10" fontId="108" fillId="65" borderId="866" applyNumberFormat="0" applyBorder="0" applyAlignment="0" applyProtection="0"/>
    <xf numFmtId="0" fontId="25" fillId="8" borderId="943" applyNumberFormat="0" applyAlignment="0" applyProtection="0"/>
    <xf numFmtId="0" fontId="25" fillId="8" borderId="943" applyNumberFormat="0" applyAlignment="0" applyProtection="0"/>
    <xf numFmtId="10" fontId="108" fillId="65" borderId="939" applyNumberFormat="0" applyBorder="0" applyAlignment="0" applyProtection="0"/>
    <xf numFmtId="0" fontId="147" fillId="73" borderId="978">
      <alignment horizontal="left" vertical="center" wrapText="1"/>
    </xf>
    <xf numFmtId="0" fontId="147" fillId="73" borderId="1018">
      <alignment horizontal="left" vertical="center" wrapText="1"/>
    </xf>
    <xf numFmtId="0" fontId="147" fillId="73" borderId="839">
      <alignment horizontal="left" vertical="center" wrapText="1"/>
    </xf>
    <xf numFmtId="0" fontId="25" fillId="8" borderId="969" applyNumberFormat="0" applyAlignment="0" applyProtection="0"/>
    <xf numFmtId="0" fontId="147" fillId="73" borderId="850">
      <alignment horizontal="left" vertical="center" wrapText="1"/>
    </xf>
    <xf numFmtId="0" fontId="25" fillId="8" borderId="969" applyNumberFormat="0" applyAlignment="0" applyProtection="0"/>
    <xf numFmtId="0" fontId="25" fillId="8" borderId="1008" applyNumberFormat="0" applyAlignment="0" applyProtection="0"/>
    <xf numFmtId="0" fontId="25" fillId="8" borderId="1008" applyNumberFormat="0" applyAlignment="0" applyProtection="0"/>
    <xf numFmtId="0" fontId="25" fillId="8" borderId="835" applyNumberFormat="0" applyAlignment="0" applyProtection="0"/>
    <xf numFmtId="0" fontId="25" fillId="8" borderId="1008" applyNumberFormat="0" applyAlignment="0" applyProtection="0"/>
    <xf numFmtId="0" fontId="25" fillId="8" borderId="835" applyNumberFormat="0" applyAlignment="0" applyProtection="0"/>
    <xf numFmtId="0" fontId="25" fillId="8" borderId="835" applyNumberFormat="0" applyAlignment="0" applyProtection="0"/>
    <xf numFmtId="234" fontId="87" fillId="0" borderId="919">
      <alignment horizontal="center"/>
    </xf>
    <xf numFmtId="234" fontId="87" fillId="0" borderId="952">
      <alignment horizontal="center"/>
    </xf>
    <xf numFmtId="0" fontId="25" fillId="8" borderId="844" applyNumberFormat="0" applyAlignment="0" applyProtection="0"/>
    <xf numFmtId="0" fontId="25" fillId="8" borderId="844" applyNumberFormat="0" applyAlignment="0" applyProtection="0"/>
    <xf numFmtId="0" fontId="25" fillId="8" borderId="844" applyNumberFormat="0" applyAlignment="0" applyProtection="0"/>
    <xf numFmtId="0" fontId="47" fillId="0" borderId="883">
      <alignment horizontal="left" vertical="center"/>
    </xf>
    <xf numFmtId="234" fontId="87" fillId="0" borderId="977">
      <alignment horizontal="center"/>
    </xf>
    <xf numFmtId="233" fontId="12" fillId="71" borderId="882" applyNumberFormat="0" applyFont="0" applyBorder="0" applyAlignment="0" applyProtection="0"/>
    <xf numFmtId="0" fontId="47" fillId="0" borderId="911">
      <alignment horizontal="left" vertical="center"/>
    </xf>
    <xf numFmtId="0" fontId="47" fillId="0" borderId="867">
      <alignment horizontal="left" vertical="center"/>
    </xf>
    <xf numFmtId="234" fontId="87" fillId="0" borderId="1017">
      <alignment horizontal="center"/>
    </xf>
    <xf numFmtId="233" fontId="12" fillId="71" borderId="910" applyNumberFormat="0" applyFont="0" applyBorder="0" applyAlignment="0" applyProtection="0"/>
    <xf numFmtId="0" fontId="47" fillId="0" borderId="940">
      <alignment horizontal="left" vertical="center"/>
    </xf>
    <xf numFmtId="233" fontId="12" fillId="71" borderId="939" applyNumberFormat="0" applyFont="0" applyBorder="0" applyAlignment="0" applyProtection="0"/>
    <xf numFmtId="1" fontId="121" fillId="69" borderId="884" applyNumberFormat="0" applyBorder="0" applyAlignment="0">
      <alignment horizontal="centerContinuous" vertical="center"/>
      <protection locked="0"/>
    </xf>
    <xf numFmtId="1" fontId="121" fillId="69" borderId="868" applyNumberFormat="0" applyBorder="0" applyAlignment="0">
      <alignment horizontal="centerContinuous" vertical="center"/>
      <protection locked="0"/>
    </xf>
    <xf numFmtId="1" fontId="121" fillId="69" borderId="912" applyNumberFormat="0" applyBorder="0" applyAlignment="0">
      <alignment horizontal="centerContinuous" vertical="center"/>
      <protection locked="0"/>
    </xf>
    <xf numFmtId="0" fontId="25" fillId="8" borderId="885" applyNumberFormat="0" applyAlignment="0" applyProtection="0"/>
    <xf numFmtId="8" fontId="113" fillId="0" borderId="820">
      <protection locked="0"/>
    </xf>
    <xf numFmtId="1" fontId="121" fillId="69" borderId="942" applyNumberFormat="0" applyBorder="0" applyAlignment="0">
      <alignment horizontal="centerContinuous" vertical="center"/>
      <protection locked="0"/>
    </xf>
    <xf numFmtId="0" fontId="12" fillId="24" borderId="812" applyNumberFormat="0" applyFont="0" applyAlignment="0" applyProtection="0"/>
    <xf numFmtId="0" fontId="47" fillId="0" borderId="1005">
      <alignment horizontal="left" vertical="center"/>
    </xf>
    <xf numFmtId="233" fontId="12" fillId="71" borderId="1004" applyNumberFormat="0" applyFont="0" applyBorder="0" applyAlignment="0" applyProtection="0"/>
    <xf numFmtId="0" fontId="25" fillId="8" borderId="943" applyNumberFormat="0" applyAlignment="0" applyProtection="0"/>
    <xf numFmtId="0" fontId="25" fillId="8" borderId="835" applyNumberFormat="0" applyAlignment="0" applyProtection="0"/>
    <xf numFmtId="1" fontId="121" fillId="69" borderId="1007" applyNumberFormat="0" applyBorder="0" applyAlignment="0">
      <alignment horizontal="centerContinuous" vertical="center"/>
      <protection locked="0"/>
    </xf>
    <xf numFmtId="223" fontId="244" fillId="0" borderId="918" applyNumberFormat="0" applyFill="0">
      <alignment horizontal="right"/>
    </xf>
    <xf numFmtId="223" fontId="244" fillId="0" borderId="918" applyNumberFormat="0" applyFill="0">
      <alignment horizontal="right"/>
    </xf>
    <xf numFmtId="227" fontId="85" fillId="0" borderId="932" applyFont="0" applyFill="0" applyBorder="0" applyAlignment="0" applyProtection="0"/>
    <xf numFmtId="225" fontId="81" fillId="65" borderId="941" applyFont="0" applyFill="0" applyBorder="0" applyAlignment="0" applyProtection="0"/>
    <xf numFmtId="0" fontId="25" fillId="8" borderId="844" applyNumberFormat="0" applyAlignment="0" applyProtection="0"/>
    <xf numFmtId="0" fontId="25" fillId="8" borderId="969" applyNumberFormat="0" applyAlignment="0" applyProtection="0"/>
    <xf numFmtId="223" fontId="244" fillId="0" borderId="951" applyNumberFormat="0" applyFill="0">
      <alignment horizontal="right"/>
    </xf>
    <xf numFmtId="223" fontId="244" fillId="0" borderId="951" applyNumberFormat="0" applyFill="0">
      <alignment horizontal="right"/>
    </xf>
    <xf numFmtId="0" fontId="25" fillId="8" borderId="1008" applyNumberFormat="0" applyAlignment="0" applyProtection="0"/>
    <xf numFmtId="253" fontId="6" fillId="0" borderId="0"/>
    <xf numFmtId="223" fontId="244" fillId="0" borderId="976" applyNumberFormat="0" applyFill="0">
      <alignment horizontal="right"/>
    </xf>
    <xf numFmtId="253" fontId="6" fillId="0" borderId="0"/>
    <xf numFmtId="223" fontId="244" fillId="0" borderId="976" applyNumberFormat="0" applyFill="0">
      <alignment horizontal="right"/>
    </xf>
    <xf numFmtId="225" fontId="81" fillId="65" borderId="1006" applyFont="0" applyFill="0" applyBorder="0" applyAlignment="0" applyProtection="0"/>
    <xf numFmtId="223" fontId="244" fillId="0" borderId="1016" applyNumberFormat="0" applyFill="0">
      <alignment horizontal="right"/>
    </xf>
    <xf numFmtId="223" fontId="244" fillId="0" borderId="1016" applyNumberFormat="0" applyFill="0">
      <alignment horizontal="right"/>
    </xf>
    <xf numFmtId="253" fontId="6" fillId="0" borderId="0"/>
    <xf numFmtId="253" fontId="6" fillId="0" borderId="0"/>
    <xf numFmtId="253" fontId="6" fillId="0" borderId="0"/>
    <xf numFmtId="253" fontId="6" fillId="0" borderId="0"/>
    <xf numFmtId="253" fontId="6" fillId="0" borderId="0"/>
    <xf numFmtId="0" fontId="17" fillId="21" borderId="811" applyNumberFormat="0" applyAlignment="0" applyProtection="0"/>
    <xf numFmtId="0" fontId="83" fillId="0" borderId="806" applyNumberFormat="0" applyFont="0" applyFill="0" applyAlignment="0" applyProtection="0"/>
    <xf numFmtId="204" fontId="90" fillId="63" borderId="819"/>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237" fontId="194" fillId="86" borderId="750" applyNumberFormat="0" applyBorder="0" applyAlignment="0" applyProtection="0">
      <alignment vertical="center"/>
    </xf>
    <xf numFmtId="167" fontId="85" fillId="0" borderId="803"/>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8" fontId="113" fillId="0" borderId="890">
      <protection locked="0"/>
    </xf>
    <xf numFmtId="220" fontId="108" fillId="0" borderId="351" applyFont="0" applyFill="0" applyBorder="0" applyAlignment="0" applyProtection="0"/>
    <xf numFmtId="0" fontId="12" fillId="24" borderId="889" applyNumberFormat="0" applyFont="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838">
      <protection locked="0"/>
    </xf>
    <xf numFmtId="220" fontId="108" fillId="0" borderId="351" applyFont="0" applyFill="0" applyBorder="0" applyAlignment="0" applyProtection="0"/>
    <xf numFmtId="0" fontId="12" fillId="24" borderId="837" applyNumberFormat="0" applyFont="0" applyAlignment="0" applyProtection="0"/>
    <xf numFmtId="8" fontId="113" fillId="0" borderId="950">
      <protection locked="0"/>
    </xf>
    <xf numFmtId="220" fontId="108" fillId="0" borderId="351" applyFont="0" applyFill="0" applyBorder="0" applyAlignment="0" applyProtection="0"/>
    <xf numFmtId="0" fontId="12" fillId="24" borderId="949" applyNumberFormat="0" applyFont="0" applyAlignment="0" applyProtection="0"/>
    <xf numFmtId="8" fontId="113" fillId="0" borderId="849">
      <protection locked="0"/>
    </xf>
    <xf numFmtId="220" fontId="108" fillId="0" borderId="351" applyFont="0" applyFill="0" applyBorder="0" applyAlignment="0" applyProtection="0"/>
    <xf numFmtId="0" fontId="12" fillId="24" borderId="848" applyNumberFormat="0" applyFont="0" applyAlignment="0" applyProtection="0"/>
    <xf numFmtId="8" fontId="113" fillId="0" borderId="975">
      <protection locked="0"/>
    </xf>
    <xf numFmtId="220" fontId="108" fillId="0" borderId="351" applyFont="0" applyFill="0" applyBorder="0" applyAlignment="0" applyProtection="0"/>
    <xf numFmtId="0" fontId="12" fillId="24" borderId="974" applyNumberFormat="0" applyFont="0" applyAlignment="0" applyProtection="0"/>
    <xf numFmtId="8" fontId="113" fillId="0" borderId="1015">
      <protection locked="0"/>
    </xf>
    <xf numFmtId="220" fontId="108" fillId="0" borderId="351" applyFont="0" applyFill="0" applyBorder="0" applyAlignment="0" applyProtection="0"/>
    <xf numFmtId="0" fontId="12" fillId="24" borderId="1014" applyNumberFormat="0" applyFon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7" fillId="21" borderId="885" applyNumberFormat="0" applyAlignment="0" applyProtection="0"/>
    <xf numFmtId="0" fontId="17" fillId="21" borderId="885" applyNumberFormat="0" applyAlignment="0" applyProtection="0"/>
    <xf numFmtId="0" fontId="17" fillId="21" borderId="885" applyNumberFormat="0" applyAlignment="0" applyProtection="0"/>
    <xf numFmtId="0" fontId="17" fillId="21" borderId="885" applyNumberFormat="0" applyAlignment="0" applyProtection="0"/>
    <xf numFmtId="0" fontId="17" fillId="21" borderId="835" applyNumberFormat="0" applyAlignment="0" applyProtection="0"/>
    <xf numFmtId="0" fontId="17" fillId="21" borderId="835" applyNumberFormat="0" applyAlignment="0" applyProtection="0"/>
    <xf numFmtId="0" fontId="17" fillId="21" borderId="835" applyNumberFormat="0" applyAlignment="0" applyProtection="0"/>
    <xf numFmtId="0" fontId="17" fillId="21" borderId="835" applyNumberFormat="0" applyAlignment="0" applyProtection="0"/>
    <xf numFmtId="0" fontId="83" fillId="0" borderId="888" applyNumberFormat="0" applyFont="0" applyFill="0" applyAlignment="0" applyProtection="0"/>
    <xf numFmtId="0" fontId="83" fillId="0" borderId="834" applyNumberFormat="0" applyFont="0" applyFill="0" applyAlignment="0" applyProtection="0"/>
    <xf numFmtId="0" fontId="17" fillId="21" borderId="844" applyNumberFormat="0" applyAlignment="0" applyProtection="0"/>
    <xf numFmtId="0" fontId="17" fillId="21" borderId="844" applyNumberFormat="0" applyAlignment="0" applyProtection="0"/>
    <xf numFmtId="0" fontId="17" fillId="21" borderId="844" applyNumberFormat="0" applyAlignment="0" applyProtection="0"/>
    <xf numFmtId="0" fontId="17" fillId="21" borderId="844" applyNumberFormat="0" applyAlignment="0" applyProtection="0"/>
    <xf numFmtId="0" fontId="17" fillId="21" borderId="943" applyNumberFormat="0" applyAlignment="0" applyProtection="0"/>
    <xf numFmtId="204" fontId="90" fillId="63" borderId="887"/>
    <xf numFmtId="0" fontId="17" fillId="21" borderId="943" applyNumberFormat="0" applyAlignment="0" applyProtection="0"/>
    <xf numFmtId="0" fontId="83" fillId="0" borderId="917" applyNumberFormat="0" applyFont="0" applyFill="0" applyAlignment="0" applyProtection="0"/>
    <xf numFmtId="0" fontId="99" fillId="0" borderId="916" applyNumberFormat="0" applyFont="0" applyFill="0" applyAlignment="0" applyProtection="0">
      <alignment horizontal="centerContinuous"/>
    </xf>
    <xf numFmtId="0" fontId="17" fillId="21" borderId="943" applyNumberFormat="0" applyAlignment="0" applyProtection="0"/>
    <xf numFmtId="204" fontId="90" fillId="63" borderId="836"/>
    <xf numFmtId="0" fontId="17" fillId="21" borderId="943" applyNumberFormat="0" applyAlignment="0" applyProtection="0"/>
    <xf numFmtId="0" fontId="83" fillId="0" borderId="847" applyNumberFormat="0" applyFont="0" applyFill="0" applyAlignment="0" applyProtection="0"/>
    <xf numFmtId="42" fontId="87" fillId="0" borderId="886" applyFont="0"/>
    <xf numFmtId="0" fontId="83" fillId="0" borderId="948" applyNumberFormat="0" applyFont="0" applyFill="0" applyAlignment="0" applyProtection="0"/>
    <xf numFmtId="0" fontId="83" fillId="0" borderId="947" applyNumberFormat="0" applyFont="0" applyFill="0" applyAlignment="0" applyProtection="0"/>
    <xf numFmtId="0" fontId="99" fillId="0" borderId="946" applyNumberFormat="0" applyFont="0" applyFill="0" applyAlignment="0" applyProtection="0">
      <alignment horizontal="centerContinuous"/>
    </xf>
    <xf numFmtId="204" fontId="90" fillId="63" borderId="915"/>
    <xf numFmtId="0" fontId="97" fillId="0" borderId="932" applyNumberFormat="0" applyFill="0" applyAlignment="0" applyProtection="0"/>
    <xf numFmtId="204" fontId="90" fillId="63" borderId="846"/>
    <xf numFmtId="42" fontId="87" fillId="0" borderId="914" applyFont="0"/>
    <xf numFmtId="42" fontId="87" fillId="0" borderId="845" applyFont="0"/>
    <xf numFmtId="204" fontId="90" fillId="63" borderId="945"/>
    <xf numFmtId="0" fontId="12" fillId="61" borderId="811" applyNumberFormat="0">
      <alignment horizontal="left" vertical="center"/>
    </xf>
    <xf numFmtId="0" fontId="12" fillId="60" borderId="811" applyNumberFormat="0">
      <alignment horizontal="centerContinuous" vertical="center" wrapText="1"/>
    </xf>
    <xf numFmtId="0" fontId="17" fillId="21" borderId="969" applyNumberFormat="0" applyAlignment="0" applyProtection="0"/>
    <xf numFmtId="0" fontId="17" fillId="21" borderId="969" applyNumberFormat="0" applyAlignment="0" applyProtection="0"/>
    <xf numFmtId="0" fontId="17" fillId="21" borderId="969" applyNumberFormat="0" applyAlignment="0" applyProtection="0"/>
    <xf numFmtId="0" fontId="17" fillId="21" borderId="969" applyNumberFormat="0" applyAlignment="0" applyProtection="0"/>
    <xf numFmtId="42" fontId="87" fillId="0" borderId="944" applyFont="0"/>
    <xf numFmtId="0" fontId="83" fillId="0" borderId="973" applyNumberFormat="0" applyFont="0" applyFill="0" applyAlignment="0" applyProtection="0"/>
    <xf numFmtId="0" fontId="99" fillId="0" borderId="972" applyNumberFormat="0" applyFont="0" applyFill="0" applyAlignment="0" applyProtection="0">
      <alignment horizontal="centerContinuous"/>
    </xf>
    <xf numFmtId="0" fontId="17" fillId="21" borderId="1008" applyNumberFormat="0" applyAlignment="0" applyProtection="0"/>
    <xf numFmtId="0" fontId="17" fillId="21" borderId="1008" applyNumberFormat="0" applyAlignment="0" applyProtection="0"/>
    <xf numFmtId="0" fontId="17" fillId="21" borderId="1008" applyNumberFormat="0" applyAlignment="0" applyProtection="0"/>
    <xf numFmtId="0" fontId="17" fillId="21" borderId="1008" applyNumberFormat="0" applyAlignment="0" applyProtection="0"/>
    <xf numFmtId="0" fontId="83" fillId="0" borderId="1013" applyNumberFormat="0" applyFont="0" applyFill="0" applyAlignment="0" applyProtection="0"/>
    <xf numFmtId="204" fontId="90" fillId="63" borderId="971"/>
    <xf numFmtId="0" fontId="83" fillId="0" borderId="1012" applyNumberFormat="0" applyFont="0" applyFill="0" applyAlignment="0" applyProtection="0"/>
    <xf numFmtId="0" fontId="99" fillId="0" borderId="1011" applyNumberFormat="0" applyFont="0" applyFill="0" applyAlignment="0" applyProtection="0">
      <alignment horizontal="centerContinuous"/>
    </xf>
    <xf numFmtId="42" fontId="87" fillId="0" borderId="970" applyFont="0"/>
    <xf numFmtId="204" fontId="90" fillId="63" borderId="1010"/>
    <xf numFmtId="42" fontId="87" fillId="0" borderId="1009" applyFont="0"/>
    <xf numFmtId="0" fontId="14" fillId="24" borderId="875" applyNumberFormat="0" applyFont="0" applyAlignment="0" applyProtection="0"/>
    <xf numFmtId="0" fontId="14" fillId="24" borderId="812" applyNumberFormat="0" applyFont="0" applyAlignment="0" applyProtection="0"/>
    <xf numFmtId="0" fontId="14" fillId="24" borderId="875" applyNumberFormat="0" applyFont="0" applyAlignment="0" applyProtection="0"/>
    <xf numFmtId="0" fontId="14" fillId="24" borderId="812" applyNumberFormat="0" applyFont="0" applyAlignment="0" applyProtection="0"/>
    <xf numFmtId="0" fontId="14" fillId="24" borderId="903" applyNumberFormat="0" applyFont="0" applyAlignment="0" applyProtection="0"/>
    <xf numFmtId="0" fontId="14" fillId="24" borderId="903" applyNumberFormat="0" applyFont="0" applyAlignment="0" applyProtection="0"/>
    <xf numFmtId="256" fontId="164" fillId="0" borderId="871" applyBorder="0"/>
    <xf numFmtId="257" fontId="245" fillId="0" borderId="0" applyBorder="0" applyProtection="0">
      <alignment horizontal="right"/>
    </xf>
    <xf numFmtId="257" fontId="245" fillId="0" borderId="0" applyBorder="0" applyProtection="0">
      <alignment horizontal="right"/>
    </xf>
    <xf numFmtId="0" fontId="28" fillId="21" borderId="878" applyNumberFormat="0" applyAlignment="0" applyProtection="0"/>
    <xf numFmtId="0" fontId="28" fillId="21" borderId="878" applyNumberFormat="0" applyAlignment="0" applyProtection="0"/>
    <xf numFmtId="0" fontId="28" fillId="21" borderId="878" applyNumberFormat="0" applyAlignment="0" applyProtection="0"/>
    <xf numFmtId="260" fontId="172" fillId="65" borderId="870" applyFill="0" applyBorder="0" applyAlignment="0" applyProtection="0">
      <alignment horizontal="right"/>
      <protection locked="0"/>
    </xf>
    <xf numFmtId="256" fontId="164" fillId="0" borderId="856" applyBorder="0"/>
    <xf numFmtId="257" fontId="245" fillId="0" borderId="0" applyBorder="0" applyProtection="0">
      <alignment horizontal="right"/>
    </xf>
    <xf numFmtId="256" fontId="164" fillId="0" borderId="897" applyBorder="0"/>
    <xf numFmtId="257" fontId="245" fillId="0" borderId="0" applyBorder="0" applyProtection="0">
      <alignment horizontal="right"/>
    </xf>
    <xf numFmtId="0" fontId="28" fillId="21" borderId="862" applyNumberFormat="0" applyAlignment="0" applyProtection="0"/>
    <xf numFmtId="0" fontId="28" fillId="21" borderId="862" applyNumberFormat="0" applyAlignment="0" applyProtection="0"/>
    <xf numFmtId="0" fontId="28" fillId="21" borderId="862" applyNumberFormat="0" applyAlignment="0" applyProtection="0"/>
    <xf numFmtId="0" fontId="28" fillId="21" borderId="906" applyNumberFormat="0" applyAlignment="0" applyProtection="0"/>
    <xf numFmtId="0" fontId="28" fillId="21" borderId="906" applyNumberFormat="0" applyAlignment="0" applyProtection="0"/>
    <xf numFmtId="0" fontId="28" fillId="21" borderId="906" applyNumberFormat="0" applyAlignment="0" applyProtection="0"/>
    <xf numFmtId="260" fontId="172" fillId="65" borderId="855" applyFill="0" applyBorder="0" applyAlignment="0" applyProtection="0">
      <alignment horizontal="right"/>
      <protection locked="0"/>
    </xf>
    <xf numFmtId="260" fontId="172" fillId="65" borderId="896" applyFill="0" applyBorder="0" applyAlignment="0" applyProtection="0">
      <alignment horizontal="right"/>
      <protection locked="0"/>
    </xf>
    <xf numFmtId="256" fontId="164" fillId="0" borderId="925" applyBorder="0"/>
    <xf numFmtId="257" fontId="245" fillId="0" borderId="0" applyBorder="0" applyProtection="0">
      <alignment horizontal="right"/>
    </xf>
    <xf numFmtId="0" fontId="28" fillId="21" borderId="935" applyNumberFormat="0" applyAlignment="0" applyProtection="0"/>
    <xf numFmtId="0" fontId="28" fillId="21" borderId="935" applyNumberFormat="0" applyAlignment="0" applyProtection="0"/>
    <xf numFmtId="0" fontId="28" fillId="21" borderId="935" applyNumberFormat="0" applyAlignment="0" applyProtection="0"/>
    <xf numFmtId="260" fontId="172" fillId="65" borderId="924" applyFill="0" applyBorder="0" applyAlignment="0" applyProtection="0">
      <alignment horizontal="right"/>
      <protection locked="0"/>
    </xf>
    <xf numFmtId="0" fontId="14" fillId="24" borderId="994" applyNumberFormat="0" applyFont="0" applyAlignment="0" applyProtection="0"/>
    <xf numFmtId="0" fontId="14" fillId="24" borderId="994" applyNumberFormat="0" applyFont="0" applyAlignment="0" applyProtection="0"/>
    <xf numFmtId="256" fontId="164" fillId="0" borderId="960" applyBorder="0"/>
    <xf numFmtId="257" fontId="245" fillId="0" borderId="0" applyBorder="0" applyProtection="0">
      <alignment horizontal="right"/>
    </xf>
    <xf numFmtId="0" fontId="28" fillId="21" borderId="966" applyNumberFormat="0" applyAlignment="0" applyProtection="0"/>
    <xf numFmtId="0" fontId="28" fillId="21" borderId="966" applyNumberFormat="0" applyAlignment="0" applyProtection="0"/>
    <xf numFmtId="0" fontId="28" fillId="21" borderId="966" applyNumberFormat="0" applyAlignment="0" applyProtection="0"/>
    <xf numFmtId="260" fontId="172" fillId="65" borderId="959" applyFill="0" applyBorder="0" applyAlignment="0" applyProtection="0">
      <alignment horizontal="right"/>
      <protection locked="0"/>
    </xf>
    <xf numFmtId="256" fontId="164" fillId="0" borderId="985" applyBorder="0"/>
    <xf numFmtId="257" fontId="245" fillId="0" borderId="0" applyBorder="0" applyProtection="0">
      <alignment horizontal="right"/>
    </xf>
    <xf numFmtId="0" fontId="28" fillId="21" borderId="999" applyNumberFormat="0" applyAlignment="0" applyProtection="0"/>
    <xf numFmtId="0" fontId="28" fillId="21" borderId="999" applyNumberFormat="0" applyAlignment="0" applyProtection="0"/>
    <xf numFmtId="0" fontId="28" fillId="21" borderId="999" applyNumberFormat="0" applyAlignment="0" applyProtection="0"/>
    <xf numFmtId="260" fontId="172" fillId="65" borderId="984" applyFill="0" applyBorder="0" applyAlignment="0" applyProtection="0">
      <alignment horizontal="right"/>
      <protection locked="0"/>
    </xf>
    <xf numFmtId="0" fontId="177" fillId="67" borderId="870">
      <alignment horizontal="center" vertical="center" wrapText="1"/>
      <protection hidden="1"/>
    </xf>
    <xf numFmtId="0" fontId="177" fillId="67" borderId="855">
      <alignment horizontal="center" vertical="center" wrapText="1"/>
      <protection hidden="1"/>
    </xf>
    <xf numFmtId="233" fontId="181" fillId="0" borderId="861"/>
    <xf numFmtId="0" fontId="177" fillId="67" borderId="896">
      <alignment horizontal="center" vertical="center" wrapText="1"/>
      <protection hidden="1"/>
    </xf>
    <xf numFmtId="0" fontId="177" fillId="67" borderId="924">
      <alignment horizontal="center" vertical="center" wrapText="1"/>
      <protection hidden="1"/>
    </xf>
    <xf numFmtId="233" fontId="181" fillId="0" borderId="934"/>
    <xf numFmtId="0" fontId="177" fillId="67" borderId="959">
      <alignment horizontal="center" vertical="center" wrapText="1"/>
      <protection hidden="1"/>
    </xf>
    <xf numFmtId="0" fontId="183" fillId="81" borderId="870" applyNumberFormat="0" applyProtection="0">
      <alignment horizontal="center" vertical="center"/>
    </xf>
    <xf numFmtId="0" fontId="11" fillId="81" borderId="870" applyNumberFormat="0" applyProtection="0">
      <alignment horizontal="center" vertical="center" wrapText="1"/>
    </xf>
    <xf numFmtId="0" fontId="11" fillId="81" borderId="870" applyNumberFormat="0" applyProtection="0">
      <alignment horizontal="center" vertical="center"/>
    </xf>
    <xf numFmtId="0" fontId="11" fillId="81" borderId="870" applyNumberFormat="0" applyProtection="0">
      <alignment horizontal="center" vertical="center" wrapText="1"/>
    </xf>
    <xf numFmtId="0" fontId="12" fillId="25" borderId="870" applyNumberFormat="0" applyProtection="0">
      <alignment horizontal="left" vertical="center"/>
    </xf>
    <xf numFmtId="0" fontId="12" fillId="25" borderId="870" applyNumberFormat="0" applyProtection="0">
      <alignment horizontal="left" vertical="center"/>
    </xf>
    <xf numFmtId="0" fontId="11" fillId="60" borderId="870" applyNumberFormat="0" applyProtection="0">
      <alignment horizontal="left" vertical="center" wrapText="1"/>
    </xf>
    <xf numFmtId="253" fontId="11" fillId="82" borderId="870" applyNumberFormat="0" applyProtection="0">
      <alignment horizontal="center" vertical="center" wrapText="1"/>
    </xf>
    <xf numFmtId="0" fontId="12" fillId="25" borderId="870" applyNumberFormat="0" applyProtection="0">
      <alignment horizontal="left" vertical="center" wrapText="1"/>
    </xf>
    <xf numFmtId="0" fontId="11" fillId="60" borderId="870" applyNumberFormat="0" applyProtection="0">
      <alignment horizontal="left" vertical="center" wrapText="1"/>
    </xf>
    <xf numFmtId="0" fontId="183" fillId="81" borderId="855" applyNumberFormat="0" applyProtection="0">
      <alignment horizontal="center" vertical="center"/>
    </xf>
    <xf numFmtId="0" fontId="11" fillId="81" borderId="855" applyNumberFormat="0" applyProtection="0">
      <alignment horizontal="center" vertical="center" wrapText="1"/>
    </xf>
    <xf numFmtId="0" fontId="11" fillId="81" borderId="855" applyNumberFormat="0" applyProtection="0">
      <alignment horizontal="center" vertical="center"/>
    </xf>
    <xf numFmtId="0" fontId="11" fillId="81" borderId="855" applyNumberFormat="0" applyProtection="0">
      <alignment horizontal="center" vertical="center" wrapText="1"/>
    </xf>
    <xf numFmtId="0" fontId="12" fillId="25" borderId="855" applyNumberFormat="0" applyProtection="0">
      <alignment horizontal="left" vertical="center"/>
    </xf>
    <xf numFmtId="0" fontId="12" fillId="25" borderId="855" applyNumberFormat="0" applyProtection="0">
      <alignment horizontal="left" vertical="center"/>
    </xf>
    <xf numFmtId="0" fontId="11" fillId="60" borderId="855" applyNumberFormat="0" applyProtection="0">
      <alignment horizontal="left" vertical="center" wrapText="1"/>
    </xf>
    <xf numFmtId="253" fontId="11" fillId="82" borderId="855" applyNumberFormat="0" applyProtection="0">
      <alignment horizontal="center" vertical="center" wrapText="1"/>
    </xf>
    <xf numFmtId="0" fontId="12" fillId="25" borderId="855" applyNumberFormat="0" applyProtection="0">
      <alignment horizontal="left" vertical="center" wrapText="1"/>
    </xf>
    <xf numFmtId="0" fontId="11" fillId="60" borderId="855" applyNumberFormat="0" applyProtection="0">
      <alignment horizontal="left" vertical="center" wrapText="1"/>
    </xf>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5" fillId="8" borderId="824" applyNumberFormat="0" applyAlignment="0" applyProtection="0"/>
    <xf numFmtId="0" fontId="17" fillId="21" borderId="824" applyNumberFormat="0" applyAlignment="0" applyProtection="0"/>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5" fillId="8" borderId="824" applyNumberFormat="0" applyAlignment="0" applyProtection="0"/>
    <xf numFmtId="0" fontId="17" fillId="21" borderId="824" applyNumberFormat="0" applyAlignment="0" applyProtection="0"/>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5" fillId="8" borderId="824" applyNumberFormat="0" applyAlignment="0" applyProtection="0"/>
    <xf numFmtId="0" fontId="17" fillId="21" borderId="824" applyNumberFormat="0" applyAlignment="0" applyProtection="0"/>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8" fillId="21" borderId="790" applyNumberFormat="0" applyAlignment="0" applyProtection="0"/>
    <xf numFmtId="0" fontId="177" fillId="67" borderId="984">
      <alignment horizontal="center" vertical="center" wrapText="1"/>
      <protection hidden="1"/>
    </xf>
    <xf numFmtId="0" fontId="183" fillId="81" borderId="896" applyNumberFormat="0" applyProtection="0">
      <alignment horizontal="center" vertical="center"/>
    </xf>
    <xf numFmtId="233" fontId="181" fillId="0" borderId="997"/>
    <xf numFmtId="0" fontId="11" fillId="81" borderId="896" applyNumberFormat="0" applyProtection="0">
      <alignment horizontal="center" vertical="center" wrapText="1"/>
    </xf>
    <xf numFmtId="0" fontId="11" fillId="81" borderId="896" applyNumberFormat="0" applyProtection="0">
      <alignment horizontal="center" vertical="center"/>
    </xf>
    <xf numFmtId="0" fontId="11" fillId="81" borderId="896" applyNumberFormat="0" applyProtection="0">
      <alignment horizontal="center" vertical="center" wrapText="1"/>
    </xf>
    <xf numFmtId="0" fontId="12" fillId="25" borderId="896" applyNumberFormat="0" applyProtection="0">
      <alignment horizontal="left" vertical="center"/>
    </xf>
    <xf numFmtId="0" fontId="12" fillId="25" borderId="896" applyNumberFormat="0" applyProtection="0">
      <alignment horizontal="left" vertical="center"/>
    </xf>
    <xf numFmtId="0" fontId="11" fillId="60" borderId="896" applyNumberFormat="0" applyProtection="0">
      <alignment horizontal="left" vertical="center" wrapText="1"/>
    </xf>
    <xf numFmtId="253" fontId="11" fillId="82" borderId="896" applyNumberFormat="0" applyProtection="0">
      <alignment horizontal="center" vertical="center" wrapText="1"/>
    </xf>
    <xf numFmtId="0" fontId="12" fillId="25" borderId="896" applyNumberFormat="0" applyProtection="0">
      <alignment horizontal="left" vertical="center" wrapText="1"/>
    </xf>
    <xf numFmtId="0" fontId="11" fillId="60" borderId="896" applyNumberFormat="0" applyProtection="0">
      <alignment horizontal="left" vertical="center" wrapText="1"/>
    </xf>
    <xf numFmtId="0" fontId="12" fillId="25" borderId="818" applyNumberFormat="0" applyProtection="0">
      <alignment horizontal="left" vertical="center"/>
    </xf>
    <xf numFmtId="0" fontId="12" fillId="25" borderId="818" applyNumberFormat="0" applyProtection="0">
      <alignment horizontal="left" vertical="center"/>
    </xf>
    <xf numFmtId="0" fontId="183" fillId="81" borderId="924" applyNumberFormat="0" applyProtection="0">
      <alignment horizontal="center" vertical="center"/>
    </xf>
    <xf numFmtId="0" fontId="11" fillId="81" borderId="924" applyNumberFormat="0" applyProtection="0">
      <alignment horizontal="center" vertical="center" wrapText="1"/>
    </xf>
    <xf numFmtId="0" fontId="11" fillId="81" borderId="924" applyNumberFormat="0" applyProtection="0">
      <alignment horizontal="center" vertical="center"/>
    </xf>
    <xf numFmtId="0" fontId="11" fillId="81" borderId="924" applyNumberFormat="0" applyProtection="0">
      <alignment horizontal="center" vertical="center" wrapText="1"/>
    </xf>
    <xf numFmtId="0" fontId="12" fillId="25" borderId="924" applyNumberFormat="0" applyProtection="0">
      <alignment horizontal="left" vertical="center"/>
    </xf>
    <xf numFmtId="0" fontId="12" fillId="25" borderId="924" applyNumberFormat="0" applyProtection="0">
      <alignment horizontal="left" vertical="center"/>
    </xf>
    <xf numFmtId="0" fontId="11" fillId="60" borderId="924" applyNumberFormat="0" applyProtection="0">
      <alignment horizontal="left" vertical="center" wrapText="1"/>
    </xf>
    <xf numFmtId="253" fontId="11" fillId="82" borderId="924" applyNumberFormat="0" applyProtection="0">
      <alignment horizontal="center" vertical="center" wrapText="1"/>
    </xf>
    <xf numFmtId="0" fontId="12" fillId="25" borderId="924" applyNumberFormat="0" applyProtection="0">
      <alignment horizontal="left" vertical="center" wrapText="1"/>
    </xf>
    <xf numFmtId="0" fontId="11" fillId="60" borderId="924" applyNumberFormat="0" applyProtection="0">
      <alignment horizontal="left" vertical="center" wrapText="1"/>
    </xf>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12" fillId="25" borderId="794" applyNumberFormat="0" applyProtection="0">
      <alignment horizontal="left" vertical="center"/>
    </xf>
    <xf numFmtId="0" fontId="12" fillId="25" borderId="794" applyNumberFormat="0" applyProtection="0">
      <alignment horizontal="left" vertical="center"/>
    </xf>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25" fillId="8" borderId="824" applyNumberFormat="0" applyAlignment="0" applyProtection="0"/>
    <xf numFmtId="0" fontId="17" fillId="21" borderId="824" applyNumberFormat="0" applyAlignment="0" applyProtection="0"/>
    <xf numFmtId="237" fontId="194" fillId="86" borderId="879" applyNumberFormat="0" applyBorder="0" applyAlignment="0" applyProtection="0">
      <alignment vertical="center"/>
    </xf>
    <xf numFmtId="167" fontId="12" fillId="0" borderId="859" applyBorder="0" applyProtection="0">
      <alignment horizontal="right" vertical="center"/>
    </xf>
    <xf numFmtId="0" fontId="28" fillId="21" borderId="790" applyNumberFormat="0" applyAlignment="0" applyProtection="0"/>
    <xf numFmtId="0" fontId="189" fillId="83" borderId="859" applyBorder="0" applyProtection="0">
      <alignment horizontal="centerContinuous" vertical="center"/>
    </xf>
    <xf numFmtId="0" fontId="28" fillId="21" borderId="790" applyNumberFormat="0" applyAlignment="0" applyProtection="0"/>
    <xf numFmtId="0" fontId="12" fillId="61" borderId="835" applyNumberFormat="0">
      <alignment horizontal="left" vertical="center"/>
    </xf>
    <xf numFmtId="0" fontId="12" fillId="60" borderId="835" applyNumberFormat="0">
      <alignment horizontal="centerContinuous" vertical="center" wrapText="1"/>
    </xf>
    <xf numFmtId="237" fontId="12" fillId="25" borderId="863" applyNumberFormat="0" applyAlignment="0">
      <alignment vertical="center"/>
    </xf>
    <xf numFmtId="237" fontId="194" fillId="86" borderId="864" applyNumberFormat="0" applyBorder="0" applyAlignment="0" applyProtection="0">
      <alignment vertical="center"/>
    </xf>
    <xf numFmtId="237" fontId="12" fillId="25" borderId="863" applyNumberFormat="0" applyProtection="0">
      <alignment horizontal="centerContinuous" vertical="center"/>
    </xf>
    <xf numFmtId="0" fontId="28" fillId="21" borderId="790" applyNumberFormat="0" applyAlignment="0" applyProtection="0"/>
    <xf numFmtId="0" fontId="28" fillId="21" borderId="790" applyNumberFormat="0" applyAlignment="0" applyProtection="0"/>
    <xf numFmtId="0" fontId="11" fillId="60" borderId="910" applyNumberFormat="0" applyProtection="0">
      <alignment horizontal="left" vertical="center" wrapText="1"/>
    </xf>
    <xf numFmtId="0" fontId="183" fillId="81" borderId="939" applyNumberFormat="0" applyProtection="0">
      <alignment horizontal="center" vertical="center"/>
    </xf>
    <xf numFmtId="0" fontId="11" fillId="81" borderId="939" applyNumberFormat="0" applyProtection="0">
      <alignment horizontal="center" vertical="center" wrapText="1"/>
    </xf>
    <xf numFmtId="0" fontId="11" fillId="81" borderId="939" applyNumberFormat="0" applyProtection="0">
      <alignment horizontal="center" vertical="center"/>
    </xf>
    <xf numFmtId="0" fontId="11" fillId="81" borderId="939" applyNumberFormat="0" applyProtection="0">
      <alignment horizontal="center" vertical="center" wrapText="1"/>
    </xf>
    <xf numFmtId="0" fontId="12" fillId="25" borderId="939" applyNumberFormat="0" applyProtection="0">
      <alignment horizontal="left" vertical="center"/>
    </xf>
    <xf numFmtId="0" fontId="12" fillId="25" borderId="939" applyNumberFormat="0" applyProtection="0">
      <alignment horizontal="left" vertical="center"/>
    </xf>
    <xf numFmtId="0" fontId="11" fillId="60" borderId="939" applyNumberFormat="0" applyProtection="0">
      <alignment horizontal="left" vertical="center" wrapText="1"/>
    </xf>
    <xf numFmtId="253" fontId="11" fillId="82" borderId="939" applyNumberFormat="0" applyProtection="0">
      <alignment horizontal="center" vertical="center" wrapText="1"/>
    </xf>
    <xf numFmtId="0" fontId="12" fillId="25" borderId="939" applyNumberFormat="0" applyProtection="0">
      <alignment horizontal="left" vertical="center" wrapText="1"/>
    </xf>
    <xf numFmtId="0" fontId="11" fillId="60" borderId="939" applyNumberFormat="0" applyProtection="0">
      <alignment horizontal="left" vertical="center" wrapText="1"/>
    </xf>
    <xf numFmtId="237" fontId="194" fillId="86" borderId="893" applyNumberFormat="0" applyBorder="0" applyAlignment="0" applyProtection="0">
      <alignment vertical="center"/>
    </xf>
    <xf numFmtId="0" fontId="12" fillId="61" borderId="872" applyNumberFormat="0">
      <alignment horizontal="left" vertical="center"/>
    </xf>
    <xf numFmtId="0" fontId="12" fillId="60" borderId="872" applyNumberFormat="0">
      <alignment horizontal="centerContinuous" vertical="center" wrapText="1"/>
    </xf>
    <xf numFmtId="0" fontId="11" fillId="81" borderId="959" applyNumberFormat="0" applyProtection="0">
      <alignment horizontal="center" vertical="center" wrapText="1"/>
    </xf>
    <xf numFmtId="0" fontId="12" fillId="25" borderId="959" applyNumberFormat="0" applyProtection="0">
      <alignment horizontal="left" vertical="center"/>
    </xf>
    <xf numFmtId="0" fontId="12" fillId="25" borderId="959" applyNumberFormat="0" applyProtection="0">
      <alignment horizontal="left" vertical="center"/>
    </xf>
    <xf numFmtId="0" fontId="11" fillId="60" borderId="959" applyNumberFormat="0" applyProtection="0">
      <alignment horizontal="left" vertical="center" wrapText="1"/>
    </xf>
    <xf numFmtId="253" fontId="11" fillId="82" borderId="959" applyNumberFormat="0" applyProtection="0">
      <alignment horizontal="center" vertical="center" wrapText="1"/>
    </xf>
    <xf numFmtId="0" fontId="12" fillId="25" borderId="959" applyNumberFormat="0" applyProtection="0">
      <alignment horizontal="left" vertical="center" wrapText="1"/>
    </xf>
    <xf numFmtId="237" fontId="194" fillId="86" borderId="907" applyNumberFormat="0" applyBorder="0" applyAlignment="0" applyProtection="0">
      <alignment vertical="center"/>
    </xf>
    <xf numFmtId="0" fontId="11" fillId="60" borderId="959" applyNumberFormat="0" applyProtection="0">
      <alignment horizontal="left" vertical="center" wrapText="1"/>
    </xf>
    <xf numFmtId="0" fontId="12" fillId="61" borderId="885" applyNumberFormat="0">
      <alignment horizontal="left" vertical="center"/>
    </xf>
    <xf numFmtId="0" fontId="12" fillId="60" borderId="885" applyNumberFormat="0">
      <alignment horizontal="centerContinuous" vertical="center" wrapText="1"/>
    </xf>
    <xf numFmtId="0" fontId="30" fillId="0" borderId="894" applyNumberFormat="0" applyFill="0" applyAlignment="0" applyProtection="0"/>
    <xf numFmtId="0" fontId="30" fillId="0" borderId="894" applyNumberFormat="0" applyFill="0" applyAlignment="0" applyProtection="0"/>
    <xf numFmtId="0" fontId="30" fillId="0" borderId="894" applyNumberFormat="0" applyFill="0" applyAlignment="0" applyProtection="0"/>
    <xf numFmtId="0" fontId="183" fillId="81" borderId="1004" applyNumberFormat="0" applyProtection="0">
      <alignment horizontal="center" vertical="center"/>
    </xf>
    <xf numFmtId="39" fontId="12" fillId="0" borderId="886">
      <protection locked="0"/>
    </xf>
    <xf numFmtId="6" fontId="193" fillId="0" borderId="886" applyFill="0" applyAlignment="0" applyProtection="0"/>
    <xf numFmtId="167" fontId="85" fillId="0" borderId="895"/>
    <xf numFmtId="0" fontId="11" fillId="81" borderId="1004" applyNumberFormat="0" applyProtection="0">
      <alignment horizontal="center" vertical="center" wrapText="1"/>
    </xf>
    <xf numFmtId="0" fontId="11" fillId="81" borderId="1004" applyNumberFormat="0" applyProtection="0">
      <alignment horizontal="center" vertical="center"/>
    </xf>
    <xf numFmtId="167" fontId="12" fillId="0" borderId="917" applyBorder="0" applyProtection="0">
      <alignment horizontal="right" vertical="center"/>
    </xf>
    <xf numFmtId="0" fontId="11" fillId="81" borderId="1004" applyNumberFormat="0" applyProtection="0">
      <alignment horizontal="center" vertical="center" wrapText="1"/>
    </xf>
    <xf numFmtId="0" fontId="189" fillId="83" borderId="917" applyBorder="0" applyProtection="0">
      <alignment horizontal="centerContinuous" vertical="center"/>
    </xf>
    <xf numFmtId="0" fontId="12" fillId="25" borderId="1004" applyNumberFormat="0" applyProtection="0">
      <alignment horizontal="left" vertical="center"/>
    </xf>
    <xf numFmtId="0" fontId="12" fillId="25" borderId="1004" applyNumberFormat="0" applyProtection="0">
      <alignment horizontal="left" vertical="center"/>
    </xf>
    <xf numFmtId="0" fontId="11" fillId="60" borderId="1004" applyNumberFormat="0" applyProtection="0">
      <alignment horizontal="left" vertical="center" wrapText="1"/>
    </xf>
    <xf numFmtId="237" fontId="12" fillId="25" borderId="921" applyNumberFormat="0" applyAlignment="0">
      <alignment vertical="center"/>
    </xf>
    <xf numFmtId="237" fontId="12" fillId="25" borderId="921" applyNumberFormat="0" applyProtection="0">
      <alignment horizontal="centerContinuous" vertical="center"/>
    </xf>
    <xf numFmtId="253" fontId="11" fillId="82" borderId="1004" applyNumberFormat="0" applyProtection="0">
      <alignment horizontal="center" vertical="center" wrapText="1"/>
    </xf>
    <xf numFmtId="49" fontId="241" fillId="0" borderId="917">
      <alignment vertical="center"/>
    </xf>
    <xf numFmtId="0" fontId="12" fillId="25" borderId="1004" applyNumberFormat="0" applyProtection="0">
      <alignment horizontal="left" vertical="center" wrapText="1"/>
    </xf>
    <xf numFmtId="0" fontId="11" fillId="60" borderId="1004" applyNumberFormat="0" applyProtection="0">
      <alignment horizontal="left" vertical="center" wrapText="1"/>
    </xf>
    <xf numFmtId="0" fontId="12" fillId="61" borderId="899" applyNumberFormat="0">
      <alignment horizontal="left" vertical="center"/>
    </xf>
    <xf numFmtId="0" fontId="12" fillId="60" borderId="899" applyNumberFormat="0">
      <alignment horizontal="centerContinuous" vertical="center" wrapText="1"/>
    </xf>
    <xf numFmtId="0" fontId="25" fillId="8" borderId="969" applyNumberFormat="0" applyAlignment="0" applyProtection="0"/>
    <xf numFmtId="0" fontId="30" fillId="0" borderId="908" applyNumberFormat="0" applyFill="0" applyAlignment="0" applyProtection="0"/>
    <xf numFmtId="0" fontId="30" fillId="0" borderId="908" applyNumberFormat="0" applyFill="0" applyAlignment="0" applyProtection="0"/>
    <xf numFmtId="0" fontId="30" fillId="0" borderId="908" applyNumberFormat="0" applyFill="0" applyAlignment="0" applyProtection="0"/>
    <xf numFmtId="39" fontId="12" fillId="0" borderId="900">
      <protection locked="0"/>
    </xf>
    <xf numFmtId="6" fontId="193" fillId="0" borderId="900" applyFill="0" applyAlignment="0" applyProtection="0"/>
    <xf numFmtId="167" fontId="85" fillId="0" borderId="909"/>
    <xf numFmtId="167" fontId="12" fillId="0" borderId="932" applyBorder="0" applyProtection="0">
      <alignment horizontal="right" vertical="center"/>
    </xf>
    <xf numFmtId="0" fontId="189" fillId="83" borderId="932" applyBorder="0" applyProtection="0">
      <alignment horizontal="centerContinuous" vertical="center"/>
    </xf>
    <xf numFmtId="0" fontId="183" fillId="81" borderId="984" applyNumberFormat="0" applyProtection="0">
      <alignment horizontal="center" vertical="center"/>
    </xf>
    <xf numFmtId="0" fontId="11" fillId="81" borderId="984" applyNumberFormat="0" applyProtection="0">
      <alignment horizontal="center" vertical="center" wrapText="1"/>
    </xf>
    <xf numFmtId="0" fontId="11" fillId="81" borderId="984" applyNumberFormat="0" applyProtection="0">
      <alignment horizontal="center" vertical="center"/>
    </xf>
    <xf numFmtId="237" fontId="12" fillId="25" borderId="936" applyNumberFormat="0" applyAlignment="0">
      <alignment vertical="center"/>
    </xf>
    <xf numFmtId="0" fontId="11" fillId="81" borderId="984" applyNumberFormat="0" applyProtection="0">
      <alignment horizontal="center" vertical="center" wrapText="1"/>
    </xf>
    <xf numFmtId="237" fontId="12" fillId="25" borderId="936" applyNumberFormat="0" applyProtection="0">
      <alignment horizontal="centerContinuous" vertical="center"/>
    </xf>
    <xf numFmtId="0" fontId="12" fillId="25" borderId="984" applyNumberFormat="0" applyProtection="0">
      <alignment horizontal="left" vertical="center"/>
    </xf>
    <xf numFmtId="49" fontId="241" fillId="0" borderId="932">
      <alignment vertical="center"/>
    </xf>
    <xf numFmtId="0" fontId="12" fillId="25" borderId="984" applyNumberFormat="0" applyProtection="0">
      <alignment horizontal="left" vertical="center"/>
    </xf>
    <xf numFmtId="0" fontId="12" fillId="61" borderId="913" applyNumberFormat="0">
      <alignment horizontal="left" vertical="center"/>
    </xf>
    <xf numFmtId="0" fontId="12" fillId="60" borderId="913" applyNumberFormat="0">
      <alignment horizontal="centerContinuous" vertical="center" wrapText="1"/>
    </xf>
    <xf numFmtId="0" fontId="11" fillId="60" borderId="984" applyNumberFormat="0" applyProtection="0">
      <alignment horizontal="left" vertical="center" wrapText="1"/>
    </xf>
    <xf numFmtId="253" fontId="11" fillId="82" borderId="984" applyNumberFormat="0" applyProtection="0">
      <alignment horizontal="center" vertical="center" wrapText="1"/>
    </xf>
    <xf numFmtId="0" fontId="12" fillId="25" borderId="984" applyNumberFormat="0" applyProtection="0">
      <alignment horizontal="left" vertical="center" wrapText="1"/>
    </xf>
    <xf numFmtId="234" fontId="87" fillId="0" borderId="997">
      <alignment horizontal="center"/>
    </xf>
    <xf numFmtId="0" fontId="30" fillId="0" borderId="922" applyNumberFormat="0" applyFill="0" applyAlignment="0" applyProtection="0"/>
    <xf numFmtId="0" fontId="30" fillId="0" borderId="922" applyNumberFormat="0" applyFill="0" applyAlignment="0" applyProtection="0"/>
    <xf numFmtId="0" fontId="30" fillId="0" borderId="922" applyNumberFormat="0" applyFill="0" applyAlignment="0" applyProtection="0"/>
    <xf numFmtId="39" fontId="12" fillId="0" borderId="914">
      <protection locked="0"/>
    </xf>
    <xf numFmtId="6" fontId="193" fillId="0" borderId="914" applyFill="0" applyAlignment="0" applyProtection="0"/>
    <xf numFmtId="167" fontId="85" fillId="0" borderId="923"/>
    <xf numFmtId="167" fontId="12" fillId="0" borderId="947" applyBorder="0" applyProtection="0">
      <alignment horizontal="right" vertical="center"/>
    </xf>
    <xf numFmtId="0" fontId="189" fillId="83" borderId="947" applyBorder="0" applyProtection="0">
      <alignment horizontal="centerContinuous" vertical="center"/>
    </xf>
    <xf numFmtId="237" fontId="12" fillId="25" borderId="955" applyNumberFormat="0" applyAlignment="0">
      <alignment vertical="center"/>
    </xf>
    <xf numFmtId="237" fontId="194" fillId="86" borderId="956" applyNumberFormat="0" applyBorder="0" applyAlignment="0" applyProtection="0">
      <alignment vertical="center"/>
    </xf>
    <xf numFmtId="237" fontId="12" fillId="25" borderId="955" applyNumberFormat="0" applyProtection="0">
      <alignment horizontal="centerContinuous" vertical="center"/>
    </xf>
    <xf numFmtId="49" fontId="241" fillId="0" borderId="947">
      <alignment vertical="center"/>
    </xf>
    <xf numFmtId="0" fontId="12" fillId="61" borderId="928" applyNumberFormat="0">
      <alignment horizontal="left" vertical="center"/>
    </xf>
    <xf numFmtId="0" fontId="12" fillId="60" borderId="928" applyNumberFormat="0">
      <alignment horizontal="centerContinuous" vertical="center" wrapText="1"/>
    </xf>
    <xf numFmtId="279" fontId="241" fillId="0" borderId="917">
      <alignment horizontal="right"/>
    </xf>
    <xf numFmtId="10" fontId="108" fillId="65" borderId="1004" applyNumberFormat="0" applyBorder="0" applyAlignment="0" applyProtection="0"/>
    <xf numFmtId="0" fontId="11" fillId="60" borderId="984" applyNumberFormat="0" applyProtection="0">
      <alignment horizontal="left" vertical="center" wrapText="1"/>
    </xf>
    <xf numFmtId="0" fontId="30" fillId="0" borderId="937" applyNumberFormat="0" applyFill="0" applyAlignment="0" applyProtection="0"/>
    <xf numFmtId="0" fontId="30" fillId="0" borderId="937" applyNumberFormat="0" applyFill="0" applyAlignment="0" applyProtection="0"/>
    <xf numFmtId="0" fontId="30" fillId="0" borderId="937" applyNumberFormat="0" applyFill="0" applyAlignment="0" applyProtection="0"/>
    <xf numFmtId="39" fontId="12" fillId="0" borderId="929">
      <protection locked="0"/>
    </xf>
    <xf numFmtId="6" fontId="193" fillId="0" borderId="929" applyFill="0" applyAlignment="0" applyProtection="0"/>
    <xf numFmtId="167" fontId="85" fillId="0" borderId="938"/>
    <xf numFmtId="0" fontId="12" fillId="61" borderId="943" applyNumberFormat="0">
      <alignment horizontal="left" vertical="center"/>
    </xf>
    <xf numFmtId="0" fontId="12" fillId="60" borderId="943" applyNumberFormat="0">
      <alignment horizontal="centerContinuous" vertical="center" wrapText="1"/>
    </xf>
    <xf numFmtId="279" fontId="241" fillId="0" borderId="932">
      <alignment horizontal="right"/>
    </xf>
    <xf numFmtId="167" fontId="12" fillId="0" borderId="973" applyBorder="0" applyProtection="0">
      <alignment horizontal="right" vertical="center"/>
    </xf>
    <xf numFmtId="0" fontId="189" fillId="83" borderId="973" applyBorder="0" applyProtection="0">
      <alignment horizontal="centerContinuous" vertical="center"/>
    </xf>
    <xf numFmtId="0" fontId="30" fillId="0" borderId="957" applyNumberFormat="0" applyFill="0" applyAlignment="0" applyProtection="0"/>
    <xf numFmtId="0" fontId="30" fillId="0" borderId="957" applyNumberFormat="0" applyFill="0" applyAlignment="0" applyProtection="0"/>
    <xf numFmtId="0" fontId="30" fillId="0" borderId="957" applyNumberFormat="0" applyFill="0" applyAlignment="0" applyProtection="0"/>
    <xf numFmtId="237" fontId="12" fillId="25" borderId="980" applyNumberFormat="0" applyAlignment="0">
      <alignment vertical="center"/>
    </xf>
    <xf numFmtId="237" fontId="194" fillId="86" borderId="981" applyNumberFormat="0" applyBorder="0" applyAlignment="0" applyProtection="0">
      <alignment vertical="center"/>
    </xf>
    <xf numFmtId="237" fontId="12" fillId="25" borderId="980" applyNumberFormat="0" applyProtection="0">
      <alignment horizontal="centerContinuous" vertical="center"/>
    </xf>
    <xf numFmtId="39" fontId="12" fillId="0" borderId="944">
      <protection locked="0"/>
    </xf>
    <xf numFmtId="6" fontId="193" fillId="0" borderId="944" applyFill="0" applyAlignment="0" applyProtection="0"/>
    <xf numFmtId="167" fontId="85" fillId="0" borderId="958"/>
    <xf numFmtId="49" fontId="241" fillId="0" borderId="973">
      <alignment vertical="center"/>
    </xf>
    <xf numFmtId="0" fontId="12" fillId="61" borderId="963" applyNumberFormat="0">
      <alignment horizontal="left" vertical="center"/>
    </xf>
    <xf numFmtId="0" fontId="12" fillId="60" borderId="963" applyNumberFormat="0">
      <alignment horizontal="centerContinuous" vertical="center" wrapText="1"/>
    </xf>
    <xf numFmtId="0" fontId="30" fillId="0" borderId="982" applyNumberFormat="0" applyFill="0" applyAlignment="0" applyProtection="0"/>
    <xf numFmtId="279" fontId="241" fillId="0" borderId="947">
      <alignment horizontal="right"/>
    </xf>
    <xf numFmtId="0" fontId="30" fillId="0" borderId="982" applyNumberFormat="0" applyFill="0" applyAlignment="0" applyProtection="0"/>
    <xf numFmtId="0" fontId="30" fillId="0" borderId="967" applyNumberFormat="0" applyFill="0" applyAlignment="0" applyProtection="0"/>
    <xf numFmtId="0" fontId="30" fillId="0" borderId="967" applyNumberFormat="0" applyFill="0" applyAlignment="0" applyProtection="0"/>
    <xf numFmtId="0" fontId="30" fillId="0" borderId="967" applyNumberFormat="0" applyFill="0" applyAlignment="0" applyProtection="0"/>
    <xf numFmtId="39" fontId="12" fillId="0" borderId="964">
      <protection locked="0"/>
    </xf>
    <xf numFmtId="6" fontId="193" fillId="0" borderId="964" applyFill="0" applyAlignment="0" applyProtection="0"/>
    <xf numFmtId="167" fontId="85" fillId="0" borderId="968"/>
    <xf numFmtId="167" fontId="12" fillId="0" borderId="992" applyBorder="0" applyProtection="0">
      <alignment horizontal="right" vertical="center"/>
    </xf>
    <xf numFmtId="0" fontId="189" fillId="83" borderId="992" applyBorder="0" applyProtection="0">
      <alignment horizontal="centerContinuous" vertical="center"/>
    </xf>
    <xf numFmtId="237" fontId="12" fillId="25" borderId="1000" applyNumberFormat="0" applyAlignment="0">
      <alignment vertical="center"/>
    </xf>
    <xf numFmtId="0" fontId="12" fillId="61" borderId="969" applyNumberFormat="0">
      <alignment horizontal="left" vertical="center"/>
    </xf>
    <xf numFmtId="0" fontId="12" fillId="60" borderId="969" applyNumberFormat="0">
      <alignment horizontal="centerContinuous" vertical="center" wrapText="1"/>
    </xf>
    <xf numFmtId="237" fontId="194" fillId="86" borderId="1001" applyNumberFormat="0" applyBorder="0" applyAlignment="0" applyProtection="0">
      <alignment vertical="center"/>
    </xf>
    <xf numFmtId="237" fontId="12" fillId="25" borderId="1000" applyNumberFormat="0" applyProtection="0">
      <alignment horizontal="centerContinuous" vertical="center"/>
    </xf>
    <xf numFmtId="49" fontId="241" fillId="0" borderId="992">
      <alignment vertical="center"/>
    </xf>
    <xf numFmtId="0" fontId="30" fillId="0" borderId="982" applyNumberFormat="0" applyFill="0" applyAlignment="0" applyProtection="0"/>
    <xf numFmtId="39" fontId="12" fillId="0" borderId="970">
      <protection locked="0"/>
    </xf>
    <xf numFmtId="6" fontId="193" fillId="0" borderId="970" applyFill="0" applyAlignment="0" applyProtection="0"/>
    <xf numFmtId="167" fontId="85" fillId="0" borderId="983"/>
    <xf numFmtId="167" fontId="12" fillId="0" borderId="1012" applyBorder="0" applyProtection="0">
      <alignment horizontal="right" vertical="center"/>
    </xf>
    <xf numFmtId="0" fontId="12" fillId="61" borderId="988" applyNumberFormat="0">
      <alignment horizontal="left" vertical="center"/>
    </xf>
    <xf numFmtId="0" fontId="12" fillId="60" borderId="988" applyNumberFormat="0">
      <alignment horizontal="centerContinuous" vertical="center" wrapText="1"/>
    </xf>
    <xf numFmtId="0" fontId="189" fillId="83" borderId="1012" applyBorder="0" applyProtection="0">
      <alignment horizontal="centerContinuous" vertical="center"/>
    </xf>
    <xf numFmtId="279" fontId="241" fillId="0" borderId="973">
      <alignment horizontal="right"/>
    </xf>
    <xf numFmtId="0" fontId="30" fillId="0" borderId="1002" applyNumberFormat="0" applyFill="0" applyAlignment="0" applyProtection="0"/>
    <xf numFmtId="0" fontId="30" fillId="0" borderId="1002" applyNumberFormat="0" applyFill="0" applyAlignment="0" applyProtection="0"/>
    <xf numFmtId="0" fontId="30" fillId="0" borderId="1002" applyNumberFormat="0" applyFill="0" applyAlignment="0" applyProtection="0"/>
    <xf numFmtId="39" fontId="12" fillId="0" borderId="989">
      <protection locked="0"/>
    </xf>
    <xf numFmtId="6" fontId="193" fillId="0" borderId="989" applyFill="0" applyAlignment="0" applyProtection="0"/>
    <xf numFmtId="167" fontId="85" fillId="0" borderId="1003"/>
    <xf numFmtId="0" fontId="12" fillId="61" borderId="1008" applyNumberFormat="0">
      <alignment horizontal="left" vertical="center"/>
    </xf>
    <xf numFmtId="0" fontId="12" fillId="60" borderId="1008" applyNumberFormat="0">
      <alignment horizontal="centerContinuous" vertical="center" wrapText="1"/>
    </xf>
    <xf numFmtId="279" fontId="241" fillId="0" borderId="992">
      <alignment horizontal="right"/>
    </xf>
    <xf numFmtId="237" fontId="12" fillId="25" borderId="1020" applyNumberFormat="0" applyAlignment="0">
      <alignment vertical="center"/>
    </xf>
    <xf numFmtId="237" fontId="194" fillId="86" borderId="1021" applyNumberFormat="0" applyBorder="0" applyAlignment="0" applyProtection="0">
      <alignment vertical="center"/>
    </xf>
    <xf numFmtId="237" fontId="12" fillId="25" borderId="1020" applyNumberFormat="0" applyProtection="0">
      <alignment horizontal="centerContinuous" vertical="center"/>
    </xf>
    <xf numFmtId="49" fontId="241" fillId="0" borderId="1012">
      <alignment vertical="center"/>
    </xf>
    <xf numFmtId="0" fontId="30" fillId="0" borderId="1022" applyNumberFormat="0" applyFill="0" applyAlignment="0" applyProtection="0"/>
    <xf numFmtId="0" fontId="30" fillId="0" borderId="1022" applyNumberFormat="0" applyFill="0" applyAlignment="0" applyProtection="0"/>
    <xf numFmtId="0" fontId="30" fillId="0" borderId="1022" applyNumberFormat="0" applyFill="0" applyAlignment="0" applyProtection="0"/>
    <xf numFmtId="39" fontId="12" fillId="0" borderId="1009">
      <protection locked="0"/>
    </xf>
    <xf numFmtId="6" fontId="193" fillId="0" borderId="1009" applyFill="0" applyAlignment="0" applyProtection="0"/>
    <xf numFmtId="167" fontId="85" fillId="0" borderId="1023"/>
    <xf numFmtId="279" fontId="241" fillId="0" borderId="1012">
      <alignment horizontal="right"/>
    </xf>
  </cellStyleXfs>
  <cellXfs count="93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3" fontId="42" fillId="0" borderId="40" xfId="0" applyNumberFormat="1" applyFont="1" applyFill="1" applyBorder="1" applyAlignment="1" applyProtection="1">
      <alignment horizontal="center" vertical="center"/>
      <protection locked="0"/>
    </xf>
    <xf numFmtId="0" fontId="0" fillId="28" borderId="176" xfId="0" applyFont="1" applyFill="1" applyBorder="1" applyAlignment="1">
      <alignment vertical="top"/>
    </xf>
    <xf numFmtId="0" fontId="105" fillId="28" borderId="158" xfId="0" applyFont="1" applyFill="1" applyBorder="1"/>
    <xf numFmtId="0" fontId="105" fillId="28" borderId="155" xfId="0" applyFont="1" applyFill="1" applyBorder="1"/>
    <xf numFmtId="0" fontId="105" fillId="28" borderId="197" xfId="0" applyFont="1" applyFill="1" applyBorder="1"/>
    <xf numFmtId="0" fontId="219" fillId="28" borderId="0" xfId="0" applyFont="1" applyFill="1" applyAlignment="1" applyProtection="1">
      <protection locked="0"/>
    </xf>
    <xf numFmtId="0" fontId="0" fillId="90" borderId="110" xfId="0" applyFill="1" applyBorder="1"/>
    <xf numFmtId="0" fontId="0" fillId="28" borderId="110" xfId="0" applyFont="1" applyFill="1" applyBorder="1" applyAlignment="1">
      <alignment vertical="top"/>
    </xf>
    <xf numFmtId="3" fontId="45" fillId="28" borderId="35" xfId="0" applyNumberFormat="1" applyFont="1" applyFill="1" applyBorder="1" applyAlignment="1" applyProtection="1">
      <alignment horizontal="center" vertical="center"/>
      <protection locked="0"/>
    </xf>
    <xf numFmtId="3" fontId="0" fillId="28" borderId="3" xfId="0" applyNumberFormat="1" applyFont="1" applyFill="1" applyBorder="1" applyAlignment="1">
      <alignment vertical="top"/>
    </xf>
    <xf numFmtId="3" fontId="45" fillId="28" borderId="35" xfId="0" applyNumberFormat="1" applyFont="1" applyFill="1" applyBorder="1" applyAlignment="1" applyProtection="1">
      <alignment horizontal="center" vertical="center"/>
      <protection locked="0"/>
    </xf>
    <xf numFmtId="0" fontId="0" fillId="2" borderId="0" xfId="0" applyFill="1"/>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50"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12" xfId="0" applyNumberFormat="1" applyFont="1" applyFill="1" applyBorder="1" applyAlignment="1" applyProtection="1">
      <alignment horizontal="center"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41"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9" fontId="41" fillId="28"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9" fontId="41" fillId="28" borderId="809" xfId="72" applyFont="1" applyFill="1" applyBorder="1" applyAlignment="1" applyProtection="1">
      <alignment horizontal="center" vertical="center"/>
      <protection locked="0"/>
    </xf>
    <xf numFmtId="3" fontId="91" fillId="0" borderId="89" xfId="0" applyNumberFormat="1" applyFont="1" applyFill="1" applyBorder="1" applyAlignment="1" applyProtection="1">
      <alignment vertical="center" wrapText="1"/>
      <protection locked="0"/>
    </xf>
    <xf numFmtId="3" fontId="91" fillId="2" borderId="808" xfId="0" applyNumberFormat="1" applyFont="1" applyFill="1" applyBorder="1" applyAlignment="1" applyProtection="1">
      <alignment horizontal="left" vertical="center" wrapText="1"/>
      <protection locked="0"/>
    </xf>
    <xf numFmtId="10" fontId="41" fillId="28" borderId="86" xfId="0" applyNumberFormat="1" applyFont="1" applyFill="1" applyBorder="1" applyAlignment="1" applyProtection="1">
      <alignment horizontal="center" vertical="center"/>
      <protection locked="0"/>
    </xf>
    <xf numFmtId="9" fontId="41" fillId="28" borderId="86" xfId="0" applyNumberFormat="1" applyFont="1" applyFill="1" applyBorder="1" applyAlignment="1">
      <alignment horizontal="center"/>
    </xf>
    <xf numFmtId="9" fontId="41" fillId="28" borderId="86" xfId="0" applyNumberFormat="1" applyFont="1" applyFill="1" applyBorder="1" applyAlignment="1" applyProtection="1">
      <alignment horizontal="center" vertical="center"/>
      <protection locked="0"/>
    </xf>
    <xf numFmtId="10" fontId="41" fillId="28" borderId="86" xfId="72" applyNumberFormat="1" applyFont="1" applyFill="1" applyBorder="1" applyAlignment="1" applyProtection="1">
      <alignment horizontal="center" vertical="center"/>
      <protection locked="0"/>
    </xf>
    <xf numFmtId="3" fontId="91" fillId="2" borderId="808" xfId="0" applyNumberFormat="1" applyFont="1" applyFill="1" applyBorder="1" applyAlignment="1" applyProtection="1">
      <alignment vertical="center" wrapText="1"/>
      <protection locked="0"/>
    </xf>
    <xf numFmtId="10" fontId="41" fillId="2" borderId="86" xfId="0" applyNumberFormat="1" applyFont="1" applyFill="1" applyBorder="1" applyAlignment="1" applyProtection="1">
      <alignment horizontal="center" vertical="center"/>
      <protection locked="0"/>
    </xf>
    <xf numFmtId="9" fontId="41" fillId="2" borderId="809" xfId="0" applyNumberFormat="1" applyFont="1" applyFill="1" applyBorder="1" applyAlignment="1" applyProtection="1">
      <alignment horizontal="center" vertical="center"/>
      <protection locked="0"/>
    </xf>
    <xf numFmtId="0" fontId="41" fillId="2" borderId="808" xfId="0" applyFont="1" applyFill="1" applyBorder="1" applyAlignment="1" applyProtection="1">
      <alignment wrapText="1"/>
      <protection locked="0"/>
    </xf>
    <xf numFmtId="0" fontId="41" fillId="2" borderId="86" xfId="0" applyFont="1" applyFill="1" applyBorder="1" applyAlignment="1" applyProtection="1">
      <alignment horizontal="center" vertical="center"/>
      <protection locked="0"/>
    </xf>
    <xf numFmtId="0" fontId="41" fillId="2" borderId="809" xfId="0" applyFont="1" applyFill="1" applyBorder="1" applyAlignment="1" applyProtection="1">
      <alignment horizontal="center" vertical="center"/>
      <protection locked="0"/>
    </xf>
    <xf numFmtId="9" fontId="45" fillId="28" borderId="0" xfId="72" applyFont="1" applyFill="1" applyBorder="1" applyAlignment="1">
      <alignment vertical="center"/>
    </xf>
    <xf numFmtId="0" fontId="0" fillId="2" borderId="86" xfId="0" applyFill="1" applyBorder="1"/>
    <xf numFmtId="0" fontId="0" fillId="2" borderId="0" xfId="0" applyFill="1"/>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91" fillId="2" borderId="89" xfId="0" applyNumberFormat="1" applyFont="1" applyFill="1" applyBorder="1" applyAlignment="1" applyProtection="1">
      <alignment vertical="center"/>
      <protection locked="0"/>
    </xf>
    <xf numFmtId="9" fontId="41" fillId="28" borderId="12" xfId="72"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41" fillId="2" borderId="0" xfId="0"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0" fontId="91" fillId="2" borderId="89" xfId="0" applyFont="1" applyFill="1" applyBorder="1" applyAlignment="1" applyProtection="1">
      <alignment vertical="top" wrapText="1"/>
      <protection locked="0"/>
    </xf>
    <xf numFmtId="0" fontId="6" fillId="2" borderId="0" xfId="0" applyFont="1" applyFill="1" applyAlignment="1" applyProtection="1">
      <alignment horizontal="center"/>
      <protection locked="0"/>
    </xf>
    <xf numFmtId="0" fontId="6" fillId="2" borderId="0" xfId="0" applyFont="1" applyFill="1" applyProtection="1">
      <protection locked="0"/>
    </xf>
    <xf numFmtId="0" fontId="0" fillId="2" borderId="809" xfId="0" applyFill="1" applyBorder="1"/>
    <xf numFmtId="0" fontId="0" fillId="2" borderId="808" xfId="0" applyFill="1" applyBorder="1"/>
    <xf numFmtId="10" fontId="210" fillId="2" borderId="86" xfId="0" applyNumberFormat="1" applyFont="1" applyFill="1" applyBorder="1" applyAlignment="1" applyProtection="1">
      <alignment horizontal="center" vertical="center"/>
      <protection locked="0"/>
    </xf>
    <xf numFmtId="0" fontId="0" fillId="2" borderId="0" xfId="0" applyFill="1"/>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227" fillId="2" borderId="89" xfId="0" applyNumberFormat="1" applyFont="1" applyFill="1" applyBorder="1" applyAlignment="1" applyProtection="1">
      <alignment vertical="center" wrapText="1"/>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0" fontId="91" fillId="2" borderId="89" xfId="0" applyFont="1" applyFill="1" applyBorder="1" applyAlignment="1" applyProtection="1">
      <alignment vertical="top" wrapText="1"/>
      <protection locked="0"/>
    </xf>
    <xf numFmtId="0" fontId="0" fillId="0" borderId="0" xfId="0" applyFill="1" applyBorder="1"/>
    <xf numFmtId="9" fontId="45" fillId="28" borderId="0" xfId="72" applyFont="1" applyFill="1" applyBorder="1" applyAlignment="1">
      <alignment horizontal="center" vertical="top"/>
    </xf>
    <xf numFmtId="10" fontId="34" fillId="28" borderId="741" xfId="0" applyNumberFormat="1" applyFont="1" applyFill="1" applyBorder="1" applyAlignment="1" applyProtection="1">
      <alignment horizontal="center" vertical="center"/>
      <protection locked="0"/>
    </xf>
    <xf numFmtId="9" fontId="41" fillId="28" borderId="741" xfId="0" applyNumberFormat="1" applyFont="1" applyFill="1" applyBorder="1" applyAlignment="1" applyProtection="1">
      <alignment horizontal="center" vertical="center"/>
      <protection locked="0"/>
    </xf>
    <xf numFmtId="9" fontId="45" fillId="28" borderId="741" xfId="72" applyFont="1" applyFill="1" applyBorder="1" applyAlignment="1">
      <alignment horizontal="center" vertical="top"/>
    </xf>
    <xf numFmtId="9" fontId="41" fillId="28" borderId="809" xfId="72" applyFont="1" applyFill="1" applyBorder="1" applyAlignment="1" applyProtection="1">
      <alignment horizontal="center" vertical="center"/>
      <protection locked="0"/>
    </xf>
    <xf numFmtId="0" fontId="6" fillId="2" borderId="0" xfId="0" applyFont="1" applyFill="1" applyAlignment="1" applyProtection="1">
      <alignment horizontal="center"/>
      <protection locked="0"/>
    </xf>
    <xf numFmtId="0" fontId="91" fillId="2" borderId="808" xfId="0" applyFont="1" applyFill="1" applyBorder="1" applyAlignment="1" applyProtection="1">
      <alignment vertical="top" wrapText="1"/>
      <protection locked="0"/>
    </xf>
    <xf numFmtId="9" fontId="45" fillId="28" borderId="0" xfId="72" applyFont="1" applyFill="1" applyBorder="1" applyAlignment="1">
      <alignment horizontal="center" vertical="center"/>
    </xf>
    <xf numFmtId="10" fontId="41" fillId="2" borderId="86" xfId="0" applyNumberFormat="1" applyFont="1" applyFill="1" applyBorder="1" applyAlignment="1" applyProtection="1">
      <alignment horizontal="center" vertical="center"/>
      <protection locked="0"/>
    </xf>
    <xf numFmtId="9" fontId="41" fillId="2" borderId="809" xfId="0" applyNumberFormat="1" applyFont="1" applyFill="1" applyBorder="1" applyAlignment="1" applyProtection="1">
      <alignment horizontal="center" vertical="center"/>
      <protection locked="0"/>
    </xf>
    <xf numFmtId="9" fontId="41" fillId="28" borderId="0" xfId="72" applyFont="1" applyFill="1" applyBorder="1" applyAlignment="1">
      <alignment horizontal="center" vertical="center"/>
    </xf>
    <xf numFmtId="0" fontId="0" fillId="0" borderId="0" xfId="0" applyFill="1"/>
    <xf numFmtId="0" fontId="91" fillId="0" borderId="808" xfId="0" applyFont="1" applyFill="1" applyBorder="1" applyAlignment="1" applyProtection="1">
      <alignment vertical="top" wrapText="1"/>
      <protection locked="0"/>
    </xf>
    <xf numFmtId="0" fontId="48" fillId="92" borderId="0" xfId="0" applyFont="1" applyFill="1" applyAlignment="1">
      <alignment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52" fillId="26" borderId="807"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804" xfId="0" applyNumberFormat="1" applyFont="1" applyFill="1" applyBorder="1" applyAlignment="1" applyProtection="1">
      <alignment horizontal="center" vertical="center" wrapText="1"/>
      <protection locked="0"/>
    </xf>
    <xf numFmtId="0" fontId="52" fillId="26" borderId="805" xfId="0" applyNumberFormat="1" applyFont="1" applyFill="1" applyBorder="1" applyAlignment="1" applyProtection="1">
      <alignment horizontal="center" vertical="center" wrapText="1"/>
      <protection locked="0"/>
    </xf>
    <xf numFmtId="0" fontId="52" fillId="26" borderId="817" xfId="0" applyNumberFormat="1" applyFont="1" applyFill="1" applyBorder="1" applyAlignment="1" applyProtection="1">
      <alignment horizontal="center" vertical="center" wrapText="1"/>
      <protection locked="0"/>
    </xf>
    <xf numFmtId="0" fontId="52" fillId="26" borderId="828" xfId="0" applyNumberFormat="1" applyFont="1" applyFill="1" applyBorder="1" applyAlignment="1" applyProtection="1">
      <alignment horizontal="center" vertical="center" wrapText="1"/>
      <protection locked="0"/>
    </xf>
    <xf numFmtId="0" fontId="48" fillId="92" borderId="0" xfId="0" applyFont="1" applyFill="1" applyAlignment="1">
      <alignment horizontal="center"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237" fillId="2" borderId="5" xfId="0" applyFont="1" applyFill="1" applyBorder="1" applyAlignment="1">
      <alignment horizontal="left"/>
    </xf>
    <xf numFmtId="0" fontId="44" fillId="2" borderId="0" xfId="0" applyFont="1" applyFill="1" applyAlignment="1">
      <alignment horizontal="left" vertical="top" wrapText="1"/>
    </xf>
    <xf numFmtId="0" fontId="91" fillId="92" borderId="0" xfId="0" applyFont="1" applyFill="1" applyBorder="1" applyAlignment="1">
      <alignment horizontal="left" wrapText="1"/>
    </xf>
  </cellXfs>
  <cellStyles count="16311">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10" xfId="9901" xr:uid="{00000000-0005-0000-0000-000007000000}"/>
    <cellStyle name="(Heading) 10 2" xfId="10591" xr:uid="{00000000-0005-0000-0000-000008000000}"/>
    <cellStyle name="(Heading) 10 3" xfId="11265" xr:uid="{00000000-0005-0000-0000-000009000000}"/>
    <cellStyle name="(Heading) 10 4" xfId="12339" xr:uid="{00000000-0005-0000-0000-00000A000000}"/>
    <cellStyle name="(Heading) 10 5" xfId="12518" xr:uid="{00000000-0005-0000-0000-00000B000000}"/>
    <cellStyle name="(Heading) 10 6" xfId="12222" xr:uid="{00000000-0005-0000-0000-00000C000000}"/>
    <cellStyle name="(Heading) 11" xfId="9776" xr:uid="{00000000-0005-0000-0000-00000D000000}"/>
    <cellStyle name="(Heading) 11 2" xfId="13280" xr:uid="{00000000-0005-0000-0000-00000E000000}"/>
    <cellStyle name="(Heading) 11 3" xfId="13682" xr:uid="{00000000-0005-0000-0000-00000F000000}"/>
    <cellStyle name="(Heading) 11 4" xfId="14160" xr:uid="{00000000-0005-0000-0000-000010000000}"/>
    <cellStyle name="(Heading) 11 5" xfId="14646" xr:uid="{00000000-0005-0000-0000-000011000000}"/>
    <cellStyle name="(Heading) 11 6" xfId="14999" xr:uid="{00000000-0005-0000-0000-000012000000}"/>
    <cellStyle name="(Heading) 12" xfId="13313" xr:uid="{00000000-0005-0000-0000-000013000000}"/>
    <cellStyle name="(Heading) 12 2" xfId="13710" xr:uid="{00000000-0005-0000-0000-000014000000}"/>
    <cellStyle name="(Heading) 12 3" xfId="14183" xr:uid="{00000000-0005-0000-0000-000015000000}"/>
    <cellStyle name="(Heading) 12 4" xfId="14667" xr:uid="{00000000-0005-0000-0000-000016000000}"/>
    <cellStyle name="(Heading) 12 5" xfId="15016" xr:uid="{00000000-0005-0000-0000-000017000000}"/>
    <cellStyle name="(Heading) 13" xfId="13315" xr:uid="{00000000-0005-0000-0000-000018000000}"/>
    <cellStyle name="(Heading) 13 2" xfId="13712" xr:uid="{00000000-0005-0000-0000-000019000000}"/>
    <cellStyle name="(Heading) 13 3" xfId="14185" xr:uid="{00000000-0005-0000-0000-00001A000000}"/>
    <cellStyle name="(Heading) 13 4" xfId="14669" xr:uid="{00000000-0005-0000-0000-00001B000000}"/>
    <cellStyle name="(Heading) 13 5" xfId="15018" xr:uid="{00000000-0005-0000-0000-00001C000000}"/>
    <cellStyle name="(Heading) 14" xfId="13751" xr:uid="{00000000-0005-0000-0000-00001D000000}"/>
    <cellStyle name="(Heading) 15" xfId="11408" xr:uid="{00000000-0005-0000-0000-00001E000000}"/>
    <cellStyle name="(Heading) 16" xfId="11396" xr:uid="{00000000-0005-0000-0000-00001F000000}"/>
    <cellStyle name="(Heading) 17" xfId="15039" xr:uid="{00000000-0005-0000-0000-000020000000}"/>
    <cellStyle name="(Heading) 18" xfId="15051" xr:uid="{00000000-0005-0000-0000-000021000000}"/>
    <cellStyle name="(Heading) 19" xfId="15055" xr:uid="{00000000-0005-0000-0000-000022000000}"/>
    <cellStyle name="(Heading) 2" xfId="9827" xr:uid="{00000000-0005-0000-0000-000023000000}"/>
    <cellStyle name="(Heading) 2 2" xfId="10530" xr:uid="{00000000-0005-0000-0000-000024000000}"/>
    <cellStyle name="(Heading) 2 3" xfId="12704" xr:uid="{00000000-0005-0000-0000-000025000000}"/>
    <cellStyle name="(Heading) 2 4" xfId="11330" xr:uid="{00000000-0005-0000-0000-000026000000}"/>
    <cellStyle name="(Heading) 2 5" xfId="12277" xr:uid="{00000000-0005-0000-0000-000027000000}"/>
    <cellStyle name="(Heading) 2 6" xfId="12450" xr:uid="{00000000-0005-0000-0000-000028000000}"/>
    <cellStyle name="(Heading) 2 7" xfId="12200" xr:uid="{00000000-0005-0000-0000-000029000000}"/>
    <cellStyle name="(Heading) 20" xfId="15101" xr:uid="{00000000-0005-0000-0000-00002A000000}"/>
    <cellStyle name="(Heading) 21" xfId="15123" xr:uid="{00000000-0005-0000-0000-00002B000000}"/>
    <cellStyle name="(Heading) 22" xfId="15141" xr:uid="{00000000-0005-0000-0000-00002C000000}"/>
    <cellStyle name="(Heading) 23" xfId="15165" xr:uid="{00000000-0005-0000-0000-00002D000000}"/>
    <cellStyle name="(Heading) 24" xfId="15185" xr:uid="{00000000-0005-0000-0000-00002E000000}"/>
    <cellStyle name="(Heading) 25" xfId="15225" xr:uid="{00000000-0005-0000-0000-00002F000000}"/>
    <cellStyle name="(Heading) 26" xfId="15231" xr:uid="{00000000-0005-0000-0000-000030000000}"/>
    <cellStyle name="(Heading) 27" xfId="15240" xr:uid="{00000000-0005-0000-0000-000031000000}"/>
    <cellStyle name="(Heading) 28" xfId="15289" xr:uid="{00000000-0005-0000-0000-000032000000}"/>
    <cellStyle name="(Heading) 29" xfId="15277" xr:uid="{00000000-0005-0000-0000-000033000000}"/>
    <cellStyle name="(Heading) 3" xfId="10292" xr:uid="{00000000-0005-0000-0000-000034000000}"/>
    <cellStyle name="(Heading) 3 2" xfId="10813" xr:uid="{00000000-0005-0000-0000-000035000000}"/>
    <cellStyle name="(Heading) 3 3" xfId="13342" xr:uid="{00000000-0005-0000-0000-000036000000}"/>
    <cellStyle name="(Heading) 3 4" xfId="13866" xr:uid="{00000000-0005-0000-0000-000037000000}"/>
    <cellStyle name="(Heading) 3 5" xfId="14351" xr:uid="{00000000-0005-0000-0000-000038000000}"/>
    <cellStyle name="(Heading) 3 6" xfId="14760" xr:uid="{00000000-0005-0000-0000-000039000000}"/>
    <cellStyle name="(Heading) 30" xfId="15299" xr:uid="{00000000-0005-0000-0000-00003A000000}"/>
    <cellStyle name="(Heading) 31" xfId="15313" xr:uid="{00000000-0005-0000-0000-00003B000000}"/>
    <cellStyle name="(Heading) 32" xfId="15335" xr:uid="{00000000-0005-0000-0000-00003C000000}"/>
    <cellStyle name="(Heading) 33" xfId="15391" xr:uid="{00000000-0005-0000-0000-00003D000000}"/>
    <cellStyle name="(Heading) 34" xfId="15394" xr:uid="{00000000-0005-0000-0000-00003E000000}"/>
    <cellStyle name="(Heading) 35" xfId="15419" xr:uid="{00000000-0005-0000-0000-00003F000000}"/>
    <cellStyle name="(Heading) 36" xfId="15422" xr:uid="{00000000-0005-0000-0000-000040000000}"/>
    <cellStyle name="(Heading) 37" xfId="15424" xr:uid="{00000000-0005-0000-0000-000041000000}"/>
    <cellStyle name="(Heading) 38" xfId="15444" xr:uid="{00000000-0005-0000-0000-000042000000}"/>
    <cellStyle name="(Heading) 39" xfId="15446" xr:uid="{00000000-0005-0000-0000-000043000000}"/>
    <cellStyle name="(Heading) 4" xfId="10319" xr:uid="{00000000-0005-0000-0000-000044000000}"/>
    <cellStyle name="(Heading) 4 2" xfId="10836" xr:uid="{00000000-0005-0000-0000-000045000000}"/>
    <cellStyle name="(Heading) 4 3" xfId="13368" xr:uid="{00000000-0005-0000-0000-000046000000}"/>
    <cellStyle name="(Heading) 4 4" xfId="13891" xr:uid="{00000000-0005-0000-0000-000047000000}"/>
    <cellStyle name="(Heading) 4 5" xfId="14376" xr:uid="{00000000-0005-0000-0000-000048000000}"/>
    <cellStyle name="(Heading) 4 6" xfId="14769" xr:uid="{00000000-0005-0000-0000-000049000000}"/>
    <cellStyle name="(Heading) 40" xfId="15478" xr:uid="{00000000-0005-0000-0000-00004A000000}"/>
    <cellStyle name="(Heading) 41" xfId="15976" xr:uid="{00000000-0005-0000-0000-00004B000000}"/>
    <cellStyle name="(Heading) 42" xfId="15526" xr:uid="{00000000-0005-0000-0000-00004C000000}"/>
    <cellStyle name="(Heading) 43" xfId="16148" xr:uid="{00000000-0005-0000-0000-00004D000000}"/>
    <cellStyle name="(Heading) 44" xfId="15487" xr:uid="{00000000-0005-0000-0000-00004E000000}"/>
    <cellStyle name="(Heading) 45" xfId="16167" xr:uid="{00000000-0005-0000-0000-00004F000000}"/>
    <cellStyle name="(Heading) 46" xfId="16177" xr:uid="{00000000-0005-0000-0000-000050000000}"/>
    <cellStyle name="(Heading) 47" xfId="16200" xr:uid="{00000000-0005-0000-0000-000051000000}"/>
    <cellStyle name="(Heading) 48" xfId="16220" xr:uid="{00000000-0005-0000-0000-000052000000}"/>
    <cellStyle name="(Heading) 49" xfId="16238" xr:uid="{00000000-0005-0000-0000-000053000000}"/>
    <cellStyle name="(Heading) 5" xfId="10359" xr:uid="{00000000-0005-0000-0000-000054000000}"/>
    <cellStyle name="(Heading) 5 2" xfId="10863" xr:uid="{00000000-0005-0000-0000-000055000000}"/>
    <cellStyle name="(Heading) 5 3" xfId="13398" xr:uid="{00000000-0005-0000-0000-000056000000}"/>
    <cellStyle name="(Heading) 5 4" xfId="13922" xr:uid="{00000000-0005-0000-0000-000057000000}"/>
    <cellStyle name="(Heading) 5 5" xfId="14412" xr:uid="{00000000-0005-0000-0000-000058000000}"/>
    <cellStyle name="(Heading) 5 6" xfId="14784" xr:uid="{00000000-0005-0000-0000-000059000000}"/>
    <cellStyle name="(Heading) 50" xfId="16249" xr:uid="{00000000-0005-0000-0000-00005A000000}"/>
    <cellStyle name="(Heading) 51" xfId="16264" xr:uid="{00000000-0005-0000-0000-00005B000000}"/>
    <cellStyle name="(Heading) 52" xfId="16278" xr:uid="{00000000-0005-0000-0000-00005C000000}"/>
    <cellStyle name="(Heading) 53" xfId="16288" xr:uid="{00000000-0005-0000-0000-00005D000000}"/>
    <cellStyle name="(Heading) 54" xfId="16298" xr:uid="{00000000-0005-0000-0000-00005E000000}"/>
    <cellStyle name="(Heading) 6" xfId="10363" xr:uid="{00000000-0005-0000-0000-00005F000000}"/>
    <cellStyle name="(Heading) 6 2" xfId="10865" xr:uid="{00000000-0005-0000-0000-000060000000}"/>
    <cellStyle name="(Heading) 6 3" xfId="13400" xr:uid="{00000000-0005-0000-0000-000061000000}"/>
    <cellStyle name="(Heading) 6 4" xfId="13925" xr:uid="{00000000-0005-0000-0000-000062000000}"/>
    <cellStyle name="(Heading) 6 5" xfId="14415" xr:uid="{00000000-0005-0000-0000-000063000000}"/>
    <cellStyle name="(Heading) 6 6" xfId="14786" xr:uid="{00000000-0005-0000-0000-000064000000}"/>
    <cellStyle name="(Heading) 7" xfId="10403" xr:uid="{00000000-0005-0000-0000-000065000000}"/>
    <cellStyle name="(Heading) 7 2" xfId="10890" xr:uid="{00000000-0005-0000-0000-000066000000}"/>
    <cellStyle name="(Heading) 7 3" xfId="13432" xr:uid="{00000000-0005-0000-0000-000067000000}"/>
    <cellStyle name="(Heading) 7 4" xfId="13953" xr:uid="{00000000-0005-0000-0000-000068000000}"/>
    <cellStyle name="(Heading) 7 5" xfId="14444" xr:uid="{00000000-0005-0000-0000-000069000000}"/>
    <cellStyle name="(Heading) 7 6" xfId="14806" xr:uid="{00000000-0005-0000-0000-00006A000000}"/>
    <cellStyle name="(Heading) 8" xfId="10428" xr:uid="{00000000-0005-0000-0000-00006B000000}"/>
    <cellStyle name="(Heading) 8 2" xfId="10911" xr:uid="{00000000-0005-0000-0000-00006C000000}"/>
    <cellStyle name="(Heading) 8 3" xfId="13455" xr:uid="{00000000-0005-0000-0000-00006D000000}"/>
    <cellStyle name="(Heading) 8 4" xfId="13976" xr:uid="{00000000-0005-0000-0000-00006E000000}"/>
    <cellStyle name="(Heading) 8 5" xfId="14467" xr:uid="{00000000-0005-0000-0000-00006F000000}"/>
    <cellStyle name="(Heading) 8 6" xfId="14824" xr:uid="{00000000-0005-0000-0000-000070000000}"/>
    <cellStyle name="(Heading) 9" xfId="10430" xr:uid="{00000000-0005-0000-0000-000071000000}"/>
    <cellStyle name="(Heading) 9 2" xfId="10913" xr:uid="{00000000-0005-0000-0000-000072000000}"/>
    <cellStyle name="(Heading) 9 3" xfId="13457" xr:uid="{00000000-0005-0000-0000-000073000000}"/>
    <cellStyle name="(Heading) 9 4" xfId="13978" xr:uid="{00000000-0005-0000-0000-000074000000}"/>
    <cellStyle name="(Heading) 9 5" xfId="14469" xr:uid="{00000000-0005-0000-0000-000075000000}"/>
    <cellStyle name="(Heading) 9 6" xfId="14826" xr:uid="{00000000-0005-0000-0000-000076000000}"/>
    <cellStyle name="(Lefting)" xfId="705" xr:uid="{00000000-0005-0000-0000-000077000000}"/>
    <cellStyle name="(Lefting) 10" xfId="9902" xr:uid="{00000000-0005-0000-0000-000078000000}"/>
    <cellStyle name="(Lefting) 10 2" xfId="10592" xr:uid="{00000000-0005-0000-0000-000079000000}"/>
    <cellStyle name="(Lefting) 10 3" xfId="11264" xr:uid="{00000000-0005-0000-0000-00007A000000}"/>
    <cellStyle name="(Lefting) 10 4" xfId="12340" xr:uid="{00000000-0005-0000-0000-00007B000000}"/>
    <cellStyle name="(Lefting) 10 5" xfId="12519" xr:uid="{00000000-0005-0000-0000-00007C000000}"/>
    <cellStyle name="(Lefting) 10 6" xfId="12223" xr:uid="{00000000-0005-0000-0000-00007D000000}"/>
    <cellStyle name="(Lefting) 11" xfId="9777" xr:uid="{00000000-0005-0000-0000-00007E000000}"/>
    <cellStyle name="(Lefting) 11 2" xfId="13279" xr:uid="{00000000-0005-0000-0000-00007F000000}"/>
    <cellStyle name="(Lefting) 11 3" xfId="13681" xr:uid="{00000000-0005-0000-0000-000080000000}"/>
    <cellStyle name="(Lefting) 11 4" xfId="14159" xr:uid="{00000000-0005-0000-0000-000081000000}"/>
    <cellStyle name="(Lefting) 11 5" xfId="14645" xr:uid="{00000000-0005-0000-0000-000082000000}"/>
    <cellStyle name="(Lefting) 11 6" xfId="14998" xr:uid="{00000000-0005-0000-0000-000083000000}"/>
    <cellStyle name="(Lefting) 12" xfId="13312" xr:uid="{00000000-0005-0000-0000-000084000000}"/>
    <cellStyle name="(Lefting) 12 2" xfId="13709" xr:uid="{00000000-0005-0000-0000-000085000000}"/>
    <cellStyle name="(Lefting) 12 3" xfId="14182" xr:uid="{00000000-0005-0000-0000-000086000000}"/>
    <cellStyle name="(Lefting) 12 4" xfId="14666" xr:uid="{00000000-0005-0000-0000-000087000000}"/>
    <cellStyle name="(Lefting) 12 5" xfId="15015" xr:uid="{00000000-0005-0000-0000-000088000000}"/>
    <cellStyle name="(Lefting) 13" xfId="13314" xr:uid="{00000000-0005-0000-0000-000089000000}"/>
    <cellStyle name="(Lefting) 13 2" xfId="13711" xr:uid="{00000000-0005-0000-0000-00008A000000}"/>
    <cellStyle name="(Lefting) 13 3" xfId="14184" xr:uid="{00000000-0005-0000-0000-00008B000000}"/>
    <cellStyle name="(Lefting) 13 4" xfId="14668" xr:uid="{00000000-0005-0000-0000-00008C000000}"/>
    <cellStyle name="(Lefting) 13 5" xfId="15017" xr:uid="{00000000-0005-0000-0000-00008D000000}"/>
    <cellStyle name="(Lefting) 14" xfId="13750" xr:uid="{00000000-0005-0000-0000-00008E000000}"/>
    <cellStyle name="(Lefting) 15" xfId="11407" xr:uid="{00000000-0005-0000-0000-00008F000000}"/>
    <cellStyle name="(Lefting) 16" xfId="11378" xr:uid="{00000000-0005-0000-0000-000090000000}"/>
    <cellStyle name="(Lefting) 17" xfId="15038" xr:uid="{00000000-0005-0000-0000-000091000000}"/>
    <cellStyle name="(Lefting) 18" xfId="15050" xr:uid="{00000000-0005-0000-0000-000092000000}"/>
    <cellStyle name="(Lefting) 19" xfId="15054" xr:uid="{00000000-0005-0000-0000-000093000000}"/>
    <cellStyle name="(Lefting) 2" xfId="9828" xr:uid="{00000000-0005-0000-0000-000094000000}"/>
    <cellStyle name="(Lefting) 2 2" xfId="10531" xr:uid="{00000000-0005-0000-0000-000095000000}"/>
    <cellStyle name="(Lefting) 2 3" xfId="12705" xr:uid="{00000000-0005-0000-0000-000096000000}"/>
    <cellStyle name="(Lefting) 2 4" xfId="11329" xr:uid="{00000000-0005-0000-0000-000097000000}"/>
    <cellStyle name="(Lefting) 2 5" xfId="12278" xr:uid="{00000000-0005-0000-0000-000098000000}"/>
    <cellStyle name="(Lefting) 2 6" xfId="12451" xr:uid="{00000000-0005-0000-0000-000099000000}"/>
    <cellStyle name="(Lefting) 2 7" xfId="12201" xr:uid="{00000000-0005-0000-0000-00009A000000}"/>
    <cellStyle name="(Lefting) 20" xfId="15100" xr:uid="{00000000-0005-0000-0000-00009B000000}"/>
    <cellStyle name="(Lefting) 21" xfId="15122" xr:uid="{00000000-0005-0000-0000-00009C000000}"/>
    <cellStyle name="(Lefting) 22" xfId="15140" xr:uid="{00000000-0005-0000-0000-00009D000000}"/>
    <cellStyle name="(Lefting) 23" xfId="15164" xr:uid="{00000000-0005-0000-0000-00009E000000}"/>
    <cellStyle name="(Lefting) 24" xfId="15184" xr:uid="{00000000-0005-0000-0000-00009F000000}"/>
    <cellStyle name="(Lefting) 25" xfId="15224" xr:uid="{00000000-0005-0000-0000-0000A0000000}"/>
    <cellStyle name="(Lefting) 26" xfId="15230" xr:uid="{00000000-0005-0000-0000-0000A1000000}"/>
    <cellStyle name="(Lefting) 27" xfId="15239" xr:uid="{00000000-0005-0000-0000-0000A2000000}"/>
    <cellStyle name="(Lefting) 28" xfId="15288" xr:uid="{00000000-0005-0000-0000-0000A3000000}"/>
    <cellStyle name="(Lefting) 29" xfId="15276" xr:uid="{00000000-0005-0000-0000-0000A4000000}"/>
    <cellStyle name="(Lefting) 3" xfId="10291" xr:uid="{00000000-0005-0000-0000-0000A5000000}"/>
    <cellStyle name="(Lefting) 3 2" xfId="10812" xr:uid="{00000000-0005-0000-0000-0000A6000000}"/>
    <cellStyle name="(Lefting) 3 3" xfId="13341" xr:uid="{00000000-0005-0000-0000-0000A7000000}"/>
    <cellStyle name="(Lefting) 3 4" xfId="13865" xr:uid="{00000000-0005-0000-0000-0000A8000000}"/>
    <cellStyle name="(Lefting) 3 5" xfId="14350" xr:uid="{00000000-0005-0000-0000-0000A9000000}"/>
    <cellStyle name="(Lefting) 3 6" xfId="14759" xr:uid="{00000000-0005-0000-0000-0000AA000000}"/>
    <cellStyle name="(Lefting) 30" xfId="15298" xr:uid="{00000000-0005-0000-0000-0000AB000000}"/>
    <cellStyle name="(Lefting) 31" xfId="15312" xr:uid="{00000000-0005-0000-0000-0000AC000000}"/>
    <cellStyle name="(Lefting) 32" xfId="15334" xr:uid="{00000000-0005-0000-0000-0000AD000000}"/>
    <cellStyle name="(Lefting) 33" xfId="15390" xr:uid="{00000000-0005-0000-0000-0000AE000000}"/>
    <cellStyle name="(Lefting) 34" xfId="15381" xr:uid="{00000000-0005-0000-0000-0000AF000000}"/>
    <cellStyle name="(Lefting) 35" xfId="15418" xr:uid="{00000000-0005-0000-0000-0000B0000000}"/>
    <cellStyle name="(Lefting) 36" xfId="15421" xr:uid="{00000000-0005-0000-0000-0000B1000000}"/>
    <cellStyle name="(Lefting) 37" xfId="15423" xr:uid="{00000000-0005-0000-0000-0000B2000000}"/>
    <cellStyle name="(Lefting) 38" xfId="15443" xr:uid="{00000000-0005-0000-0000-0000B3000000}"/>
    <cellStyle name="(Lefting) 39" xfId="15445" xr:uid="{00000000-0005-0000-0000-0000B4000000}"/>
    <cellStyle name="(Lefting) 4" xfId="10318" xr:uid="{00000000-0005-0000-0000-0000B5000000}"/>
    <cellStyle name="(Lefting) 4 2" xfId="10835" xr:uid="{00000000-0005-0000-0000-0000B6000000}"/>
    <cellStyle name="(Lefting) 4 3" xfId="13367" xr:uid="{00000000-0005-0000-0000-0000B7000000}"/>
    <cellStyle name="(Lefting) 4 4" xfId="13890" xr:uid="{00000000-0005-0000-0000-0000B8000000}"/>
    <cellStyle name="(Lefting) 4 5" xfId="14375" xr:uid="{00000000-0005-0000-0000-0000B9000000}"/>
    <cellStyle name="(Lefting) 4 6" xfId="14768" xr:uid="{00000000-0005-0000-0000-0000BA000000}"/>
    <cellStyle name="(Lefting) 40" xfId="15479" xr:uid="{00000000-0005-0000-0000-0000BB000000}"/>
    <cellStyle name="(Lefting) 41" xfId="15975" xr:uid="{00000000-0005-0000-0000-0000BC000000}"/>
    <cellStyle name="(Lefting) 42" xfId="15525" xr:uid="{00000000-0005-0000-0000-0000BD000000}"/>
    <cellStyle name="(Lefting) 43" xfId="16147" xr:uid="{00000000-0005-0000-0000-0000BE000000}"/>
    <cellStyle name="(Lefting) 44" xfId="15486" xr:uid="{00000000-0005-0000-0000-0000BF000000}"/>
    <cellStyle name="(Lefting) 45" xfId="16166" xr:uid="{00000000-0005-0000-0000-0000C0000000}"/>
    <cellStyle name="(Lefting) 46" xfId="16176" xr:uid="{00000000-0005-0000-0000-0000C1000000}"/>
    <cellStyle name="(Lefting) 47" xfId="16199" xr:uid="{00000000-0005-0000-0000-0000C2000000}"/>
    <cellStyle name="(Lefting) 48" xfId="16219" xr:uid="{00000000-0005-0000-0000-0000C3000000}"/>
    <cellStyle name="(Lefting) 49" xfId="16237" xr:uid="{00000000-0005-0000-0000-0000C4000000}"/>
    <cellStyle name="(Lefting) 5" xfId="10358" xr:uid="{00000000-0005-0000-0000-0000C5000000}"/>
    <cellStyle name="(Lefting) 5 2" xfId="10862" xr:uid="{00000000-0005-0000-0000-0000C6000000}"/>
    <cellStyle name="(Lefting) 5 3" xfId="13397" xr:uid="{00000000-0005-0000-0000-0000C7000000}"/>
    <cellStyle name="(Lefting) 5 4" xfId="13921" xr:uid="{00000000-0005-0000-0000-0000C8000000}"/>
    <cellStyle name="(Lefting) 5 5" xfId="14411" xr:uid="{00000000-0005-0000-0000-0000C9000000}"/>
    <cellStyle name="(Lefting) 5 6" xfId="14783" xr:uid="{00000000-0005-0000-0000-0000CA000000}"/>
    <cellStyle name="(Lefting) 50" xfId="16248" xr:uid="{00000000-0005-0000-0000-0000CB000000}"/>
    <cellStyle name="(Lefting) 51" xfId="16263" xr:uid="{00000000-0005-0000-0000-0000CC000000}"/>
    <cellStyle name="(Lefting) 52" xfId="16277" xr:uid="{00000000-0005-0000-0000-0000CD000000}"/>
    <cellStyle name="(Lefting) 53" xfId="16287" xr:uid="{00000000-0005-0000-0000-0000CE000000}"/>
    <cellStyle name="(Lefting) 54" xfId="16297" xr:uid="{00000000-0005-0000-0000-0000CF000000}"/>
    <cellStyle name="(Lefting) 6" xfId="10362" xr:uid="{00000000-0005-0000-0000-0000D0000000}"/>
    <cellStyle name="(Lefting) 6 2" xfId="10864" xr:uid="{00000000-0005-0000-0000-0000D1000000}"/>
    <cellStyle name="(Lefting) 6 3" xfId="13399" xr:uid="{00000000-0005-0000-0000-0000D2000000}"/>
    <cellStyle name="(Lefting) 6 4" xfId="13924" xr:uid="{00000000-0005-0000-0000-0000D3000000}"/>
    <cellStyle name="(Lefting) 6 5" xfId="14414" xr:uid="{00000000-0005-0000-0000-0000D4000000}"/>
    <cellStyle name="(Lefting) 6 6" xfId="14785" xr:uid="{00000000-0005-0000-0000-0000D5000000}"/>
    <cellStyle name="(Lefting) 7" xfId="10402" xr:uid="{00000000-0005-0000-0000-0000D6000000}"/>
    <cellStyle name="(Lefting) 7 2" xfId="10889" xr:uid="{00000000-0005-0000-0000-0000D7000000}"/>
    <cellStyle name="(Lefting) 7 3" xfId="13431" xr:uid="{00000000-0005-0000-0000-0000D8000000}"/>
    <cellStyle name="(Lefting) 7 4" xfId="13952" xr:uid="{00000000-0005-0000-0000-0000D9000000}"/>
    <cellStyle name="(Lefting) 7 5" xfId="14443" xr:uid="{00000000-0005-0000-0000-0000DA000000}"/>
    <cellStyle name="(Lefting) 7 6" xfId="14805" xr:uid="{00000000-0005-0000-0000-0000DB000000}"/>
    <cellStyle name="(Lefting) 8" xfId="10427" xr:uid="{00000000-0005-0000-0000-0000DC000000}"/>
    <cellStyle name="(Lefting) 8 2" xfId="10910" xr:uid="{00000000-0005-0000-0000-0000DD000000}"/>
    <cellStyle name="(Lefting) 8 3" xfId="13454" xr:uid="{00000000-0005-0000-0000-0000DE000000}"/>
    <cellStyle name="(Lefting) 8 4" xfId="13975" xr:uid="{00000000-0005-0000-0000-0000DF000000}"/>
    <cellStyle name="(Lefting) 8 5" xfId="14466" xr:uid="{00000000-0005-0000-0000-0000E0000000}"/>
    <cellStyle name="(Lefting) 8 6" xfId="14823" xr:uid="{00000000-0005-0000-0000-0000E1000000}"/>
    <cellStyle name="(Lefting) 9" xfId="10429" xr:uid="{00000000-0005-0000-0000-0000E2000000}"/>
    <cellStyle name="(Lefting) 9 2" xfId="10912" xr:uid="{00000000-0005-0000-0000-0000E3000000}"/>
    <cellStyle name="(Lefting) 9 3" xfId="13456" xr:uid="{00000000-0005-0000-0000-0000E4000000}"/>
    <cellStyle name="(Lefting) 9 4" xfId="13977" xr:uid="{00000000-0005-0000-0000-0000E5000000}"/>
    <cellStyle name="(Lefting) 9 5" xfId="14468" xr:uid="{00000000-0005-0000-0000-0000E6000000}"/>
    <cellStyle name="(Lefting) 9 6" xfId="14825" xr:uid="{00000000-0005-0000-0000-0000E7000000}"/>
    <cellStyle name="(z*¯_x000f_°(”,¯?À(¢,¯?Ð(°,¯?à(Â,¯?ð(Ô,¯?" xfId="706" xr:uid="{00000000-0005-0000-0000-0000E8000000}"/>
    <cellStyle name="******************************************" xfId="707" xr:uid="{00000000-0005-0000-0000-0000E9000000}"/>
    <cellStyle name="_CNMD_Valuation Model_20081212_v2" xfId="671" xr:uid="{00000000-0005-0000-0000-0000EA000000}"/>
    <cellStyle name="_Comma" xfId="672" xr:uid="{00000000-0005-0000-0000-0000EB000000}"/>
    <cellStyle name="_Comps 4" xfId="673" xr:uid="{00000000-0005-0000-0000-0000EC000000}"/>
    <cellStyle name="_Cont Analysis" xfId="674" xr:uid="{00000000-0005-0000-0000-0000ED000000}"/>
    <cellStyle name="_Currency" xfId="675" xr:uid="{00000000-0005-0000-0000-0000EE000000}"/>
    <cellStyle name="_Currency_Analysis" xfId="676" xr:uid="{00000000-0005-0000-0000-0000EF000000}"/>
    <cellStyle name="_Currency_Smartportfolio model" xfId="677" xr:uid="{00000000-0005-0000-0000-0000F0000000}"/>
    <cellStyle name="_Currency_Smartportfolio model_DB-merged files" xfId="678" xr:uid="{00000000-0005-0000-0000-0000F1000000}"/>
    <cellStyle name="_CurrencySpace" xfId="679" xr:uid="{00000000-0005-0000-0000-0000F2000000}"/>
    <cellStyle name="_Gamma Valuation - 8" xfId="680" xr:uid="{00000000-0005-0000-0000-0000F3000000}"/>
    <cellStyle name="_ITRN" xfId="681" xr:uid="{00000000-0005-0000-0000-0000F4000000}"/>
    <cellStyle name="-_Merger Model 17 Nov 04" xfId="703" xr:uid="{00000000-0005-0000-0000-0000F5000000}"/>
    <cellStyle name="_Merger Model_KN&amp;Fzio_v2.30 - Street" xfId="682" xr:uid="{00000000-0005-0000-0000-0000F6000000}"/>
    <cellStyle name="_Merger Model_KN&amp;Fzio_v2.30 - Street 2" xfId="9833" xr:uid="{00000000-0005-0000-0000-0000F7000000}"/>
    <cellStyle name="_Multiple" xfId="683" xr:uid="{00000000-0005-0000-0000-0000F8000000}"/>
    <cellStyle name="_Multiple_Analysis" xfId="684" xr:uid="{00000000-0005-0000-0000-0000F9000000}"/>
    <cellStyle name="_Multiple_Analysis_DB-merged files" xfId="685" xr:uid="{00000000-0005-0000-0000-0000FA000000}"/>
    <cellStyle name="_Multiple_Smartportfolio model" xfId="686" xr:uid="{00000000-0005-0000-0000-0000FB000000}"/>
    <cellStyle name="_Multiple_Smartportfolio model_DB-merged files" xfId="687" xr:uid="{00000000-0005-0000-0000-0000FC000000}"/>
    <cellStyle name="_MultipleSpace" xfId="688" xr:uid="{00000000-0005-0000-0000-0000FD000000}"/>
    <cellStyle name="_MultipleSpace_Analysis" xfId="689" xr:uid="{00000000-0005-0000-0000-0000FE000000}"/>
    <cellStyle name="_MultipleSpace_csc" xfId="690" xr:uid="{00000000-0005-0000-0000-0000FF000000}"/>
    <cellStyle name="_MultipleSpace_Smartportfolio model" xfId="691" xr:uid="{00000000-0005-0000-0000-000000010000}"/>
    <cellStyle name="_MultipleSpace_Smartportfolio model_DB-merged files" xfId="692" xr:uid="{00000000-0005-0000-0000-000001010000}"/>
    <cellStyle name="_Percent" xfId="693" xr:uid="{00000000-0005-0000-0000-000002010000}"/>
    <cellStyle name="_Percent_Analysis" xfId="694" xr:uid="{00000000-0005-0000-0000-000003010000}"/>
    <cellStyle name="_Percent_Smartportfolio model" xfId="695" xr:uid="{00000000-0005-0000-0000-000004010000}"/>
    <cellStyle name="_Percent_Smartportfolio model_DB-merged files" xfId="696" xr:uid="{00000000-0005-0000-0000-000005010000}"/>
    <cellStyle name="_PercentSpace" xfId="697" xr:uid="{00000000-0005-0000-0000-000006010000}"/>
    <cellStyle name="_PercentSpace_Analysis" xfId="698" xr:uid="{00000000-0005-0000-0000-000007010000}"/>
    <cellStyle name="_PercentSpace_Smartportfolio model" xfId="699" xr:uid="{00000000-0005-0000-0000-000008010000}"/>
    <cellStyle name="_Sepracor Riders_Clean" xfId="700" xr:uid="{00000000-0005-0000-0000-000009010000}"/>
    <cellStyle name="_SIAL_Model_5.22.09 v71" xfId="701" xr:uid="{00000000-0005-0000-0000-00000A010000}"/>
    <cellStyle name="£ BP" xfId="715" xr:uid="{00000000-0005-0000-0000-00000B010000}"/>
    <cellStyle name="¥ JY" xfId="716" xr:uid="{00000000-0005-0000-0000-00000C010000}"/>
    <cellStyle name="&lt;9#_x000f_¾Èƒé1ƒÃ_x0002_;M_x0014_}$‹E_x0010_‹_x0004_ˆ…Àt_x001b_Pÿ_x0015_ x¦" xfId="710" xr:uid="{00000000-0005-0000-0000-00000D010000}"/>
    <cellStyle name="=C:\WINNT\SYSTEM32\COMMAND.COM" xfId="711" xr:uid="{00000000-0005-0000-0000-00000E010000}"/>
    <cellStyle name="=C:\WINNT35\SYSTEM32\COMMAND.COM" xfId="712" xr:uid="{00000000-0005-0000-0000-00000F010000}"/>
    <cellStyle name="=C:\WINNT35\SYSTEM32\COMMAND.COM 2" xfId="9844" xr:uid="{00000000-0005-0000-0000-000010010000}"/>
    <cellStyle name="0752-93035" xfId="717" xr:uid="{00000000-0005-0000-0000-000011010000}"/>
    <cellStyle name="0752-93035 2" xfId="9845" xr:uid="{00000000-0005-0000-0000-000012010000}"/>
    <cellStyle name="1,comma" xfId="718" xr:uid="{00000000-0005-0000-0000-000013010000}"/>
    <cellStyle name="10Q" xfId="719" xr:uid="{00000000-0005-0000-0000-000014010000}"/>
    <cellStyle name="20 % - Accent1" xfId="720" xr:uid="{00000000-0005-0000-0000-000015010000}"/>
    <cellStyle name="20 % - Accent2" xfId="721" xr:uid="{00000000-0005-0000-0000-000016010000}"/>
    <cellStyle name="20 % - Accent3" xfId="722" xr:uid="{00000000-0005-0000-0000-000017010000}"/>
    <cellStyle name="20 % - Accent4" xfId="723" xr:uid="{00000000-0005-0000-0000-000018010000}"/>
    <cellStyle name="20 % - Accent5" xfId="724" xr:uid="{00000000-0005-0000-0000-000019010000}"/>
    <cellStyle name="20 % - Accent6" xfId="725" xr:uid="{00000000-0005-0000-0000-00001A010000}"/>
    <cellStyle name="20% - Accent1 2" xfId="11" xr:uid="{00000000-0005-0000-0000-00001B010000}"/>
    <cellStyle name="20% - Accent1 2 10" xfId="726" xr:uid="{00000000-0005-0000-0000-00001C010000}"/>
    <cellStyle name="20% - Accent1 2 2" xfId="727" xr:uid="{00000000-0005-0000-0000-00001D010000}"/>
    <cellStyle name="20% - Accent1 2 2 2" xfId="728" xr:uid="{00000000-0005-0000-0000-00001E010000}"/>
    <cellStyle name="20% - Accent1 2 2 3" xfId="729" xr:uid="{00000000-0005-0000-0000-00001F010000}"/>
    <cellStyle name="20% - Accent1 2 3" xfId="730" xr:uid="{00000000-0005-0000-0000-000020010000}"/>
    <cellStyle name="20% - Accent1 2 3 2" xfId="731" xr:uid="{00000000-0005-0000-0000-000021010000}"/>
    <cellStyle name="20% - Accent1 2 4" xfId="732" xr:uid="{00000000-0005-0000-0000-000022010000}"/>
    <cellStyle name="20% - Accent1 2 5" xfId="733" xr:uid="{00000000-0005-0000-0000-000023010000}"/>
    <cellStyle name="20% - Accent1 2 6" xfId="734" xr:uid="{00000000-0005-0000-0000-000024010000}"/>
    <cellStyle name="20% - Accent1 2 7" xfId="735" xr:uid="{00000000-0005-0000-0000-000025010000}"/>
    <cellStyle name="20% - Accent1 2 8" xfId="736" xr:uid="{00000000-0005-0000-0000-000026010000}"/>
    <cellStyle name="20% - Accent1 2 9" xfId="737" xr:uid="{00000000-0005-0000-0000-000027010000}"/>
    <cellStyle name="20% - Accent1 3" xfId="738" xr:uid="{00000000-0005-0000-0000-000028010000}"/>
    <cellStyle name="20% - Accent1 3 2" xfId="739" xr:uid="{00000000-0005-0000-0000-000029010000}"/>
    <cellStyle name="20% - Accent1 3 2 2" xfId="740" xr:uid="{00000000-0005-0000-0000-00002A010000}"/>
    <cellStyle name="20% - Accent1 3 2 2 2" xfId="741" xr:uid="{00000000-0005-0000-0000-00002B010000}"/>
    <cellStyle name="20% - Accent1 3 2 2 2 2" xfId="742" xr:uid="{00000000-0005-0000-0000-00002C010000}"/>
    <cellStyle name="20% - Accent1 3 2 2 3" xfId="743" xr:uid="{00000000-0005-0000-0000-00002D010000}"/>
    <cellStyle name="20% - Accent1 3 2 3" xfId="744" xr:uid="{00000000-0005-0000-0000-00002E010000}"/>
    <cellStyle name="20% - Accent1 3 2 3 2" xfId="745" xr:uid="{00000000-0005-0000-0000-00002F010000}"/>
    <cellStyle name="20% - Accent1 3 2 4" xfId="746" xr:uid="{00000000-0005-0000-0000-000030010000}"/>
    <cellStyle name="20% - Accent1 3 3" xfId="747" xr:uid="{00000000-0005-0000-0000-000031010000}"/>
    <cellStyle name="20% - Accent1 3 3 2" xfId="748" xr:uid="{00000000-0005-0000-0000-000032010000}"/>
    <cellStyle name="20% - Accent1 3 3 2 2" xfId="749" xr:uid="{00000000-0005-0000-0000-000033010000}"/>
    <cellStyle name="20% - Accent1 3 3 2 2 2" xfId="750" xr:uid="{00000000-0005-0000-0000-000034010000}"/>
    <cellStyle name="20% - Accent1 3 3 2 3" xfId="751" xr:uid="{00000000-0005-0000-0000-000035010000}"/>
    <cellStyle name="20% - Accent1 3 3 3" xfId="752" xr:uid="{00000000-0005-0000-0000-000036010000}"/>
    <cellStyle name="20% - Accent1 3 3 3 2" xfId="753" xr:uid="{00000000-0005-0000-0000-000037010000}"/>
    <cellStyle name="20% - Accent1 3 3 4" xfId="754" xr:uid="{00000000-0005-0000-0000-000038010000}"/>
    <cellStyle name="20% - Accent1 3 4" xfId="755" xr:uid="{00000000-0005-0000-0000-000039010000}"/>
    <cellStyle name="20% - Accent1 3 4 2" xfId="756" xr:uid="{00000000-0005-0000-0000-00003A010000}"/>
    <cellStyle name="20% - Accent1 3 4 2 2" xfId="757" xr:uid="{00000000-0005-0000-0000-00003B010000}"/>
    <cellStyle name="20% - Accent1 3 4 3" xfId="758" xr:uid="{00000000-0005-0000-0000-00003C010000}"/>
    <cellStyle name="20% - Accent1 3 5" xfId="759" xr:uid="{00000000-0005-0000-0000-00003D010000}"/>
    <cellStyle name="20% - Accent1 3 5 2" xfId="760" xr:uid="{00000000-0005-0000-0000-00003E010000}"/>
    <cellStyle name="20% - Accent1 3 6" xfId="761" xr:uid="{00000000-0005-0000-0000-00003F010000}"/>
    <cellStyle name="20% - Accent1 4" xfId="762" xr:uid="{00000000-0005-0000-0000-000040010000}"/>
    <cellStyle name="20% - Accent1 5" xfId="763" xr:uid="{00000000-0005-0000-0000-000041010000}"/>
    <cellStyle name="20% - Accent1 6" xfId="764" xr:uid="{00000000-0005-0000-0000-000042010000}"/>
    <cellStyle name="20% - Accent1 7" xfId="765" xr:uid="{00000000-0005-0000-0000-000043010000}"/>
    <cellStyle name="20% - Accent1 8" xfId="766" xr:uid="{00000000-0005-0000-0000-000044010000}"/>
    <cellStyle name="20% - Accent1 9" xfId="767" xr:uid="{00000000-0005-0000-0000-000045010000}"/>
    <cellStyle name="20% - Accent2 2" xfId="12" xr:uid="{00000000-0005-0000-0000-000046010000}"/>
    <cellStyle name="20% - Accent2 2 10" xfId="768" xr:uid="{00000000-0005-0000-0000-000047010000}"/>
    <cellStyle name="20% - Accent2 2 2" xfId="769" xr:uid="{00000000-0005-0000-0000-000048010000}"/>
    <cellStyle name="20% - Accent2 2 2 2" xfId="770" xr:uid="{00000000-0005-0000-0000-000049010000}"/>
    <cellStyle name="20% - Accent2 2 2 3" xfId="771" xr:uid="{00000000-0005-0000-0000-00004A010000}"/>
    <cellStyle name="20% - Accent2 2 3" xfId="772" xr:uid="{00000000-0005-0000-0000-00004B010000}"/>
    <cellStyle name="20% - Accent2 2 3 2" xfId="773" xr:uid="{00000000-0005-0000-0000-00004C010000}"/>
    <cellStyle name="20% - Accent2 2 4" xfId="774" xr:uid="{00000000-0005-0000-0000-00004D010000}"/>
    <cellStyle name="20% - Accent2 2 5" xfId="775" xr:uid="{00000000-0005-0000-0000-00004E010000}"/>
    <cellStyle name="20% - Accent2 2 6" xfId="776" xr:uid="{00000000-0005-0000-0000-00004F010000}"/>
    <cellStyle name="20% - Accent2 2 7" xfId="777" xr:uid="{00000000-0005-0000-0000-000050010000}"/>
    <cellStyle name="20% - Accent2 2 8" xfId="778" xr:uid="{00000000-0005-0000-0000-000051010000}"/>
    <cellStyle name="20% - Accent2 2 9" xfId="779" xr:uid="{00000000-0005-0000-0000-000052010000}"/>
    <cellStyle name="20% - Accent2 3" xfId="780" xr:uid="{00000000-0005-0000-0000-000053010000}"/>
    <cellStyle name="20% - Accent2 3 2" xfId="781" xr:uid="{00000000-0005-0000-0000-000054010000}"/>
    <cellStyle name="20% - Accent2 3 2 2" xfId="782" xr:uid="{00000000-0005-0000-0000-000055010000}"/>
    <cellStyle name="20% - Accent2 3 2 2 2" xfId="783" xr:uid="{00000000-0005-0000-0000-000056010000}"/>
    <cellStyle name="20% - Accent2 3 2 2 2 2" xfId="784" xr:uid="{00000000-0005-0000-0000-000057010000}"/>
    <cellStyle name="20% - Accent2 3 2 2 3" xfId="785" xr:uid="{00000000-0005-0000-0000-000058010000}"/>
    <cellStyle name="20% - Accent2 3 2 3" xfId="786" xr:uid="{00000000-0005-0000-0000-000059010000}"/>
    <cellStyle name="20% - Accent2 3 2 3 2" xfId="787" xr:uid="{00000000-0005-0000-0000-00005A010000}"/>
    <cellStyle name="20% - Accent2 3 2 4" xfId="788" xr:uid="{00000000-0005-0000-0000-00005B010000}"/>
    <cellStyle name="20% - Accent2 3 3" xfId="789" xr:uid="{00000000-0005-0000-0000-00005C010000}"/>
    <cellStyle name="20% - Accent2 3 3 2" xfId="790" xr:uid="{00000000-0005-0000-0000-00005D010000}"/>
    <cellStyle name="20% - Accent2 3 3 2 2" xfId="791" xr:uid="{00000000-0005-0000-0000-00005E010000}"/>
    <cellStyle name="20% - Accent2 3 3 2 2 2" xfId="792" xr:uid="{00000000-0005-0000-0000-00005F010000}"/>
    <cellStyle name="20% - Accent2 3 3 2 3" xfId="793" xr:uid="{00000000-0005-0000-0000-000060010000}"/>
    <cellStyle name="20% - Accent2 3 3 3" xfId="794" xr:uid="{00000000-0005-0000-0000-000061010000}"/>
    <cellStyle name="20% - Accent2 3 3 3 2" xfId="795" xr:uid="{00000000-0005-0000-0000-000062010000}"/>
    <cellStyle name="20% - Accent2 3 3 4" xfId="796" xr:uid="{00000000-0005-0000-0000-000063010000}"/>
    <cellStyle name="20% - Accent2 3 4" xfId="797" xr:uid="{00000000-0005-0000-0000-000064010000}"/>
    <cellStyle name="20% - Accent2 3 4 2" xfId="798" xr:uid="{00000000-0005-0000-0000-000065010000}"/>
    <cellStyle name="20% - Accent2 3 4 2 2" xfId="799" xr:uid="{00000000-0005-0000-0000-000066010000}"/>
    <cellStyle name="20% - Accent2 3 4 3" xfId="800" xr:uid="{00000000-0005-0000-0000-000067010000}"/>
    <cellStyle name="20% - Accent2 3 5" xfId="801" xr:uid="{00000000-0005-0000-0000-000068010000}"/>
    <cellStyle name="20% - Accent2 3 5 2" xfId="802" xr:uid="{00000000-0005-0000-0000-000069010000}"/>
    <cellStyle name="20% - Accent2 3 6" xfId="803" xr:uid="{00000000-0005-0000-0000-00006A010000}"/>
    <cellStyle name="20% - Accent2 4" xfId="804" xr:uid="{00000000-0005-0000-0000-00006B010000}"/>
    <cellStyle name="20% - Accent2 5" xfId="805" xr:uid="{00000000-0005-0000-0000-00006C010000}"/>
    <cellStyle name="20% - Accent2 6" xfId="806" xr:uid="{00000000-0005-0000-0000-00006D010000}"/>
    <cellStyle name="20% - Accent2 7" xfId="807" xr:uid="{00000000-0005-0000-0000-00006E010000}"/>
    <cellStyle name="20% - Accent2 8" xfId="808" xr:uid="{00000000-0005-0000-0000-00006F010000}"/>
    <cellStyle name="20% - Accent2 9" xfId="809" xr:uid="{00000000-0005-0000-0000-000070010000}"/>
    <cellStyle name="20% - Accent3 2" xfId="13" xr:uid="{00000000-0005-0000-0000-000071010000}"/>
    <cellStyle name="20% - Accent3 2 10" xfId="810" xr:uid="{00000000-0005-0000-0000-000072010000}"/>
    <cellStyle name="20% - Accent3 2 2" xfId="811" xr:uid="{00000000-0005-0000-0000-000073010000}"/>
    <cellStyle name="20% - Accent3 2 2 2" xfId="812" xr:uid="{00000000-0005-0000-0000-000074010000}"/>
    <cellStyle name="20% - Accent3 2 2 3" xfId="813" xr:uid="{00000000-0005-0000-0000-000075010000}"/>
    <cellStyle name="20% - Accent3 2 3" xfId="814" xr:uid="{00000000-0005-0000-0000-000076010000}"/>
    <cellStyle name="20% - Accent3 2 3 2" xfId="815" xr:uid="{00000000-0005-0000-0000-000077010000}"/>
    <cellStyle name="20% - Accent3 2 4" xfId="816" xr:uid="{00000000-0005-0000-0000-000078010000}"/>
    <cellStyle name="20% - Accent3 2 5" xfId="817" xr:uid="{00000000-0005-0000-0000-000079010000}"/>
    <cellStyle name="20% - Accent3 2 6" xfId="818" xr:uid="{00000000-0005-0000-0000-00007A010000}"/>
    <cellStyle name="20% - Accent3 2 7" xfId="819" xr:uid="{00000000-0005-0000-0000-00007B010000}"/>
    <cellStyle name="20% - Accent3 2 8" xfId="820" xr:uid="{00000000-0005-0000-0000-00007C010000}"/>
    <cellStyle name="20% - Accent3 2 9" xfId="821" xr:uid="{00000000-0005-0000-0000-00007D010000}"/>
    <cellStyle name="20% - Accent3 3" xfId="822" xr:uid="{00000000-0005-0000-0000-00007E010000}"/>
    <cellStyle name="20% - Accent3 3 2" xfId="823" xr:uid="{00000000-0005-0000-0000-00007F010000}"/>
    <cellStyle name="20% - Accent3 3 2 2" xfId="824" xr:uid="{00000000-0005-0000-0000-000080010000}"/>
    <cellStyle name="20% - Accent3 3 2 2 2" xfId="825" xr:uid="{00000000-0005-0000-0000-000081010000}"/>
    <cellStyle name="20% - Accent3 3 2 2 2 2" xfId="826" xr:uid="{00000000-0005-0000-0000-000082010000}"/>
    <cellStyle name="20% - Accent3 3 2 2 3" xfId="827" xr:uid="{00000000-0005-0000-0000-000083010000}"/>
    <cellStyle name="20% - Accent3 3 2 3" xfId="828" xr:uid="{00000000-0005-0000-0000-000084010000}"/>
    <cellStyle name="20% - Accent3 3 2 3 2" xfId="829" xr:uid="{00000000-0005-0000-0000-000085010000}"/>
    <cellStyle name="20% - Accent3 3 2 4" xfId="830" xr:uid="{00000000-0005-0000-0000-000086010000}"/>
    <cellStyle name="20% - Accent3 3 3" xfId="831" xr:uid="{00000000-0005-0000-0000-000087010000}"/>
    <cellStyle name="20% - Accent3 3 3 2" xfId="832" xr:uid="{00000000-0005-0000-0000-000088010000}"/>
    <cellStyle name="20% - Accent3 3 3 2 2" xfId="833" xr:uid="{00000000-0005-0000-0000-000089010000}"/>
    <cellStyle name="20% - Accent3 3 3 2 2 2" xfId="834" xr:uid="{00000000-0005-0000-0000-00008A010000}"/>
    <cellStyle name="20% - Accent3 3 3 2 3" xfId="835" xr:uid="{00000000-0005-0000-0000-00008B010000}"/>
    <cellStyle name="20% - Accent3 3 3 3" xfId="836" xr:uid="{00000000-0005-0000-0000-00008C010000}"/>
    <cellStyle name="20% - Accent3 3 3 3 2" xfId="837" xr:uid="{00000000-0005-0000-0000-00008D010000}"/>
    <cellStyle name="20% - Accent3 3 3 4" xfId="838" xr:uid="{00000000-0005-0000-0000-00008E010000}"/>
    <cellStyle name="20% - Accent3 3 4" xfId="839" xr:uid="{00000000-0005-0000-0000-00008F010000}"/>
    <cellStyle name="20% - Accent3 3 4 2" xfId="840" xr:uid="{00000000-0005-0000-0000-000090010000}"/>
    <cellStyle name="20% - Accent3 3 4 2 2" xfId="841" xr:uid="{00000000-0005-0000-0000-000091010000}"/>
    <cellStyle name="20% - Accent3 3 4 3" xfId="842" xr:uid="{00000000-0005-0000-0000-000092010000}"/>
    <cellStyle name="20% - Accent3 3 5" xfId="843" xr:uid="{00000000-0005-0000-0000-000093010000}"/>
    <cellStyle name="20% - Accent3 3 5 2" xfId="844" xr:uid="{00000000-0005-0000-0000-000094010000}"/>
    <cellStyle name="20% - Accent3 3 6" xfId="845" xr:uid="{00000000-0005-0000-0000-000095010000}"/>
    <cellStyle name="20% - Accent3 4" xfId="846" xr:uid="{00000000-0005-0000-0000-000096010000}"/>
    <cellStyle name="20% - Accent3 5" xfId="847" xr:uid="{00000000-0005-0000-0000-000097010000}"/>
    <cellStyle name="20% - Accent3 6" xfId="848" xr:uid="{00000000-0005-0000-0000-000098010000}"/>
    <cellStyle name="20% - Accent3 7" xfId="849" xr:uid="{00000000-0005-0000-0000-000099010000}"/>
    <cellStyle name="20% - Accent3 8" xfId="850" xr:uid="{00000000-0005-0000-0000-00009A010000}"/>
    <cellStyle name="20% - Accent3 9" xfId="851" xr:uid="{00000000-0005-0000-0000-00009B010000}"/>
    <cellStyle name="20% - Accent4 2" xfId="14" xr:uid="{00000000-0005-0000-0000-00009C010000}"/>
    <cellStyle name="20% - Accent4 2 10" xfId="852" xr:uid="{00000000-0005-0000-0000-00009D010000}"/>
    <cellStyle name="20% - Accent4 2 2" xfId="853" xr:uid="{00000000-0005-0000-0000-00009E010000}"/>
    <cellStyle name="20% - Accent4 2 2 2" xfId="854" xr:uid="{00000000-0005-0000-0000-00009F010000}"/>
    <cellStyle name="20% - Accent4 2 2 3" xfId="855" xr:uid="{00000000-0005-0000-0000-0000A0010000}"/>
    <cellStyle name="20% - Accent4 2 3" xfId="856" xr:uid="{00000000-0005-0000-0000-0000A1010000}"/>
    <cellStyle name="20% - Accent4 2 3 2" xfId="857" xr:uid="{00000000-0005-0000-0000-0000A2010000}"/>
    <cellStyle name="20% - Accent4 2 4" xfId="858" xr:uid="{00000000-0005-0000-0000-0000A3010000}"/>
    <cellStyle name="20% - Accent4 2 5" xfId="859" xr:uid="{00000000-0005-0000-0000-0000A4010000}"/>
    <cellStyle name="20% - Accent4 2 6" xfId="860" xr:uid="{00000000-0005-0000-0000-0000A5010000}"/>
    <cellStyle name="20% - Accent4 2 7" xfId="861" xr:uid="{00000000-0005-0000-0000-0000A6010000}"/>
    <cellStyle name="20% - Accent4 2 8" xfId="862" xr:uid="{00000000-0005-0000-0000-0000A7010000}"/>
    <cellStyle name="20% - Accent4 2 9" xfId="863" xr:uid="{00000000-0005-0000-0000-0000A8010000}"/>
    <cellStyle name="20% - Accent4 3" xfId="864" xr:uid="{00000000-0005-0000-0000-0000A9010000}"/>
    <cellStyle name="20% - Accent4 3 2" xfId="865" xr:uid="{00000000-0005-0000-0000-0000AA010000}"/>
    <cellStyle name="20% - Accent4 3 2 2" xfId="866" xr:uid="{00000000-0005-0000-0000-0000AB010000}"/>
    <cellStyle name="20% - Accent4 3 2 2 2" xfId="867" xr:uid="{00000000-0005-0000-0000-0000AC010000}"/>
    <cellStyle name="20% - Accent4 3 2 2 2 2" xfId="868" xr:uid="{00000000-0005-0000-0000-0000AD010000}"/>
    <cellStyle name="20% - Accent4 3 2 2 3" xfId="869" xr:uid="{00000000-0005-0000-0000-0000AE010000}"/>
    <cellStyle name="20% - Accent4 3 2 3" xfId="870" xr:uid="{00000000-0005-0000-0000-0000AF010000}"/>
    <cellStyle name="20% - Accent4 3 2 3 2" xfId="871" xr:uid="{00000000-0005-0000-0000-0000B0010000}"/>
    <cellStyle name="20% - Accent4 3 2 4" xfId="872" xr:uid="{00000000-0005-0000-0000-0000B1010000}"/>
    <cellStyle name="20% - Accent4 3 3" xfId="873" xr:uid="{00000000-0005-0000-0000-0000B2010000}"/>
    <cellStyle name="20% - Accent4 3 3 2" xfId="874" xr:uid="{00000000-0005-0000-0000-0000B3010000}"/>
    <cellStyle name="20% - Accent4 3 3 2 2" xfId="875" xr:uid="{00000000-0005-0000-0000-0000B4010000}"/>
    <cellStyle name="20% - Accent4 3 3 2 2 2" xfId="876" xr:uid="{00000000-0005-0000-0000-0000B5010000}"/>
    <cellStyle name="20% - Accent4 3 3 2 3" xfId="877" xr:uid="{00000000-0005-0000-0000-0000B6010000}"/>
    <cellStyle name="20% - Accent4 3 3 3" xfId="878" xr:uid="{00000000-0005-0000-0000-0000B7010000}"/>
    <cellStyle name="20% - Accent4 3 3 3 2" xfId="879" xr:uid="{00000000-0005-0000-0000-0000B8010000}"/>
    <cellStyle name="20% - Accent4 3 3 4" xfId="880" xr:uid="{00000000-0005-0000-0000-0000B9010000}"/>
    <cellStyle name="20% - Accent4 3 4" xfId="881" xr:uid="{00000000-0005-0000-0000-0000BA010000}"/>
    <cellStyle name="20% - Accent4 3 4 2" xfId="882" xr:uid="{00000000-0005-0000-0000-0000BB010000}"/>
    <cellStyle name="20% - Accent4 3 4 2 2" xfId="883" xr:uid="{00000000-0005-0000-0000-0000BC010000}"/>
    <cellStyle name="20% - Accent4 3 4 3" xfId="884" xr:uid="{00000000-0005-0000-0000-0000BD010000}"/>
    <cellStyle name="20% - Accent4 3 5" xfId="885" xr:uid="{00000000-0005-0000-0000-0000BE010000}"/>
    <cellStyle name="20% - Accent4 3 5 2" xfId="886" xr:uid="{00000000-0005-0000-0000-0000BF010000}"/>
    <cellStyle name="20% - Accent4 3 6" xfId="887" xr:uid="{00000000-0005-0000-0000-0000C0010000}"/>
    <cellStyle name="20% - Accent4 4" xfId="888" xr:uid="{00000000-0005-0000-0000-0000C1010000}"/>
    <cellStyle name="20% - Accent4 5" xfId="889" xr:uid="{00000000-0005-0000-0000-0000C2010000}"/>
    <cellStyle name="20% - Accent4 6" xfId="890" xr:uid="{00000000-0005-0000-0000-0000C3010000}"/>
    <cellStyle name="20% - Accent4 7" xfId="891" xr:uid="{00000000-0005-0000-0000-0000C4010000}"/>
    <cellStyle name="20% - Accent4 8" xfId="892" xr:uid="{00000000-0005-0000-0000-0000C5010000}"/>
    <cellStyle name="20% - Accent4 9" xfId="893" xr:uid="{00000000-0005-0000-0000-0000C6010000}"/>
    <cellStyle name="20% - Accent5 2" xfId="15" xr:uid="{00000000-0005-0000-0000-0000C7010000}"/>
    <cellStyle name="20% - Accent5 2 10" xfId="894" xr:uid="{00000000-0005-0000-0000-0000C8010000}"/>
    <cellStyle name="20% - Accent5 2 2" xfId="895" xr:uid="{00000000-0005-0000-0000-0000C9010000}"/>
    <cellStyle name="20% - Accent5 2 2 2" xfId="896" xr:uid="{00000000-0005-0000-0000-0000CA010000}"/>
    <cellStyle name="20% - Accent5 2 2 3" xfId="897" xr:uid="{00000000-0005-0000-0000-0000CB010000}"/>
    <cellStyle name="20% - Accent5 2 3" xfId="898" xr:uid="{00000000-0005-0000-0000-0000CC010000}"/>
    <cellStyle name="20% - Accent5 2 3 2" xfId="899" xr:uid="{00000000-0005-0000-0000-0000CD010000}"/>
    <cellStyle name="20% - Accent5 2 4" xfId="900" xr:uid="{00000000-0005-0000-0000-0000CE010000}"/>
    <cellStyle name="20% - Accent5 2 5" xfId="901" xr:uid="{00000000-0005-0000-0000-0000CF010000}"/>
    <cellStyle name="20% - Accent5 2 6" xfId="902" xr:uid="{00000000-0005-0000-0000-0000D0010000}"/>
    <cellStyle name="20% - Accent5 2 7" xfId="903" xr:uid="{00000000-0005-0000-0000-0000D1010000}"/>
    <cellStyle name="20% - Accent5 2 8" xfId="904" xr:uid="{00000000-0005-0000-0000-0000D2010000}"/>
    <cellStyle name="20% - Accent5 2 9" xfId="905" xr:uid="{00000000-0005-0000-0000-0000D3010000}"/>
    <cellStyle name="20% - Accent5 3" xfId="906" xr:uid="{00000000-0005-0000-0000-0000D4010000}"/>
    <cellStyle name="20% - Accent5 3 2" xfId="907" xr:uid="{00000000-0005-0000-0000-0000D5010000}"/>
    <cellStyle name="20% - Accent5 3 2 2" xfId="908" xr:uid="{00000000-0005-0000-0000-0000D6010000}"/>
    <cellStyle name="20% - Accent5 3 2 2 2" xfId="909" xr:uid="{00000000-0005-0000-0000-0000D7010000}"/>
    <cellStyle name="20% - Accent5 3 2 2 2 2" xfId="910" xr:uid="{00000000-0005-0000-0000-0000D8010000}"/>
    <cellStyle name="20% - Accent5 3 2 2 3" xfId="911" xr:uid="{00000000-0005-0000-0000-0000D9010000}"/>
    <cellStyle name="20% - Accent5 3 2 3" xfId="912" xr:uid="{00000000-0005-0000-0000-0000DA010000}"/>
    <cellStyle name="20% - Accent5 3 2 3 2" xfId="913" xr:uid="{00000000-0005-0000-0000-0000DB010000}"/>
    <cellStyle name="20% - Accent5 3 2 4" xfId="914" xr:uid="{00000000-0005-0000-0000-0000DC010000}"/>
    <cellStyle name="20% - Accent5 3 3" xfId="915" xr:uid="{00000000-0005-0000-0000-0000DD010000}"/>
    <cellStyle name="20% - Accent5 3 3 2" xfId="916" xr:uid="{00000000-0005-0000-0000-0000DE010000}"/>
    <cellStyle name="20% - Accent5 3 3 2 2" xfId="917" xr:uid="{00000000-0005-0000-0000-0000DF010000}"/>
    <cellStyle name="20% - Accent5 3 3 2 2 2" xfId="918" xr:uid="{00000000-0005-0000-0000-0000E0010000}"/>
    <cellStyle name="20% - Accent5 3 3 2 3" xfId="919" xr:uid="{00000000-0005-0000-0000-0000E1010000}"/>
    <cellStyle name="20% - Accent5 3 3 3" xfId="920" xr:uid="{00000000-0005-0000-0000-0000E2010000}"/>
    <cellStyle name="20% - Accent5 3 3 3 2" xfId="921" xr:uid="{00000000-0005-0000-0000-0000E3010000}"/>
    <cellStyle name="20% - Accent5 3 3 4" xfId="922" xr:uid="{00000000-0005-0000-0000-0000E4010000}"/>
    <cellStyle name="20% - Accent5 3 4" xfId="923" xr:uid="{00000000-0005-0000-0000-0000E5010000}"/>
    <cellStyle name="20% - Accent5 3 4 2" xfId="924" xr:uid="{00000000-0005-0000-0000-0000E6010000}"/>
    <cellStyle name="20% - Accent5 3 4 2 2" xfId="925" xr:uid="{00000000-0005-0000-0000-0000E7010000}"/>
    <cellStyle name="20% - Accent5 3 4 3" xfId="926" xr:uid="{00000000-0005-0000-0000-0000E8010000}"/>
    <cellStyle name="20% - Accent5 3 5" xfId="927" xr:uid="{00000000-0005-0000-0000-0000E9010000}"/>
    <cellStyle name="20% - Accent5 3 5 2" xfId="928" xr:uid="{00000000-0005-0000-0000-0000EA010000}"/>
    <cellStyle name="20% - Accent5 3 6" xfId="929" xr:uid="{00000000-0005-0000-0000-0000EB010000}"/>
    <cellStyle name="20% - Accent5 4" xfId="930" xr:uid="{00000000-0005-0000-0000-0000EC010000}"/>
    <cellStyle name="20% - Accent5 5" xfId="931" xr:uid="{00000000-0005-0000-0000-0000ED010000}"/>
    <cellStyle name="20% - Accent5 6" xfId="932" xr:uid="{00000000-0005-0000-0000-0000EE010000}"/>
    <cellStyle name="20% - Accent5 7" xfId="933" xr:uid="{00000000-0005-0000-0000-0000EF010000}"/>
    <cellStyle name="20% - Accent5 8" xfId="934" xr:uid="{00000000-0005-0000-0000-0000F0010000}"/>
    <cellStyle name="20% - Accent5 9" xfId="935" xr:uid="{00000000-0005-0000-0000-0000F1010000}"/>
    <cellStyle name="20% - Accent6 2" xfId="16" xr:uid="{00000000-0005-0000-0000-0000F2010000}"/>
    <cellStyle name="20% - Accent6 2 10" xfId="936" xr:uid="{00000000-0005-0000-0000-0000F3010000}"/>
    <cellStyle name="20% - Accent6 2 2" xfId="937" xr:uid="{00000000-0005-0000-0000-0000F4010000}"/>
    <cellStyle name="20% - Accent6 2 2 2" xfId="938" xr:uid="{00000000-0005-0000-0000-0000F5010000}"/>
    <cellStyle name="20% - Accent6 2 2 3" xfId="939" xr:uid="{00000000-0005-0000-0000-0000F6010000}"/>
    <cellStyle name="20% - Accent6 2 3" xfId="940" xr:uid="{00000000-0005-0000-0000-0000F7010000}"/>
    <cellStyle name="20% - Accent6 2 3 2" xfId="941" xr:uid="{00000000-0005-0000-0000-0000F8010000}"/>
    <cellStyle name="20% - Accent6 2 4" xfId="942" xr:uid="{00000000-0005-0000-0000-0000F9010000}"/>
    <cellStyle name="20% - Accent6 2 5" xfId="943" xr:uid="{00000000-0005-0000-0000-0000FA010000}"/>
    <cellStyle name="20% - Accent6 2 6" xfId="944" xr:uid="{00000000-0005-0000-0000-0000FB010000}"/>
    <cellStyle name="20% - Accent6 2 7" xfId="945" xr:uid="{00000000-0005-0000-0000-0000FC010000}"/>
    <cellStyle name="20% - Accent6 2 8" xfId="946" xr:uid="{00000000-0005-0000-0000-0000FD010000}"/>
    <cellStyle name="20% - Accent6 2 9" xfId="947" xr:uid="{00000000-0005-0000-0000-0000FE010000}"/>
    <cellStyle name="20% - Accent6 3" xfId="948" xr:uid="{00000000-0005-0000-0000-0000FF010000}"/>
    <cellStyle name="20% - Accent6 3 2" xfId="949" xr:uid="{00000000-0005-0000-0000-000000020000}"/>
    <cellStyle name="20% - Accent6 3 2 2" xfId="950" xr:uid="{00000000-0005-0000-0000-000001020000}"/>
    <cellStyle name="20% - Accent6 3 2 2 2" xfId="951" xr:uid="{00000000-0005-0000-0000-000002020000}"/>
    <cellStyle name="20% - Accent6 3 2 2 2 2" xfId="952" xr:uid="{00000000-0005-0000-0000-000003020000}"/>
    <cellStyle name="20% - Accent6 3 2 2 3" xfId="953" xr:uid="{00000000-0005-0000-0000-000004020000}"/>
    <cellStyle name="20% - Accent6 3 2 3" xfId="954" xr:uid="{00000000-0005-0000-0000-000005020000}"/>
    <cellStyle name="20% - Accent6 3 2 3 2" xfId="955" xr:uid="{00000000-0005-0000-0000-000006020000}"/>
    <cellStyle name="20% - Accent6 3 2 4" xfId="956" xr:uid="{00000000-0005-0000-0000-000007020000}"/>
    <cellStyle name="20% - Accent6 3 3" xfId="957" xr:uid="{00000000-0005-0000-0000-000008020000}"/>
    <cellStyle name="20% - Accent6 3 3 2" xfId="958" xr:uid="{00000000-0005-0000-0000-000009020000}"/>
    <cellStyle name="20% - Accent6 3 3 2 2" xfId="959" xr:uid="{00000000-0005-0000-0000-00000A020000}"/>
    <cellStyle name="20% - Accent6 3 3 2 2 2" xfId="960" xr:uid="{00000000-0005-0000-0000-00000B020000}"/>
    <cellStyle name="20% - Accent6 3 3 2 3" xfId="961" xr:uid="{00000000-0005-0000-0000-00000C020000}"/>
    <cellStyle name="20% - Accent6 3 3 3" xfId="962" xr:uid="{00000000-0005-0000-0000-00000D020000}"/>
    <cellStyle name="20% - Accent6 3 3 3 2" xfId="963" xr:uid="{00000000-0005-0000-0000-00000E020000}"/>
    <cellStyle name="20% - Accent6 3 3 4" xfId="964" xr:uid="{00000000-0005-0000-0000-00000F020000}"/>
    <cellStyle name="20% - Accent6 3 4" xfId="965" xr:uid="{00000000-0005-0000-0000-000010020000}"/>
    <cellStyle name="20% - Accent6 3 4 2" xfId="966" xr:uid="{00000000-0005-0000-0000-000011020000}"/>
    <cellStyle name="20% - Accent6 3 4 2 2" xfId="967" xr:uid="{00000000-0005-0000-0000-000012020000}"/>
    <cellStyle name="20% - Accent6 3 4 3" xfId="968" xr:uid="{00000000-0005-0000-0000-000013020000}"/>
    <cellStyle name="20% - Accent6 3 5" xfId="969" xr:uid="{00000000-0005-0000-0000-000014020000}"/>
    <cellStyle name="20% - Accent6 3 5 2" xfId="970" xr:uid="{00000000-0005-0000-0000-000015020000}"/>
    <cellStyle name="20% - Accent6 3 6" xfId="971" xr:uid="{00000000-0005-0000-0000-000016020000}"/>
    <cellStyle name="20% - Accent6 4" xfId="972" xr:uid="{00000000-0005-0000-0000-000017020000}"/>
    <cellStyle name="20% - Accent6 5" xfId="973" xr:uid="{00000000-0005-0000-0000-000018020000}"/>
    <cellStyle name="20% - Accent6 6" xfId="974" xr:uid="{00000000-0005-0000-0000-000019020000}"/>
    <cellStyle name="20% - Accent6 7" xfId="975" xr:uid="{00000000-0005-0000-0000-00001A020000}"/>
    <cellStyle name="20% - Accent6 8" xfId="976" xr:uid="{00000000-0005-0000-0000-00001B020000}"/>
    <cellStyle name="20% - Accent6 9" xfId="977" xr:uid="{00000000-0005-0000-0000-00001C020000}"/>
    <cellStyle name="40 % - Accent1" xfId="978" xr:uid="{00000000-0005-0000-0000-00001D020000}"/>
    <cellStyle name="40 % - Accent2" xfId="979" xr:uid="{00000000-0005-0000-0000-00001E020000}"/>
    <cellStyle name="40 % - Accent3" xfId="980" xr:uid="{00000000-0005-0000-0000-00001F020000}"/>
    <cellStyle name="40 % - Accent4" xfId="981" xr:uid="{00000000-0005-0000-0000-000020020000}"/>
    <cellStyle name="40 % - Accent5" xfId="982" xr:uid="{00000000-0005-0000-0000-000021020000}"/>
    <cellStyle name="40 % - Accent6" xfId="983" xr:uid="{00000000-0005-0000-0000-000022020000}"/>
    <cellStyle name="40% - Accent1 2" xfId="17" xr:uid="{00000000-0005-0000-0000-000023020000}"/>
    <cellStyle name="40% - Accent1 2 10" xfId="984" xr:uid="{00000000-0005-0000-0000-000024020000}"/>
    <cellStyle name="40% - Accent1 2 2" xfId="985" xr:uid="{00000000-0005-0000-0000-000025020000}"/>
    <cellStyle name="40% - Accent1 2 2 2" xfId="986" xr:uid="{00000000-0005-0000-0000-000026020000}"/>
    <cellStyle name="40% - Accent1 2 2 3" xfId="987" xr:uid="{00000000-0005-0000-0000-000027020000}"/>
    <cellStyle name="40% - Accent1 2 3" xfId="988" xr:uid="{00000000-0005-0000-0000-000028020000}"/>
    <cellStyle name="40% - Accent1 2 3 2" xfId="989" xr:uid="{00000000-0005-0000-0000-000029020000}"/>
    <cellStyle name="40% - Accent1 2 4" xfId="990" xr:uid="{00000000-0005-0000-0000-00002A020000}"/>
    <cellStyle name="40% - Accent1 2 5" xfId="991" xr:uid="{00000000-0005-0000-0000-00002B020000}"/>
    <cellStyle name="40% - Accent1 2 6" xfId="992" xr:uid="{00000000-0005-0000-0000-00002C020000}"/>
    <cellStyle name="40% - Accent1 2 7" xfId="993" xr:uid="{00000000-0005-0000-0000-00002D020000}"/>
    <cellStyle name="40% - Accent1 2 8" xfId="994" xr:uid="{00000000-0005-0000-0000-00002E020000}"/>
    <cellStyle name="40% - Accent1 2 9" xfId="995" xr:uid="{00000000-0005-0000-0000-00002F020000}"/>
    <cellStyle name="40% - Accent1 3" xfId="996" xr:uid="{00000000-0005-0000-0000-000030020000}"/>
    <cellStyle name="40% - Accent1 3 2" xfId="997" xr:uid="{00000000-0005-0000-0000-000031020000}"/>
    <cellStyle name="40% - Accent1 3 2 2" xfId="998" xr:uid="{00000000-0005-0000-0000-000032020000}"/>
    <cellStyle name="40% - Accent1 3 2 2 2" xfId="999" xr:uid="{00000000-0005-0000-0000-000033020000}"/>
    <cellStyle name="40% - Accent1 3 2 2 2 2" xfId="1000" xr:uid="{00000000-0005-0000-0000-000034020000}"/>
    <cellStyle name="40% - Accent1 3 2 2 3" xfId="1001" xr:uid="{00000000-0005-0000-0000-000035020000}"/>
    <cellStyle name="40% - Accent1 3 2 3" xfId="1002" xr:uid="{00000000-0005-0000-0000-000036020000}"/>
    <cellStyle name="40% - Accent1 3 2 3 2" xfId="1003" xr:uid="{00000000-0005-0000-0000-000037020000}"/>
    <cellStyle name="40% - Accent1 3 2 4" xfId="1004" xr:uid="{00000000-0005-0000-0000-000038020000}"/>
    <cellStyle name="40% - Accent1 3 3" xfId="1005" xr:uid="{00000000-0005-0000-0000-000039020000}"/>
    <cellStyle name="40% - Accent1 3 3 2" xfId="1006" xr:uid="{00000000-0005-0000-0000-00003A020000}"/>
    <cellStyle name="40% - Accent1 3 3 2 2" xfId="1007" xr:uid="{00000000-0005-0000-0000-00003B020000}"/>
    <cellStyle name="40% - Accent1 3 3 2 2 2" xfId="1008" xr:uid="{00000000-0005-0000-0000-00003C020000}"/>
    <cellStyle name="40% - Accent1 3 3 2 3" xfId="1009" xr:uid="{00000000-0005-0000-0000-00003D020000}"/>
    <cellStyle name="40% - Accent1 3 3 3" xfId="1010" xr:uid="{00000000-0005-0000-0000-00003E020000}"/>
    <cellStyle name="40% - Accent1 3 3 3 2" xfId="1011" xr:uid="{00000000-0005-0000-0000-00003F020000}"/>
    <cellStyle name="40% - Accent1 3 3 4" xfId="1012" xr:uid="{00000000-0005-0000-0000-000040020000}"/>
    <cellStyle name="40% - Accent1 3 4" xfId="1013" xr:uid="{00000000-0005-0000-0000-000041020000}"/>
    <cellStyle name="40% - Accent1 3 4 2" xfId="1014" xr:uid="{00000000-0005-0000-0000-000042020000}"/>
    <cellStyle name="40% - Accent1 3 4 2 2" xfId="1015" xr:uid="{00000000-0005-0000-0000-000043020000}"/>
    <cellStyle name="40% - Accent1 3 4 3" xfId="1016" xr:uid="{00000000-0005-0000-0000-000044020000}"/>
    <cellStyle name="40% - Accent1 3 5" xfId="1017" xr:uid="{00000000-0005-0000-0000-000045020000}"/>
    <cellStyle name="40% - Accent1 3 5 2" xfId="1018" xr:uid="{00000000-0005-0000-0000-000046020000}"/>
    <cellStyle name="40% - Accent1 3 6" xfId="1019" xr:uid="{00000000-0005-0000-0000-000047020000}"/>
    <cellStyle name="40% - Accent1 4" xfId="1020" xr:uid="{00000000-0005-0000-0000-000048020000}"/>
    <cellStyle name="40% - Accent1 5" xfId="1021" xr:uid="{00000000-0005-0000-0000-000049020000}"/>
    <cellStyle name="40% - Accent1 6" xfId="1022" xr:uid="{00000000-0005-0000-0000-00004A020000}"/>
    <cellStyle name="40% - Accent1 7" xfId="1023" xr:uid="{00000000-0005-0000-0000-00004B020000}"/>
    <cellStyle name="40% - Accent1 8" xfId="1024" xr:uid="{00000000-0005-0000-0000-00004C020000}"/>
    <cellStyle name="40% - Accent1 9" xfId="1025" xr:uid="{00000000-0005-0000-0000-00004D020000}"/>
    <cellStyle name="40% - Accent2 2" xfId="18" xr:uid="{00000000-0005-0000-0000-00004E020000}"/>
    <cellStyle name="40% - Accent2 2 10" xfId="1026" xr:uid="{00000000-0005-0000-0000-00004F020000}"/>
    <cellStyle name="40% - Accent2 2 2" xfId="1027" xr:uid="{00000000-0005-0000-0000-000050020000}"/>
    <cellStyle name="40% - Accent2 2 2 2" xfId="1028" xr:uid="{00000000-0005-0000-0000-000051020000}"/>
    <cellStyle name="40% - Accent2 2 2 3" xfId="1029" xr:uid="{00000000-0005-0000-0000-000052020000}"/>
    <cellStyle name="40% - Accent2 2 3" xfId="1030" xr:uid="{00000000-0005-0000-0000-000053020000}"/>
    <cellStyle name="40% - Accent2 2 3 2" xfId="1031" xr:uid="{00000000-0005-0000-0000-000054020000}"/>
    <cellStyle name="40% - Accent2 2 4" xfId="1032" xr:uid="{00000000-0005-0000-0000-000055020000}"/>
    <cellStyle name="40% - Accent2 2 5" xfId="1033" xr:uid="{00000000-0005-0000-0000-000056020000}"/>
    <cellStyle name="40% - Accent2 2 6" xfId="1034" xr:uid="{00000000-0005-0000-0000-000057020000}"/>
    <cellStyle name="40% - Accent2 2 7" xfId="1035" xr:uid="{00000000-0005-0000-0000-000058020000}"/>
    <cellStyle name="40% - Accent2 2 8" xfId="1036" xr:uid="{00000000-0005-0000-0000-000059020000}"/>
    <cellStyle name="40% - Accent2 2 9" xfId="1037" xr:uid="{00000000-0005-0000-0000-00005A020000}"/>
    <cellStyle name="40% - Accent2 3" xfId="1038" xr:uid="{00000000-0005-0000-0000-00005B020000}"/>
    <cellStyle name="40% - Accent2 3 2" xfId="1039" xr:uid="{00000000-0005-0000-0000-00005C020000}"/>
    <cellStyle name="40% - Accent2 3 2 2" xfId="1040" xr:uid="{00000000-0005-0000-0000-00005D020000}"/>
    <cellStyle name="40% - Accent2 3 2 2 2" xfId="1041" xr:uid="{00000000-0005-0000-0000-00005E020000}"/>
    <cellStyle name="40% - Accent2 3 2 2 2 2" xfId="1042" xr:uid="{00000000-0005-0000-0000-00005F020000}"/>
    <cellStyle name="40% - Accent2 3 2 2 3" xfId="1043" xr:uid="{00000000-0005-0000-0000-000060020000}"/>
    <cellStyle name="40% - Accent2 3 2 3" xfId="1044" xr:uid="{00000000-0005-0000-0000-000061020000}"/>
    <cellStyle name="40% - Accent2 3 2 3 2" xfId="1045" xr:uid="{00000000-0005-0000-0000-000062020000}"/>
    <cellStyle name="40% - Accent2 3 2 4" xfId="1046" xr:uid="{00000000-0005-0000-0000-000063020000}"/>
    <cellStyle name="40% - Accent2 3 3" xfId="1047" xr:uid="{00000000-0005-0000-0000-000064020000}"/>
    <cellStyle name="40% - Accent2 3 3 2" xfId="1048" xr:uid="{00000000-0005-0000-0000-000065020000}"/>
    <cellStyle name="40% - Accent2 3 3 2 2" xfId="1049" xr:uid="{00000000-0005-0000-0000-000066020000}"/>
    <cellStyle name="40% - Accent2 3 3 2 2 2" xfId="1050" xr:uid="{00000000-0005-0000-0000-000067020000}"/>
    <cellStyle name="40% - Accent2 3 3 2 3" xfId="1051" xr:uid="{00000000-0005-0000-0000-000068020000}"/>
    <cellStyle name="40% - Accent2 3 3 3" xfId="1052" xr:uid="{00000000-0005-0000-0000-000069020000}"/>
    <cellStyle name="40% - Accent2 3 3 3 2" xfId="1053" xr:uid="{00000000-0005-0000-0000-00006A020000}"/>
    <cellStyle name="40% - Accent2 3 3 4" xfId="1054" xr:uid="{00000000-0005-0000-0000-00006B020000}"/>
    <cellStyle name="40% - Accent2 3 4" xfId="1055" xr:uid="{00000000-0005-0000-0000-00006C020000}"/>
    <cellStyle name="40% - Accent2 3 4 2" xfId="1056" xr:uid="{00000000-0005-0000-0000-00006D020000}"/>
    <cellStyle name="40% - Accent2 3 4 2 2" xfId="1057" xr:uid="{00000000-0005-0000-0000-00006E020000}"/>
    <cellStyle name="40% - Accent2 3 4 3" xfId="1058" xr:uid="{00000000-0005-0000-0000-00006F020000}"/>
    <cellStyle name="40% - Accent2 3 5" xfId="1059" xr:uid="{00000000-0005-0000-0000-000070020000}"/>
    <cellStyle name="40% - Accent2 3 5 2" xfId="1060" xr:uid="{00000000-0005-0000-0000-000071020000}"/>
    <cellStyle name="40% - Accent2 3 6" xfId="1061" xr:uid="{00000000-0005-0000-0000-000072020000}"/>
    <cellStyle name="40% - Accent2 4" xfId="1062" xr:uid="{00000000-0005-0000-0000-000073020000}"/>
    <cellStyle name="40% - Accent2 5" xfId="1063" xr:uid="{00000000-0005-0000-0000-000074020000}"/>
    <cellStyle name="40% - Accent2 6" xfId="1064" xr:uid="{00000000-0005-0000-0000-000075020000}"/>
    <cellStyle name="40% - Accent2 7" xfId="1065" xr:uid="{00000000-0005-0000-0000-000076020000}"/>
    <cellStyle name="40% - Accent2 8" xfId="1066" xr:uid="{00000000-0005-0000-0000-000077020000}"/>
    <cellStyle name="40% - Accent2 9" xfId="1067" xr:uid="{00000000-0005-0000-0000-000078020000}"/>
    <cellStyle name="40% - Accent3 2" xfId="19" xr:uid="{00000000-0005-0000-0000-000079020000}"/>
    <cellStyle name="40% - Accent3 2 10" xfId="1068" xr:uid="{00000000-0005-0000-0000-00007A020000}"/>
    <cellStyle name="40% - Accent3 2 2" xfId="1069" xr:uid="{00000000-0005-0000-0000-00007B020000}"/>
    <cellStyle name="40% - Accent3 2 2 2" xfId="1070" xr:uid="{00000000-0005-0000-0000-00007C020000}"/>
    <cellStyle name="40% - Accent3 2 2 3" xfId="1071" xr:uid="{00000000-0005-0000-0000-00007D020000}"/>
    <cellStyle name="40% - Accent3 2 3" xfId="1072" xr:uid="{00000000-0005-0000-0000-00007E020000}"/>
    <cellStyle name="40% - Accent3 2 3 2" xfId="1073" xr:uid="{00000000-0005-0000-0000-00007F020000}"/>
    <cellStyle name="40% - Accent3 2 4" xfId="1074" xr:uid="{00000000-0005-0000-0000-000080020000}"/>
    <cellStyle name="40% - Accent3 2 5" xfId="1075" xr:uid="{00000000-0005-0000-0000-000081020000}"/>
    <cellStyle name="40% - Accent3 2 6" xfId="1076" xr:uid="{00000000-0005-0000-0000-000082020000}"/>
    <cellStyle name="40% - Accent3 2 7" xfId="1077" xr:uid="{00000000-0005-0000-0000-000083020000}"/>
    <cellStyle name="40% - Accent3 2 8" xfId="1078" xr:uid="{00000000-0005-0000-0000-000084020000}"/>
    <cellStyle name="40% - Accent3 2 9" xfId="1079" xr:uid="{00000000-0005-0000-0000-000085020000}"/>
    <cellStyle name="40% - Accent3 3" xfId="1080" xr:uid="{00000000-0005-0000-0000-000086020000}"/>
    <cellStyle name="40% - Accent3 3 2" xfId="1081" xr:uid="{00000000-0005-0000-0000-000087020000}"/>
    <cellStyle name="40% - Accent3 3 2 2" xfId="1082" xr:uid="{00000000-0005-0000-0000-000088020000}"/>
    <cellStyle name="40% - Accent3 3 2 2 2" xfId="1083" xr:uid="{00000000-0005-0000-0000-000089020000}"/>
    <cellStyle name="40% - Accent3 3 2 2 2 2" xfId="1084" xr:uid="{00000000-0005-0000-0000-00008A020000}"/>
    <cellStyle name="40% - Accent3 3 2 2 3" xfId="1085" xr:uid="{00000000-0005-0000-0000-00008B020000}"/>
    <cellStyle name="40% - Accent3 3 2 3" xfId="1086" xr:uid="{00000000-0005-0000-0000-00008C020000}"/>
    <cellStyle name="40% - Accent3 3 2 3 2" xfId="1087" xr:uid="{00000000-0005-0000-0000-00008D020000}"/>
    <cellStyle name="40% - Accent3 3 2 4" xfId="1088" xr:uid="{00000000-0005-0000-0000-00008E020000}"/>
    <cellStyle name="40% - Accent3 3 3" xfId="1089" xr:uid="{00000000-0005-0000-0000-00008F020000}"/>
    <cellStyle name="40% - Accent3 3 3 2" xfId="1090" xr:uid="{00000000-0005-0000-0000-000090020000}"/>
    <cellStyle name="40% - Accent3 3 3 2 2" xfId="1091" xr:uid="{00000000-0005-0000-0000-000091020000}"/>
    <cellStyle name="40% - Accent3 3 3 2 2 2" xfId="1092" xr:uid="{00000000-0005-0000-0000-000092020000}"/>
    <cellStyle name="40% - Accent3 3 3 2 3" xfId="1093" xr:uid="{00000000-0005-0000-0000-000093020000}"/>
    <cellStyle name="40% - Accent3 3 3 3" xfId="1094" xr:uid="{00000000-0005-0000-0000-000094020000}"/>
    <cellStyle name="40% - Accent3 3 3 3 2" xfId="1095" xr:uid="{00000000-0005-0000-0000-000095020000}"/>
    <cellStyle name="40% - Accent3 3 3 4" xfId="1096" xr:uid="{00000000-0005-0000-0000-000096020000}"/>
    <cellStyle name="40% - Accent3 3 4" xfId="1097" xr:uid="{00000000-0005-0000-0000-000097020000}"/>
    <cellStyle name="40% - Accent3 3 4 2" xfId="1098" xr:uid="{00000000-0005-0000-0000-000098020000}"/>
    <cellStyle name="40% - Accent3 3 4 2 2" xfId="1099" xr:uid="{00000000-0005-0000-0000-000099020000}"/>
    <cellStyle name="40% - Accent3 3 4 3" xfId="1100" xr:uid="{00000000-0005-0000-0000-00009A020000}"/>
    <cellStyle name="40% - Accent3 3 5" xfId="1101" xr:uid="{00000000-0005-0000-0000-00009B020000}"/>
    <cellStyle name="40% - Accent3 3 5 2" xfId="1102" xr:uid="{00000000-0005-0000-0000-00009C020000}"/>
    <cellStyle name="40% - Accent3 3 6" xfId="1103" xr:uid="{00000000-0005-0000-0000-00009D020000}"/>
    <cellStyle name="40% - Accent3 4" xfId="1104" xr:uid="{00000000-0005-0000-0000-00009E020000}"/>
    <cellStyle name="40% - Accent3 5" xfId="1105" xr:uid="{00000000-0005-0000-0000-00009F020000}"/>
    <cellStyle name="40% - Accent3 6" xfId="1106" xr:uid="{00000000-0005-0000-0000-0000A0020000}"/>
    <cellStyle name="40% - Accent3 7" xfId="1107" xr:uid="{00000000-0005-0000-0000-0000A1020000}"/>
    <cellStyle name="40% - Accent3 8" xfId="1108" xr:uid="{00000000-0005-0000-0000-0000A2020000}"/>
    <cellStyle name="40% - Accent3 9" xfId="1109" xr:uid="{00000000-0005-0000-0000-0000A3020000}"/>
    <cellStyle name="40% - Accent4 2" xfId="20" xr:uid="{00000000-0005-0000-0000-0000A4020000}"/>
    <cellStyle name="40% - Accent4 2 10" xfId="1110" xr:uid="{00000000-0005-0000-0000-0000A5020000}"/>
    <cellStyle name="40% - Accent4 2 2" xfId="1111" xr:uid="{00000000-0005-0000-0000-0000A6020000}"/>
    <cellStyle name="40% - Accent4 2 2 2" xfId="1112" xr:uid="{00000000-0005-0000-0000-0000A7020000}"/>
    <cellStyle name="40% - Accent4 2 2 3" xfId="1113" xr:uid="{00000000-0005-0000-0000-0000A8020000}"/>
    <cellStyle name="40% - Accent4 2 3" xfId="1114" xr:uid="{00000000-0005-0000-0000-0000A9020000}"/>
    <cellStyle name="40% - Accent4 2 3 2" xfId="1115" xr:uid="{00000000-0005-0000-0000-0000AA020000}"/>
    <cellStyle name="40% - Accent4 2 4" xfId="1116" xr:uid="{00000000-0005-0000-0000-0000AB020000}"/>
    <cellStyle name="40% - Accent4 2 5" xfId="1117" xr:uid="{00000000-0005-0000-0000-0000AC020000}"/>
    <cellStyle name="40% - Accent4 2 6" xfId="1118" xr:uid="{00000000-0005-0000-0000-0000AD020000}"/>
    <cellStyle name="40% - Accent4 2 7" xfId="1119" xr:uid="{00000000-0005-0000-0000-0000AE020000}"/>
    <cellStyle name="40% - Accent4 2 8" xfId="1120" xr:uid="{00000000-0005-0000-0000-0000AF020000}"/>
    <cellStyle name="40% - Accent4 2 9" xfId="1121" xr:uid="{00000000-0005-0000-0000-0000B0020000}"/>
    <cellStyle name="40% - Accent4 3" xfId="1122" xr:uid="{00000000-0005-0000-0000-0000B1020000}"/>
    <cellStyle name="40% - Accent4 3 2" xfId="1123" xr:uid="{00000000-0005-0000-0000-0000B2020000}"/>
    <cellStyle name="40% - Accent4 3 2 2" xfId="1124" xr:uid="{00000000-0005-0000-0000-0000B3020000}"/>
    <cellStyle name="40% - Accent4 3 2 2 2" xfId="1125" xr:uid="{00000000-0005-0000-0000-0000B4020000}"/>
    <cellStyle name="40% - Accent4 3 2 2 2 2" xfId="1126" xr:uid="{00000000-0005-0000-0000-0000B5020000}"/>
    <cellStyle name="40% - Accent4 3 2 2 3" xfId="1127" xr:uid="{00000000-0005-0000-0000-0000B6020000}"/>
    <cellStyle name="40% - Accent4 3 2 3" xfId="1128" xr:uid="{00000000-0005-0000-0000-0000B7020000}"/>
    <cellStyle name="40% - Accent4 3 2 3 2" xfId="1129" xr:uid="{00000000-0005-0000-0000-0000B8020000}"/>
    <cellStyle name="40% - Accent4 3 2 4" xfId="1130" xr:uid="{00000000-0005-0000-0000-0000B9020000}"/>
    <cellStyle name="40% - Accent4 3 3" xfId="1131" xr:uid="{00000000-0005-0000-0000-0000BA020000}"/>
    <cellStyle name="40% - Accent4 3 3 2" xfId="1132" xr:uid="{00000000-0005-0000-0000-0000BB020000}"/>
    <cellStyle name="40% - Accent4 3 3 2 2" xfId="1133" xr:uid="{00000000-0005-0000-0000-0000BC020000}"/>
    <cellStyle name="40% - Accent4 3 3 2 2 2" xfId="1134" xr:uid="{00000000-0005-0000-0000-0000BD020000}"/>
    <cellStyle name="40% - Accent4 3 3 2 3" xfId="1135" xr:uid="{00000000-0005-0000-0000-0000BE020000}"/>
    <cellStyle name="40% - Accent4 3 3 3" xfId="1136" xr:uid="{00000000-0005-0000-0000-0000BF020000}"/>
    <cellStyle name="40% - Accent4 3 3 3 2" xfId="1137" xr:uid="{00000000-0005-0000-0000-0000C0020000}"/>
    <cellStyle name="40% - Accent4 3 3 4" xfId="1138" xr:uid="{00000000-0005-0000-0000-0000C1020000}"/>
    <cellStyle name="40% - Accent4 3 4" xfId="1139" xr:uid="{00000000-0005-0000-0000-0000C2020000}"/>
    <cellStyle name="40% - Accent4 3 4 2" xfId="1140" xr:uid="{00000000-0005-0000-0000-0000C3020000}"/>
    <cellStyle name="40% - Accent4 3 4 2 2" xfId="1141" xr:uid="{00000000-0005-0000-0000-0000C4020000}"/>
    <cellStyle name="40% - Accent4 3 4 3" xfId="1142" xr:uid="{00000000-0005-0000-0000-0000C5020000}"/>
    <cellStyle name="40% - Accent4 3 5" xfId="1143" xr:uid="{00000000-0005-0000-0000-0000C6020000}"/>
    <cellStyle name="40% - Accent4 3 5 2" xfId="1144" xr:uid="{00000000-0005-0000-0000-0000C7020000}"/>
    <cellStyle name="40% - Accent4 3 6" xfId="1145" xr:uid="{00000000-0005-0000-0000-0000C8020000}"/>
    <cellStyle name="40% - Accent4 4" xfId="1146" xr:uid="{00000000-0005-0000-0000-0000C9020000}"/>
    <cellStyle name="40% - Accent4 5" xfId="1147" xr:uid="{00000000-0005-0000-0000-0000CA020000}"/>
    <cellStyle name="40% - Accent4 6" xfId="1148" xr:uid="{00000000-0005-0000-0000-0000CB020000}"/>
    <cellStyle name="40% - Accent4 7" xfId="1149" xr:uid="{00000000-0005-0000-0000-0000CC020000}"/>
    <cellStyle name="40% - Accent4 8" xfId="1150" xr:uid="{00000000-0005-0000-0000-0000CD020000}"/>
    <cellStyle name="40% - Accent4 9" xfId="1151" xr:uid="{00000000-0005-0000-0000-0000CE020000}"/>
    <cellStyle name="40% - Accent5 2" xfId="21" xr:uid="{00000000-0005-0000-0000-0000CF020000}"/>
    <cellStyle name="40% - Accent5 2 10" xfId="1152" xr:uid="{00000000-0005-0000-0000-0000D0020000}"/>
    <cellStyle name="40% - Accent5 2 2" xfId="1153" xr:uid="{00000000-0005-0000-0000-0000D1020000}"/>
    <cellStyle name="40% - Accent5 2 2 2" xfId="1154" xr:uid="{00000000-0005-0000-0000-0000D2020000}"/>
    <cellStyle name="40% - Accent5 2 2 3" xfId="1155" xr:uid="{00000000-0005-0000-0000-0000D3020000}"/>
    <cellStyle name="40% - Accent5 2 3" xfId="1156" xr:uid="{00000000-0005-0000-0000-0000D4020000}"/>
    <cellStyle name="40% - Accent5 2 3 2" xfId="1157" xr:uid="{00000000-0005-0000-0000-0000D5020000}"/>
    <cellStyle name="40% - Accent5 2 4" xfId="1158" xr:uid="{00000000-0005-0000-0000-0000D6020000}"/>
    <cellStyle name="40% - Accent5 2 5" xfId="1159" xr:uid="{00000000-0005-0000-0000-0000D7020000}"/>
    <cellStyle name="40% - Accent5 2 6" xfId="1160" xr:uid="{00000000-0005-0000-0000-0000D8020000}"/>
    <cellStyle name="40% - Accent5 2 7" xfId="1161" xr:uid="{00000000-0005-0000-0000-0000D9020000}"/>
    <cellStyle name="40% - Accent5 2 8" xfId="1162" xr:uid="{00000000-0005-0000-0000-0000DA020000}"/>
    <cellStyle name="40% - Accent5 2 9" xfId="1163" xr:uid="{00000000-0005-0000-0000-0000DB020000}"/>
    <cellStyle name="40% - Accent5 3" xfId="1164" xr:uid="{00000000-0005-0000-0000-0000DC020000}"/>
    <cellStyle name="40% - Accent5 3 2" xfId="1165" xr:uid="{00000000-0005-0000-0000-0000DD020000}"/>
    <cellStyle name="40% - Accent5 3 2 2" xfId="1166" xr:uid="{00000000-0005-0000-0000-0000DE020000}"/>
    <cellStyle name="40% - Accent5 3 2 2 2" xfId="1167" xr:uid="{00000000-0005-0000-0000-0000DF020000}"/>
    <cellStyle name="40% - Accent5 3 2 2 2 2" xfId="1168" xr:uid="{00000000-0005-0000-0000-0000E0020000}"/>
    <cellStyle name="40% - Accent5 3 2 2 3" xfId="1169" xr:uid="{00000000-0005-0000-0000-0000E1020000}"/>
    <cellStyle name="40% - Accent5 3 2 3" xfId="1170" xr:uid="{00000000-0005-0000-0000-0000E2020000}"/>
    <cellStyle name="40% - Accent5 3 2 3 2" xfId="1171" xr:uid="{00000000-0005-0000-0000-0000E3020000}"/>
    <cellStyle name="40% - Accent5 3 2 4" xfId="1172" xr:uid="{00000000-0005-0000-0000-0000E4020000}"/>
    <cellStyle name="40% - Accent5 3 3" xfId="1173" xr:uid="{00000000-0005-0000-0000-0000E5020000}"/>
    <cellStyle name="40% - Accent5 3 3 2" xfId="1174" xr:uid="{00000000-0005-0000-0000-0000E6020000}"/>
    <cellStyle name="40% - Accent5 3 3 2 2" xfId="1175" xr:uid="{00000000-0005-0000-0000-0000E7020000}"/>
    <cellStyle name="40% - Accent5 3 3 2 2 2" xfId="1176" xr:uid="{00000000-0005-0000-0000-0000E8020000}"/>
    <cellStyle name="40% - Accent5 3 3 2 3" xfId="1177" xr:uid="{00000000-0005-0000-0000-0000E9020000}"/>
    <cellStyle name="40% - Accent5 3 3 3" xfId="1178" xr:uid="{00000000-0005-0000-0000-0000EA020000}"/>
    <cellStyle name="40% - Accent5 3 3 3 2" xfId="1179" xr:uid="{00000000-0005-0000-0000-0000EB020000}"/>
    <cellStyle name="40% - Accent5 3 3 4" xfId="1180" xr:uid="{00000000-0005-0000-0000-0000EC020000}"/>
    <cellStyle name="40% - Accent5 3 4" xfId="1181" xr:uid="{00000000-0005-0000-0000-0000ED020000}"/>
    <cellStyle name="40% - Accent5 3 4 2" xfId="1182" xr:uid="{00000000-0005-0000-0000-0000EE020000}"/>
    <cellStyle name="40% - Accent5 3 4 2 2" xfId="1183" xr:uid="{00000000-0005-0000-0000-0000EF020000}"/>
    <cellStyle name="40% - Accent5 3 4 3" xfId="1184" xr:uid="{00000000-0005-0000-0000-0000F0020000}"/>
    <cellStyle name="40% - Accent5 3 5" xfId="1185" xr:uid="{00000000-0005-0000-0000-0000F1020000}"/>
    <cellStyle name="40% - Accent5 3 5 2" xfId="1186" xr:uid="{00000000-0005-0000-0000-0000F2020000}"/>
    <cellStyle name="40% - Accent5 3 6" xfId="1187" xr:uid="{00000000-0005-0000-0000-0000F3020000}"/>
    <cellStyle name="40% - Accent5 4" xfId="1188" xr:uid="{00000000-0005-0000-0000-0000F4020000}"/>
    <cellStyle name="40% - Accent5 5" xfId="1189" xr:uid="{00000000-0005-0000-0000-0000F5020000}"/>
    <cellStyle name="40% - Accent5 6" xfId="1190" xr:uid="{00000000-0005-0000-0000-0000F6020000}"/>
    <cellStyle name="40% - Accent5 7" xfId="1191" xr:uid="{00000000-0005-0000-0000-0000F7020000}"/>
    <cellStyle name="40% - Accent5 8" xfId="1192" xr:uid="{00000000-0005-0000-0000-0000F8020000}"/>
    <cellStyle name="40% - Accent5 9" xfId="1193" xr:uid="{00000000-0005-0000-0000-0000F9020000}"/>
    <cellStyle name="40% - Accent6 2" xfId="22" xr:uid="{00000000-0005-0000-0000-0000FA020000}"/>
    <cellStyle name="40% - Accent6 2 10" xfId="1194" xr:uid="{00000000-0005-0000-0000-0000FB020000}"/>
    <cellStyle name="40% - Accent6 2 2" xfId="1195" xr:uid="{00000000-0005-0000-0000-0000FC020000}"/>
    <cellStyle name="40% - Accent6 2 2 2" xfId="1196" xr:uid="{00000000-0005-0000-0000-0000FD020000}"/>
    <cellStyle name="40% - Accent6 2 2 3" xfId="1197" xr:uid="{00000000-0005-0000-0000-0000FE020000}"/>
    <cellStyle name="40% - Accent6 2 3" xfId="1198" xr:uid="{00000000-0005-0000-0000-0000FF020000}"/>
    <cellStyle name="40% - Accent6 2 3 2" xfId="1199" xr:uid="{00000000-0005-0000-0000-000000030000}"/>
    <cellStyle name="40% - Accent6 2 4" xfId="1200" xr:uid="{00000000-0005-0000-0000-000001030000}"/>
    <cellStyle name="40% - Accent6 2 5" xfId="1201" xr:uid="{00000000-0005-0000-0000-000002030000}"/>
    <cellStyle name="40% - Accent6 2 6" xfId="1202" xr:uid="{00000000-0005-0000-0000-000003030000}"/>
    <cellStyle name="40% - Accent6 2 7" xfId="1203" xr:uid="{00000000-0005-0000-0000-000004030000}"/>
    <cellStyle name="40% - Accent6 2 8" xfId="1204" xr:uid="{00000000-0005-0000-0000-000005030000}"/>
    <cellStyle name="40% - Accent6 2 9" xfId="1205" xr:uid="{00000000-0005-0000-0000-000006030000}"/>
    <cellStyle name="40% - Accent6 3" xfId="1206" xr:uid="{00000000-0005-0000-0000-000007030000}"/>
    <cellStyle name="40% - Accent6 3 2" xfId="1207" xr:uid="{00000000-0005-0000-0000-000008030000}"/>
    <cellStyle name="40% - Accent6 3 2 2" xfId="1208" xr:uid="{00000000-0005-0000-0000-000009030000}"/>
    <cellStyle name="40% - Accent6 3 2 2 2" xfId="1209" xr:uid="{00000000-0005-0000-0000-00000A030000}"/>
    <cellStyle name="40% - Accent6 3 2 2 2 2" xfId="1210" xr:uid="{00000000-0005-0000-0000-00000B030000}"/>
    <cellStyle name="40% - Accent6 3 2 2 3" xfId="1211" xr:uid="{00000000-0005-0000-0000-00000C030000}"/>
    <cellStyle name="40% - Accent6 3 2 3" xfId="1212" xr:uid="{00000000-0005-0000-0000-00000D030000}"/>
    <cellStyle name="40% - Accent6 3 2 3 2" xfId="1213" xr:uid="{00000000-0005-0000-0000-00000E030000}"/>
    <cellStyle name="40% - Accent6 3 2 4" xfId="1214" xr:uid="{00000000-0005-0000-0000-00000F030000}"/>
    <cellStyle name="40% - Accent6 3 3" xfId="1215" xr:uid="{00000000-0005-0000-0000-000010030000}"/>
    <cellStyle name="40% - Accent6 3 3 2" xfId="1216" xr:uid="{00000000-0005-0000-0000-000011030000}"/>
    <cellStyle name="40% - Accent6 3 3 2 2" xfId="1217" xr:uid="{00000000-0005-0000-0000-000012030000}"/>
    <cellStyle name="40% - Accent6 3 3 2 2 2" xfId="1218" xr:uid="{00000000-0005-0000-0000-000013030000}"/>
    <cellStyle name="40% - Accent6 3 3 2 3" xfId="1219" xr:uid="{00000000-0005-0000-0000-000014030000}"/>
    <cellStyle name="40% - Accent6 3 3 3" xfId="1220" xr:uid="{00000000-0005-0000-0000-000015030000}"/>
    <cellStyle name="40% - Accent6 3 3 3 2" xfId="1221" xr:uid="{00000000-0005-0000-0000-000016030000}"/>
    <cellStyle name="40% - Accent6 3 3 4" xfId="1222" xr:uid="{00000000-0005-0000-0000-000017030000}"/>
    <cellStyle name="40% - Accent6 3 4" xfId="1223" xr:uid="{00000000-0005-0000-0000-000018030000}"/>
    <cellStyle name="40% - Accent6 3 4 2" xfId="1224" xr:uid="{00000000-0005-0000-0000-000019030000}"/>
    <cellStyle name="40% - Accent6 3 4 2 2" xfId="1225" xr:uid="{00000000-0005-0000-0000-00001A030000}"/>
    <cellStyle name="40% - Accent6 3 4 3" xfId="1226" xr:uid="{00000000-0005-0000-0000-00001B030000}"/>
    <cellStyle name="40% - Accent6 3 5" xfId="1227" xr:uid="{00000000-0005-0000-0000-00001C030000}"/>
    <cellStyle name="40% - Accent6 3 5 2" xfId="1228" xr:uid="{00000000-0005-0000-0000-00001D030000}"/>
    <cellStyle name="40% - Accent6 3 6" xfId="1229" xr:uid="{00000000-0005-0000-0000-00001E030000}"/>
    <cellStyle name="40% - Accent6 4" xfId="1230" xr:uid="{00000000-0005-0000-0000-00001F030000}"/>
    <cellStyle name="40% - Accent6 5" xfId="1231" xr:uid="{00000000-0005-0000-0000-000020030000}"/>
    <cellStyle name="40% - Accent6 6" xfId="1232" xr:uid="{00000000-0005-0000-0000-000021030000}"/>
    <cellStyle name="40% - Accent6 7" xfId="1233" xr:uid="{00000000-0005-0000-0000-000022030000}"/>
    <cellStyle name="40% - Accent6 8" xfId="1234" xr:uid="{00000000-0005-0000-0000-000023030000}"/>
    <cellStyle name="40% - Accent6 9" xfId="1235" xr:uid="{00000000-0005-0000-0000-000024030000}"/>
    <cellStyle name="60 % - Accent1" xfId="1236" xr:uid="{00000000-0005-0000-0000-000025030000}"/>
    <cellStyle name="60 % - Accent2" xfId="1237" xr:uid="{00000000-0005-0000-0000-000026030000}"/>
    <cellStyle name="60 % - Accent3" xfId="1238" xr:uid="{00000000-0005-0000-0000-000027030000}"/>
    <cellStyle name="60 % - Accent4" xfId="1239" xr:uid="{00000000-0005-0000-0000-000028030000}"/>
    <cellStyle name="60 % - Accent5" xfId="1240" xr:uid="{00000000-0005-0000-0000-000029030000}"/>
    <cellStyle name="60 % - Accent6" xfId="1241" xr:uid="{00000000-0005-0000-0000-00002A030000}"/>
    <cellStyle name="60% - Accent1 2" xfId="23" xr:uid="{00000000-0005-0000-0000-00002B030000}"/>
    <cellStyle name="60% - Accent1 2 2" xfId="1242" xr:uid="{00000000-0005-0000-0000-00002C030000}"/>
    <cellStyle name="60% - Accent1 2 3" xfId="1243" xr:uid="{00000000-0005-0000-0000-00002D030000}"/>
    <cellStyle name="60% - Accent1 2 4" xfId="1244" xr:uid="{00000000-0005-0000-0000-00002E030000}"/>
    <cellStyle name="60% - Accent1 2 5" xfId="1245" xr:uid="{00000000-0005-0000-0000-00002F030000}"/>
    <cellStyle name="60% - Accent1 2 6" xfId="1246" xr:uid="{00000000-0005-0000-0000-000030030000}"/>
    <cellStyle name="60% - Accent1 2 7" xfId="1247" xr:uid="{00000000-0005-0000-0000-000031030000}"/>
    <cellStyle name="60% - Accent1 2 8" xfId="1248" xr:uid="{00000000-0005-0000-0000-000032030000}"/>
    <cellStyle name="60% - Accent1 2 9" xfId="1249" xr:uid="{00000000-0005-0000-0000-000033030000}"/>
    <cellStyle name="60% - Accent1 3" xfId="1250" xr:uid="{00000000-0005-0000-0000-000034030000}"/>
    <cellStyle name="60% - Accent2 2" xfId="24" xr:uid="{00000000-0005-0000-0000-000035030000}"/>
    <cellStyle name="60% - Accent2 2 2" xfId="1251" xr:uid="{00000000-0005-0000-0000-000036030000}"/>
    <cellStyle name="60% - Accent2 2 3" xfId="1252" xr:uid="{00000000-0005-0000-0000-000037030000}"/>
    <cellStyle name="60% - Accent2 2 4" xfId="1253" xr:uid="{00000000-0005-0000-0000-000038030000}"/>
    <cellStyle name="60% - Accent2 2 5" xfId="1254" xr:uid="{00000000-0005-0000-0000-000039030000}"/>
    <cellStyle name="60% - Accent2 2 6" xfId="1255" xr:uid="{00000000-0005-0000-0000-00003A030000}"/>
    <cellStyle name="60% - Accent2 2 7" xfId="1256" xr:uid="{00000000-0005-0000-0000-00003B030000}"/>
    <cellStyle name="60% - Accent2 2 8" xfId="1257" xr:uid="{00000000-0005-0000-0000-00003C030000}"/>
    <cellStyle name="60% - Accent2 2 9" xfId="1258" xr:uid="{00000000-0005-0000-0000-00003D030000}"/>
    <cellStyle name="60% - Accent2 3" xfId="1259" xr:uid="{00000000-0005-0000-0000-00003E030000}"/>
    <cellStyle name="60% - Accent3 2" xfId="25" xr:uid="{00000000-0005-0000-0000-00003F030000}"/>
    <cellStyle name="60% - Accent3 2 2" xfId="1260" xr:uid="{00000000-0005-0000-0000-000040030000}"/>
    <cellStyle name="60% - Accent3 2 3" xfId="1261" xr:uid="{00000000-0005-0000-0000-000041030000}"/>
    <cellStyle name="60% - Accent3 2 4" xfId="1262" xr:uid="{00000000-0005-0000-0000-000042030000}"/>
    <cellStyle name="60% - Accent3 2 5" xfId="1263" xr:uid="{00000000-0005-0000-0000-000043030000}"/>
    <cellStyle name="60% - Accent3 2 6" xfId="1264" xr:uid="{00000000-0005-0000-0000-000044030000}"/>
    <cellStyle name="60% - Accent3 2 7" xfId="1265" xr:uid="{00000000-0005-0000-0000-000045030000}"/>
    <cellStyle name="60% - Accent3 2 8" xfId="1266" xr:uid="{00000000-0005-0000-0000-000046030000}"/>
    <cellStyle name="60% - Accent3 2 9" xfId="1267" xr:uid="{00000000-0005-0000-0000-000047030000}"/>
    <cellStyle name="60% - Accent3 3" xfId="1268" xr:uid="{00000000-0005-0000-0000-000048030000}"/>
    <cellStyle name="60% - Accent4 2" xfId="26" xr:uid="{00000000-0005-0000-0000-000049030000}"/>
    <cellStyle name="60% - Accent4 2 2" xfId="1269" xr:uid="{00000000-0005-0000-0000-00004A030000}"/>
    <cellStyle name="60% - Accent4 2 3" xfId="1270" xr:uid="{00000000-0005-0000-0000-00004B030000}"/>
    <cellStyle name="60% - Accent4 2 4" xfId="1271" xr:uid="{00000000-0005-0000-0000-00004C030000}"/>
    <cellStyle name="60% - Accent4 2 5" xfId="1272" xr:uid="{00000000-0005-0000-0000-00004D030000}"/>
    <cellStyle name="60% - Accent4 2 6" xfId="1273" xr:uid="{00000000-0005-0000-0000-00004E030000}"/>
    <cellStyle name="60% - Accent4 2 7" xfId="1274" xr:uid="{00000000-0005-0000-0000-00004F030000}"/>
    <cellStyle name="60% - Accent4 2 8" xfId="1275" xr:uid="{00000000-0005-0000-0000-000050030000}"/>
    <cellStyle name="60% - Accent4 2 9" xfId="1276" xr:uid="{00000000-0005-0000-0000-000051030000}"/>
    <cellStyle name="60% - Accent4 3" xfId="1277" xr:uid="{00000000-0005-0000-0000-000052030000}"/>
    <cellStyle name="60% - Accent5 2" xfId="27" xr:uid="{00000000-0005-0000-0000-000053030000}"/>
    <cellStyle name="60% - Accent5 2 2" xfId="1278" xr:uid="{00000000-0005-0000-0000-000054030000}"/>
    <cellStyle name="60% - Accent5 2 3" xfId="1279" xr:uid="{00000000-0005-0000-0000-000055030000}"/>
    <cellStyle name="60% - Accent5 2 4" xfId="1280" xr:uid="{00000000-0005-0000-0000-000056030000}"/>
    <cellStyle name="60% - Accent5 2 5" xfId="1281" xr:uid="{00000000-0005-0000-0000-000057030000}"/>
    <cellStyle name="60% - Accent5 2 6" xfId="1282" xr:uid="{00000000-0005-0000-0000-000058030000}"/>
    <cellStyle name="60% - Accent5 2 7" xfId="1283" xr:uid="{00000000-0005-0000-0000-000059030000}"/>
    <cellStyle name="60% - Accent5 2 8" xfId="1284" xr:uid="{00000000-0005-0000-0000-00005A030000}"/>
    <cellStyle name="60% - Accent5 2 9" xfId="1285" xr:uid="{00000000-0005-0000-0000-00005B030000}"/>
    <cellStyle name="60% - Accent5 3" xfId="1286" xr:uid="{00000000-0005-0000-0000-00005C030000}"/>
    <cellStyle name="60% - Accent6 2" xfId="28" xr:uid="{00000000-0005-0000-0000-00005D030000}"/>
    <cellStyle name="60% - Accent6 2 2" xfId="1287" xr:uid="{00000000-0005-0000-0000-00005E030000}"/>
    <cellStyle name="60% - Accent6 2 3" xfId="1288" xr:uid="{00000000-0005-0000-0000-00005F030000}"/>
    <cellStyle name="60% - Accent6 2 4" xfId="1289" xr:uid="{00000000-0005-0000-0000-000060030000}"/>
    <cellStyle name="60% - Accent6 2 5" xfId="1290" xr:uid="{00000000-0005-0000-0000-000061030000}"/>
    <cellStyle name="60% - Accent6 2 6" xfId="1291" xr:uid="{00000000-0005-0000-0000-000062030000}"/>
    <cellStyle name="60% - Accent6 2 7" xfId="1292" xr:uid="{00000000-0005-0000-0000-000063030000}"/>
    <cellStyle name="60% - Accent6 2 8" xfId="1293" xr:uid="{00000000-0005-0000-0000-000064030000}"/>
    <cellStyle name="60% - Accent6 2 9" xfId="1294" xr:uid="{00000000-0005-0000-0000-000065030000}"/>
    <cellStyle name="60% - Accent6 3" xfId="1295" xr:uid="{00000000-0005-0000-0000-000066030000}"/>
    <cellStyle name="A%" xfId="1296" xr:uid="{00000000-0005-0000-0000-000067030000}"/>
    <cellStyle name="A% 2" xfId="5685" xr:uid="{00000000-0005-0000-0000-000068030000}"/>
    <cellStyle name="A% 2 2" xfId="15623" xr:uid="{00000000-0005-0000-0000-000069030000}"/>
    <cellStyle name="A% 3" xfId="11530" xr:uid="{00000000-0005-0000-0000-00006A030000}"/>
    <cellStyle name="Accent1 2" xfId="29" xr:uid="{00000000-0005-0000-0000-00006B030000}"/>
    <cellStyle name="Accent1 2 2" xfId="1297" xr:uid="{00000000-0005-0000-0000-00006C030000}"/>
    <cellStyle name="Accent1 2 3" xfId="1298" xr:uid="{00000000-0005-0000-0000-00006D030000}"/>
    <cellStyle name="Accent1 2 4" xfId="1299" xr:uid="{00000000-0005-0000-0000-00006E030000}"/>
    <cellStyle name="Accent1 2 5" xfId="1300" xr:uid="{00000000-0005-0000-0000-00006F030000}"/>
    <cellStyle name="Accent1 2 6" xfId="1301" xr:uid="{00000000-0005-0000-0000-000070030000}"/>
    <cellStyle name="Accent1 2 7" xfId="1302" xr:uid="{00000000-0005-0000-0000-000071030000}"/>
    <cellStyle name="Accent1 2 8" xfId="1303" xr:uid="{00000000-0005-0000-0000-000072030000}"/>
    <cellStyle name="Accent1 2 9" xfId="1304" xr:uid="{00000000-0005-0000-0000-000073030000}"/>
    <cellStyle name="Accent1 3" xfId="1305" xr:uid="{00000000-0005-0000-0000-000074030000}"/>
    <cellStyle name="Accent2 2" xfId="30" xr:uid="{00000000-0005-0000-0000-000075030000}"/>
    <cellStyle name="Accent2 2 2" xfId="1306" xr:uid="{00000000-0005-0000-0000-000076030000}"/>
    <cellStyle name="Accent2 2 3" xfId="1307" xr:uid="{00000000-0005-0000-0000-000077030000}"/>
    <cellStyle name="Accent2 2 4" xfId="1308" xr:uid="{00000000-0005-0000-0000-000078030000}"/>
    <cellStyle name="Accent2 2 5" xfId="1309" xr:uid="{00000000-0005-0000-0000-000079030000}"/>
    <cellStyle name="Accent2 2 6" xfId="1310" xr:uid="{00000000-0005-0000-0000-00007A030000}"/>
    <cellStyle name="Accent2 2 7" xfId="1311" xr:uid="{00000000-0005-0000-0000-00007B030000}"/>
    <cellStyle name="Accent2 2 8" xfId="1312" xr:uid="{00000000-0005-0000-0000-00007C030000}"/>
    <cellStyle name="Accent2 2 9" xfId="1313" xr:uid="{00000000-0005-0000-0000-00007D030000}"/>
    <cellStyle name="Accent2 3" xfId="1314" xr:uid="{00000000-0005-0000-0000-00007E030000}"/>
    <cellStyle name="Accent3 2" xfId="31" xr:uid="{00000000-0005-0000-0000-00007F030000}"/>
    <cellStyle name="Accent3 2 2" xfId="1315" xr:uid="{00000000-0005-0000-0000-000080030000}"/>
    <cellStyle name="Accent3 2 3" xfId="1316" xr:uid="{00000000-0005-0000-0000-000081030000}"/>
    <cellStyle name="Accent3 2 4" xfId="1317" xr:uid="{00000000-0005-0000-0000-000082030000}"/>
    <cellStyle name="Accent3 2 5" xfId="1318" xr:uid="{00000000-0005-0000-0000-000083030000}"/>
    <cellStyle name="Accent3 2 6" xfId="1319" xr:uid="{00000000-0005-0000-0000-000084030000}"/>
    <cellStyle name="Accent3 2 7" xfId="1320" xr:uid="{00000000-0005-0000-0000-000085030000}"/>
    <cellStyle name="Accent3 2 8" xfId="1321" xr:uid="{00000000-0005-0000-0000-000086030000}"/>
    <cellStyle name="Accent3 2 9" xfId="1322" xr:uid="{00000000-0005-0000-0000-000087030000}"/>
    <cellStyle name="Accent3 3" xfId="1323" xr:uid="{00000000-0005-0000-0000-000088030000}"/>
    <cellStyle name="Accent4 2" xfId="32" xr:uid="{00000000-0005-0000-0000-000089030000}"/>
    <cellStyle name="Accent4 2 2" xfId="1324" xr:uid="{00000000-0005-0000-0000-00008A030000}"/>
    <cellStyle name="Accent4 2 3" xfId="1325" xr:uid="{00000000-0005-0000-0000-00008B030000}"/>
    <cellStyle name="Accent4 2 4" xfId="1326" xr:uid="{00000000-0005-0000-0000-00008C030000}"/>
    <cellStyle name="Accent4 2 5" xfId="1327" xr:uid="{00000000-0005-0000-0000-00008D030000}"/>
    <cellStyle name="Accent4 2 6" xfId="1328" xr:uid="{00000000-0005-0000-0000-00008E030000}"/>
    <cellStyle name="Accent4 2 7" xfId="1329" xr:uid="{00000000-0005-0000-0000-00008F030000}"/>
    <cellStyle name="Accent4 2 8" xfId="1330" xr:uid="{00000000-0005-0000-0000-000090030000}"/>
    <cellStyle name="Accent4 2 9" xfId="1331" xr:uid="{00000000-0005-0000-0000-000091030000}"/>
    <cellStyle name="Accent4 3" xfId="1332" xr:uid="{00000000-0005-0000-0000-000092030000}"/>
    <cellStyle name="Accent5 2" xfId="33" xr:uid="{00000000-0005-0000-0000-000093030000}"/>
    <cellStyle name="Accent5 2 2" xfId="1333" xr:uid="{00000000-0005-0000-0000-000094030000}"/>
    <cellStyle name="Accent5 2 3" xfId="1334" xr:uid="{00000000-0005-0000-0000-000095030000}"/>
    <cellStyle name="Accent5 2 4" xfId="1335" xr:uid="{00000000-0005-0000-0000-000096030000}"/>
    <cellStyle name="Accent5 2 5" xfId="1336" xr:uid="{00000000-0005-0000-0000-000097030000}"/>
    <cellStyle name="Accent5 2 6" xfId="1337" xr:uid="{00000000-0005-0000-0000-000098030000}"/>
    <cellStyle name="Accent5 2 7" xfId="1338" xr:uid="{00000000-0005-0000-0000-000099030000}"/>
    <cellStyle name="Accent5 2 8" xfId="1339" xr:uid="{00000000-0005-0000-0000-00009A030000}"/>
    <cellStyle name="Accent5 2 9" xfId="1340" xr:uid="{00000000-0005-0000-0000-00009B030000}"/>
    <cellStyle name="Accent5 3" xfId="1341" xr:uid="{00000000-0005-0000-0000-00009C030000}"/>
    <cellStyle name="Accent6 2" xfId="34" xr:uid="{00000000-0005-0000-0000-00009D030000}"/>
    <cellStyle name="Accent6 2 2" xfId="1342" xr:uid="{00000000-0005-0000-0000-00009E030000}"/>
    <cellStyle name="Accent6 2 3" xfId="1343" xr:uid="{00000000-0005-0000-0000-00009F030000}"/>
    <cellStyle name="Accent6 2 4" xfId="1344" xr:uid="{00000000-0005-0000-0000-0000A0030000}"/>
    <cellStyle name="Accent6 2 5" xfId="1345" xr:uid="{00000000-0005-0000-0000-0000A1030000}"/>
    <cellStyle name="Accent6 2 6" xfId="1346" xr:uid="{00000000-0005-0000-0000-0000A2030000}"/>
    <cellStyle name="Accent6 2 7" xfId="1347" xr:uid="{00000000-0005-0000-0000-0000A3030000}"/>
    <cellStyle name="Accent6 2 8" xfId="1348" xr:uid="{00000000-0005-0000-0000-0000A4030000}"/>
    <cellStyle name="Accent6 2 9" xfId="1349" xr:uid="{00000000-0005-0000-0000-0000A5030000}"/>
    <cellStyle name="Accent6 3" xfId="1350" xr:uid="{00000000-0005-0000-0000-0000A6030000}"/>
    <cellStyle name="Accounting w/$" xfId="1351" xr:uid="{00000000-0005-0000-0000-0000A7030000}"/>
    <cellStyle name="Accounting w/$ Total" xfId="1352" xr:uid="{00000000-0005-0000-0000-0000A8030000}"/>
    <cellStyle name="Accounting w/$ Total 10" xfId="13237" xr:uid="{00000000-0005-0000-0000-0000A9030000}"/>
    <cellStyle name="Accounting w/$ Total 10 2" xfId="13641" xr:uid="{00000000-0005-0000-0000-0000AA030000}"/>
    <cellStyle name="Accounting w/$ Total 10 3" xfId="14121" xr:uid="{00000000-0005-0000-0000-0000AB030000}"/>
    <cellStyle name="Accounting w/$ Total 11" xfId="13124" xr:uid="{00000000-0005-0000-0000-0000AC030000}"/>
    <cellStyle name="Accounting w/$ Total 11 2" xfId="13564" xr:uid="{00000000-0005-0000-0000-0000AD030000}"/>
    <cellStyle name="Accounting w/$ Total 11 3" xfId="14065" xr:uid="{00000000-0005-0000-0000-0000AE030000}"/>
    <cellStyle name="Accounting w/$ Total 11 4" xfId="14555" xr:uid="{00000000-0005-0000-0000-0000AF030000}"/>
    <cellStyle name="Accounting w/$ Total 12" xfId="13241" xr:uid="{00000000-0005-0000-0000-0000B0030000}"/>
    <cellStyle name="Accounting w/$ Total 12 2" xfId="13645" xr:uid="{00000000-0005-0000-0000-0000B1030000}"/>
    <cellStyle name="Accounting w/$ Total 12 3" xfId="14124" xr:uid="{00000000-0005-0000-0000-0000B2030000}"/>
    <cellStyle name="Accounting w/$ Total 12 4" xfId="14612" xr:uid="{00000000-0005-0000-0000-0000B3030000}"/>
    <cellStyle name="Accounting w/$ Total 13" xfId="11369" xr:uid="{00000000-0005-0000-0000-0000B4030000}"/>
    <cellStyle name="Accounting w/$ Total 14" xfId="12163" xr:uid="{00000000-0005-0000-0000-0000B5030000}"/>
    <cellStyle name="Accounting w/$ Total 15" xfId="11544" xr:uid="{00000000-0005-0000-0000-0000B6030000}"/>
    <cellStyle name="Accounting w/$ Total 16" xfId="12169" xr:uid="{00000000-0005-0000-0000-0000B7030000}"/>
    <cellStyle name="Accounting w/$ Total 17" xfId="12511" xr:uid="{00000000-0005-0000-0000-0000B8030000}"/>
    <cellStyle name="Accounting w/$ Total 18" xfId="11536" xr:uid="{00000000-0005-0000-0000-0000B9030000}"/>
    <cellStyle name="Accounting w/$ Total 19" xfId="12173" xr:uid="{00000000-0005-0000-0000-0000BA030000}"/>
    <cellStyle name="Accounting w/$ Total 2" xfId="10174" xr:uid="{00000000-0005-0000-0000-0000BB030000}"/>
    <cellStyle name="Accounting w/$ Total 2 2" xfId="13774" xr:uid="{00000000-0005-0000-0000-0000BC030000}"/>
    <cellStyle name="Accounting w/$ Total 2 3" xfId="14257" xr:uid="{00000000-0005-0000-0000-0000BD030000}"/>
    <cellStyle name="Accounting w/$ Total 20" xfId="12544" xr:uid="{00000000-0005-0000-0000-0000BE030000}"/>
    <cellStyle name="Accounting w/$ Total 21" xfId="11523" xr:uid="{00000000-0005-0000-0000-0000BF030000}"/>
    <cellStyle name="Accounting w/$ Total 22" xfId="12559" xr:uid="{00000000-0005-0000-0000-0000C0030000}"/>
    <cellStyle name="Accounting w/$ Total 23" xfId="11521" xr:uid="{00000000-0005-0000-0000-0000C1030000}"/>
    <cellStyle name="Accounting w/$ Total 24" xfId="12610" xr:uid="{00000000-0005-0000-0000-0000C2030000}"/>
    <cellStyle name="Accounting w/$ Total 25" xfId="12749" xr:uid="{00000000-0005-0000-0000-0000C3030000}"/>
    <cellStyle name="Accounting w/$ Total 26" xfId="11508" xr:uid="{00000000-0005-0000-0000-0000C4030000}"/>
    <cellStyle name="Accounting w/$ Total 27" xfId="12750" xr:uid="{00000000-0005-0000-0000-0000C5030000}"/>
    <cellStyle name="Accounting w/$ Total 28" xfId="11495" xr:uid="{00000000-0005-0000-0000-0000C6030000}"/>
    <cellStyle name="Accounting w/$ Total 29" xfId="12763" xr:uid="{00000000-0005-0000-0000-0000C7030000}"/>
    <cellStyle name="Accounting w/$ Total 3" xfId="10179" xr:uid="{00000000-0005-0000-0000-0000C8030000}"/>
    <cellStyle name="Accounting w/$ Total 3 2" xfId="13776" xr:uid="{00000000-0005-0000-0000-0000C9030000}"/>
    <cellStyle name="Accounting w/$ Total 3 3" xfId="14261" xr:uid="{00000000-0005-0000-0000-0000CA030000}"/>
    <cellStyle name="Accounting w/$ Total 30" xfId="11493" xr:uid="{00000000-0005-0000-0000-0000CB030000}"/>
    <cellStyle name="Accounting w/$ Total 31" xfId="12773" xr:uid="{00000000-0005-0000-0000-0000CC030000}"/>
    <cellStyle name="Accounting w/$ Total 32" xfId="11484" xr:uid="{00000000-0005-0000-0000-0000CD030000}"/>
    <cellStyle name="Accounting w/$ Total 33" xfId="11459" xr:uid="{00000000-0005-0000-0000-0000CE030000}"/>
    <cellStyle name="Accounting w/$ Total 34" xfId="12790" xr:uid="{00000000-0005-0000-0000-0000CF030000}"/>
    <cellStyle name="Accounting w/$ Total 35" xfId="12872" xr:uid="{00000000-0005-0000-0000-0000D0030000}"/>
    <cellStyle name="Accounting w/$ Total 36" xfId="12878" xr:uid="{00000000-0005-0000-0000-0000D1030000}"/>
    <cellStyle name="Accounting w/$ Total 37" xfId="11460" xr:uid="{00000000-0005-0000-0000-0000D2030000}"/>
    <cellStyle name="Accounting w/$ Total 38" xfId="11434" xr:uid="{00000000-0005-0000-0000-0000D3030000}"/>
    <cellStyle name="Accounting w/$ Total 39" xfId="12894" xr:uid="{00000000-0005-0000-0000-0000D4030000}"/>
    <cellStyle name="Accounting w/$ Total 4" xfId="9909" xr:uid="{00000000-0005-0000-0000-0000D5030000}"/>
    <cellStyle name="Accounting w/$ Total 4 2" xfId="12345" xr:uid="{00000000-0005-0000-0000-0000D6030000}"/>
    <cellStyle name="Accounting w/$ Total 4 3" xfId="12524" xr:uid="{00000000-0005-0000-0000-0000D7030000}"/>
    <cellStyle name="Accounting w/$ Total 40" xfId="15973" xr:uid="{00000000-0005-0000-0000-0000D8030000}"/>
    <cellStyle name="Accounting w/$ Total 41" xfId="15651" xr:uid="{00000000-0005-0000-0000-0000D9030000}"/>
    <cellStyle name="Accounting w/$ Total 42" xfId="15965" xr:uid="{00000000-0005-0000-0000-0000DA030000}"/>
    <cellStyle name="Accounting w/$ Total 43" xfId="15641" xr:uid="{00000000-0005-0000-0000-0000DB030000}"/>
    <cellStyle name="Accounting w/$ Total 44" xfId="15972" xr:uid="{00000000-0005-0000-0000-0000DC030000}"/>
    <cellStyle name="Accounting w/$ Total 45" xfId="15638" xr:uid="{00000000-0005-0000-0000-0000DD030000}"/>
    <cellStyle name="Accounting w/$ Total 46" xfId="15981" xr:uid="{00000000-0005-0000-0000-0000DE030000}"/>
    <cellStyle name="Accounting w/$ Total 47" xfId="15635" xr:uid="{00000000-0005-0000-0000-0000DF030000}"/>
    <cellStyle name="Accounting w/$ Total 48" xfId="15992" xr:uid="{00000000-0005-0000-0000-0000E0030000}"/>
    <cellStyle name="Accounting w/$ Total 49" xfId="15634" xr:uid="{00000000-0005-0000-0000-0000E1030000}"/>
    <cellStyle name="Accounting w/$ Total 5" xfId="10185" xr:uid="{00000000-0005-0000-0000-0000E2030000}"/>
    <cellStyle name="Accounting w/$ Total 5 2" xfId="13782" xr:uid="{00000000-0005-0000-0000-0000E3030000}"/>
    <cellStyle name="Accounting w/$ Total 5 3" xfId="14267" xr:uid="{00000000-0005-0000-0000-0000E4030000}"/>
    <cellStyle name="Accounting w/$ Total 50" xfId="15994" xr:uid="{00000000-0005-0000-0000-0000E5030000}"/>
    <cellStyle name="Accounting w/$ Total 6" xfId="9905" xr:uid="{00000000-0005-0000-0000-0000E6030000}"/>
    <cellStyle name="Accounting w/$ Total 6 2" xfId="11261" xr:uid="{00000000-0005-0000-0000-0000E7030000}"/>
    <cellStyle name="Accounting w/$ Total 6 3" xfId="12343" xr:uid="{00000000-0005-0000-0000-0000E8030000}"/>
    <cellStyle name="Accounting w/$ Total 6 4" xfId="12522" xr:uid="{00000000-0005-0000-0000-0000E9030000}"/>
    <cellStyle name="Accounting w/$ Total 7" xfId="9903" xr:uid="{00000000-0005-0000-0000-0000EA030000}"/>
    <cellStyle name="Accounting w/$ Total 7 2" xfId="11263" xr:uid="{00000000-0005-0000-0000-0000EB030000}"/>
    <cellStyle name="Accounting w/$ Total 7 3" xfId="12341" xr:uid="{00000000-0005-0000-0000-0000EC030000}"/>
    <cellStyle name="Accounting w/$ Total 7 4" xfId="12520" xr:uid="{00000000-0005-0000-0000-0000ED030000}"/>
    <cellStyle name="Accounting w/$ Total 8" xfId="10191" xr:uid="{00000000-0005-0000-0000-0000EE030000}"/>
    <cellStyle name="Accounting w/$ Total 8 2" xfId="10962" xr:uid="{00000000-0005-0000-0000-0000EF030000}"/>
    <cellStyle name="Accounting w/$ Total 8 3" xfId="13784" xr:uid="{00000000-0005-0000-0000-0000F0030000}"/>
    <cellStyle name="Accounting w/$ Total 8 4" xfId="14269" xr:uid="{00000000-0005-0000-0000-0000F1030000}"/>
    <cellStyle name="Accounting w/$ Total 9" xfId="13132" xr:uid="{00000000-0005-0000-0000-0000F2030000}"/>
    <cellStyle name="Accounting w/$ Total 9 2" xfId="13572" xr:uid="{00000000-0005-0000-0000-0000F3030000}"/>
    <cellStyle name="Accounting w/$ Total 9 3" xfId="14072" xr:uid="{00000000-0005-0000-0000-0000F4030000}"/>
    <cellStyle name="Accounting w/$ Total 9 4" xfId="14562" xr:uid="{00000000-0005-0000-0000-0000F5030000}"/>
    <cellStyle name="Accounting w/o $" xfId="1353" xr:uid="{00000000-0005-0000-0000-0000F6030000}"/>
    <cellStyle name="Acinput" xfId="1354" xr:uid="{00000000-0005-0000-0000-0000F7030000}"/>
    <cellStyle name="Acinput 2" xfId="5686" xr:uid="{00000000-0005-0000-0000-0000F8030000}"/>
    <cellStyle name="Acinput 2 2" xfId="15624" xr:uid="{00000000-0005-0000-0000-0000F9030000}"/>
    <cellStyle name="Acinput 3" xfId="11546" xr:uid="{00000000-0005-0000-0000-0000FA030000}"/>
    <cellStyle name="Acinput,," xfId="1355" xr:uid="{00000000-0005-0000-0000-0000FB030000}"/>
    <cellStyle name="Acinput,, 2" xfId="5687" xr:uid="{00000000-0005-0000-0000-0000FC030000}"/>
    <cellStyle name="Acinput,, 2 2" xfId="15625" xr:uid="{00000000-0005-0000-0000-0000FD030000}"/>
    <cellStyle name="Acinput,, 3" xfId="11547" xr:uid="{00000000-0005-0000-0000-0000FE030000}"/>
    <cellStyle name="Acinput_Merger Model_KN&amp;Fzio_v2.30 - Street" xfId="9927" xr:uid="{00000000-0005-0000-0000-0000FF030000}"/>
    <cellStyle name="Acoutput" xfId="1356" xr:uid="{00000000-0005-0000-0000-000000040000}"/>
    <cellStyle name="Acoutput 2" xfId="5688" xr:uid="{00000000-0005-0000-0000-000001040000}"/>
    <cellStyle name="Acoutput 2 2" xfId="15626" xr:uid="{00000000-0005-0000-0000-000002040000}"/>
    <cellStyle name="Acoutput 3" xfId="11548" xr:uid="{00000000-0005-0000-0000-000003040000}"/>
    <cellStyle name="Acoutput,," xfId="1357" xr:uid="{00000000-0005-0000-0000-000004040000}"/>
    <cellStyle name="Acoutput,, 2" xfId="5689" xr:uid="{00000000-0005-0000-0000-000005040000}"/>
    <cellStyle name="Acoutput,, 2 2" xfId="15627" xr:uid="{00000000-0005-0000-0000-000006040000}"/>
    <cellStyle name="Acoutput,, 3" xfId="11549" xr:uid="{00000000-0005-0000-0000-000007040000}"/>
    <cellStyle name="Acoutput_CAScomps02" xfId="9928" xr:uid="{00000000-0005-0000-0000-000008040000}"/>
    <cellStyle name="Actual Date" xfId="1358" xr:uid="{00000000-0005-0000-0000-000009040000}"/>
    <cellStyle name="AFE" xfId="1359" xr:uid="{00000000-0005-0000-0000-00000A040000}"/>
    <cellStyle name="al" xfId="1360" xr:uid="{00000000-0005-0000-0000-00000B040000}"/>
    <cellStyle name="Amount_EQU_RIGH.XLS_Equity market_Preferred Securities " xfId="1361" xr:uid="{00000000-0005-0000-0000-00000C040000}"/>
    <cellStyle name="Apershare" xfId="1362" xr:uid="{00000000-0005-0000-0000-00000D040000}"/>
    <cellStyle name="Apershare 2" xfId="5690" xr:uid="{00000000-0005-0000-0000-00000E040000}"/>
    <cellStyle name="Apershare 2 2" xfId="15628" xr:uid="{00000000-0005-0000-0000-00000F040000}"/>
    <cellStyle name="Apershare 3" xfId="11550" xr:uid="{00000000-0005-0000-0000-000010040000}"/>
    <cellStyle name="Aprice" xfId="1363" xr:uid="{00000000-0005-0000-0000-000011040000}"/>
    <cellStyle name="Aprice 2" xfId="5691" xr:uid="{00000000-0005-0000-0000-000012040000}"/>
    <cellStyle name="Aprice 2 2" xfId="15629" xr:uid="{00000000-0005-0000-0000-000013040000}"/>
    <cellStyle name="Aprice 3" xfId="11551" xr:uid="{00000000-0005-0000-0000-000014040000}"/>
    <cellStyle name="ar" xfId="1364" xr:uid="{00000000-0005-0000-0000-000015040000}"/>
    <cellStyle name="ar 10" xfId="10190" xr:uid="{00000000-0005-0000-0000-000016040000}"/>
    <cellStyle name="ar 10 2" xfId="10733" xr:uid="{00000000-0005-0000-0000-000017040000}"/>
    <cellStyle name="ar 10 3" xfId="11084" xr:uid="{00000000-0005-0000-0000-000018040000}"/>
    <cellStyle name="ar 10 4" xfId="13783" xr:uid="{00000000-0005-0000-0000-000019040000}"/>
    <cellStyle name="ar 10 5" xfId="14268" xr:uid="{00000000-0005-0000-0000-00001A040000}"/>
    <cellStyle name="ar 10 6" xfId="14728" xr:uid="{00000000-0005-0000-0000-00001B040000}"/>
    <cellStyle name="ar 11" xfId="9960" xr:uid="{00000000-0005-0000-0000-00001C040000}"/>
    <cellStyle name="ar 11 2" xfId="10619" xr:uid="{00000000-0005-0000-0000-00001D040000}"/>
    <cellStyle name="ar 11 3" xfId="11226" xr:uid="{00000000-0005-0000-0000-00001E040000}"/>
    <cellStyle name="ar 11 4" xfId="12369" xr:uid="{00000000-0005-0000-0000-00001F040000}"/>
    <cellStyle name="ar 11 5" xfId="12555" xr:uid="{00000000-0005-0000-0000-000020040000}"/>
    <cellStyle name="ar 11 6" xfId="12615" xr:uid="{00000000-0005-0000-0000-000021040000}"/>
    <cellStyle name="ar 12" xfId="9778" xr:uid="{00000000-0005-0000-0000-000022040000}"/>
    <cellStyle name="ar 12 2" xfId="13233" xr:uid="{00000000-0005-0000-0000-000023040000}"/>
    <cellStyle name="ar 12 3" xfId="13637" xr:uid="{00000000-0005-0000-0000-000024040000}"/>
    <cellStyle name="ar 12 4" xfId="14117" xr:uid="{00000000-0005-0000-0000-000025040000}"/>
    <cellStyle name="ar 12 5" xfId="14606" xr:uid="{00000000-0005-0000-0000-000026040000}"/>
    <cellStyle name="ar 12 6" xfId="14958" xr:uid="{00000000-0005-0000-0000-000027040000}"/>
    <cellStyle name="ar 13" xfId="9815" xr:uid="{00000000-0005-0000-0000-000028040000}"/>
    <cellStyle name="ar 13 2" xfId="13125" xr:uid="{00000000-0005-0000-0000-000029040000}"/>
    <cellStyle name="ar 13 3" xfId="13565" xr:uid="{00000000-0005-0000-0000-00002A040000}"/>
    <cellStyle name="ar 13 4" xfId="14066" xr:uid="{00000000-0005-0000-0000-00002B040000}"/>
    <cellStyle name="ar 13 5" xfId="14556" xr:uid="{00000000-0005-0000-0000-00002C040000}"/>
    <cellStyle name="ar 13 6" xfId="14899" xr:uid="{00000000-0005-0000-0000-00002D040000}"/>
    <cellStyle name="ar 14" xfId="13240" xr:uid="{00000000-0005-0000-0000-00002E040000}"/>
    <cellStyle name="ar 14 2" xfId="13644" xr:uid="{00000000-0005-0000-0000-00002F040000}"/>
    <cellStyle name="ar 14 3" xfId="14123" xr:uid="{00000000-0005-0000-0000-000030040000}"/>
    <cellStyle name="ar 14 4" xfId="14611" xr:uid="{00000000-0005-0000-0000-000031040000}"/>
    <cellStyle name="ar 14 5" xfId="14963" xr:uid="{00000000-0005-0000-0000-000032040000}"/>
    <cellStyle name="ar 15" xfId="12161" xr:uid="{00000000-0005-0000-0000-000033040000}"/>
    <cellStyle name="ar 16" xfId="11552" xr:uid="{00000000-0005-0000-0000-000034040000}"/>
    <cellStyle name="ar 17" xfId="12162" xr:uid="{00000000-0005-0000-0000-000035040000}"/>
    <cellStyle name="ar 18" xfId="12175" xr:uid="{00000000-0005-0000-0000-000036040000}"/>
    <cellStyle name="ar 19" xfId="11542" xr:uid="{00000000-0005-0000-0000-000037040000}"/>
    <cellStyle name="ar 2" xfId="6863" xr:uid="{00000000-0005-0000-0000-000038040000}"/>
    <cellStyle name="ar 2 10" xfId="15510" xr:uid="{00000000-0005-0000-0000-000039040000}"/>
    <cellStyle name="ar 2 11" xfId="15697" xr:uid="{00000000-0005-0000-0000-00003A040000}"/>
    <cellStyle name="ar 2 2" xfId="10468" xr:uid="{00000000-0005-0000-0000-00003B040000}"/>
    <cellStyle name="ar 2 2 2" xfId="10933" xr:uid="{00000000-0005-0000-0000-00003C040000}"/>
    <cellStyle name="ar 2 2 3" xfId="13492" xr:uid="{00000000-0005-0000-0000-00003D040000}"/>
    <cellStyle name="ar 2 2 4" xfId="14000" xr:uid="{00000000-0005-0000-0000-00003E040000}"/>
    <cellStyle name="ar 2 2 5" xfId="14491" xr:uid="{00000000-0005-0000-0000-00003F040000}"/>
    <cellStyle name="ar 2 2 6" xfId="14835" xr:uid="{00000000-0005-0000-0000-000040040000}"/>
    <cellStyle name="ar 2 3" xfId="9812" xr:uid="{00000000-0005-0000-0000-000041040000}"/>
    <cellStyle name="ar 2 4" xfId="9792" xr:uid="{00000000-0005-0000-0000-000042040000}"/>
    <cellStyle name="ar 2 5" xfId="11411" xr:uid="{00000000-0005-0000-0000-000043040000}"/>
    <cellStyle name="ar 2 6" xfId="11658" xr:uid="{00000000-0005-0000-0000-000044040000}"/>
    <cellStyle name="ar 2 7" xfId="11405" xr:uid="{00000000-0005-0000-0000-000045040000}"/>
    <cellStyle name="ar 2 8" xfId="11170" xr:uid="{00000000-0005-0000-0000-000046040000}"/>
    <cellStyle name="ar 2 9" xfId="15764" xr:uid="{00000000-0005-0000-0000-000047040000}"/>
    <cellStyle name="ar 20" xfId="12168" xr:uid="{00000000-0005-0000-0000-000048040000}"/>
    <cellStyle name="ar 21" xfId="12506" xr:uid="{00000000-0005-0000-0000-000049040000}"/>
    <cellStyle name="ar 22" xfId="11525" xr:uid="{00000000-0005-0000-0000-00004A040000}"/>
    <cellStyle name="ar 23" xfId="12553" xr:uid="{00000000-0005-0000-0000-00004B040000}"/>
    <cellStyle name="ar 24" xfId="11522" xr:uid="{00000000-0005-0000-0000-00004C040000}"/>
    <cellStyle name="ar 25" xfId="12602" xr:uid="{00000000-0005-0000-0000-00004D040000}"/>
    <cellStyle name="ar 26" xfId="12700" xr:uid="{00000000-0005-0000-0000-00004E040000}"/>
    <cellStyle name="ar 27" xfId="11519" xr:uid="{00000000-0005-0000-0000-00004F040000}"/>
    <cellStyle name="ar 28" xfId="12710" xr:uid="{00000000-0005-0000-0000-000050040000}"/>
    <cellStyle name="ar 29" xfId="11502" xr:uid="{00000000-0005-0000-0000-000051040000}"/>
    <cellStyle name="ar 3" xfId="9929" xr:uid="{00000000-0005-0000-0000-000052040000}"/>
    <cellStyle name="ar 3 2" xfId="10608" xr:uid="{00000000-0005-0000-0000-000053040000}"/>
    <cellStyle name="ar 3 3" xfId="12766" xr:uid="{00000000-0005-0000-0000-000054040000}"/>
    <cellStyle name="ar 3 4" xfId="11241" xr:uid="{00000000-0005-0000-0000-000055040000}"/>
    <cellStyle name="ar 3 5" xfId="12359" xr:uid="{00000000-0005-0000-0000-000056040000}"/>
    <cellStyle name="ar 3 6" xfId="12540" xr:uid="{00000000-0005-0000-0000-000057040000}"/>
    <cellStyle name="ar 3 7" xfId="13651" xr:uid="{00000000-0005-0000-0000-000058040000}"/>
    <cellStyle name="ar 30" xfId="12756" xr:uid="{00000000-0005-0000-0000-000059040000}"/>
    <cellStyle name="ar 31" xfId="11501" xr:uid="{00000000-0005-0000-0000-00005A040000}"/>
    <cellStyle name="ar 32" xfId="12765" xr:uid="{00000000-0005-0000-0000-00005B040000}"/>
    <cellStyle name="ar 33" xfId="11491" xr:uid="{00000000-0005-0000-0000-00005C040000}"/>
    <cellStyle name="ar 34" xfId="11463" xr:uid="{00000000-0005-0000-0000-00005D040000}"/>
    <cellStyle name="ar 35" xfId="12781" xr:uid="{00000000-0005-0000-0000-00005E040000}"/>
    <cellStyle name="ar 36" xfId="12846" xr:uid="{00000000-0005-0000-0000-00005F040000}"/>
    <cellStyle name="ar 37" xfId="12875" xr:uid="{00000000-0005-0000-0000-000060040000}"/>
    <cellStyle name="ar 38" xfId="11466" xr:uid="{00000000-0005-0000-0000-000061040000}"/>
    <cellStyle name="ar 39" xfId="11454" xr:uid="{00000000-0005-0000-0000-000062040000}"/>
    <cellStyle name="ar 4" xfId="10173" xr:uid="{00000000-0005-0000-0000-000063040000}"/>
    <cellStyle name="ar 4 2" xfId="10726" xr:uid="{00000000-0005-0000-0000-000064040000}"/>
    <cellStyle name="ar 4 3" xfId="11094" xr:uid="{00000000-0005-0000-0000-000065040000}"/>
    <cellStyle name="ar 4 4" xfId="13773" xr:uid="{00000000-0005-0000-0000-000066040000}"/>
    <cellStyle name="ar 4 5" xfId="14256" xr:uid="{00000000-0005-0000-0000-000067040000}"/>
    <cellStyle name="ar 4 6" xfId="14721" xr:uid="{00000000-0005-0000-0000-000068040000}"/>
    <cellStyle name="ar 40" xfId="12889" xr:uid="{00000000-0005-0000-0000-000069040000}"/>
    <cellStyle name="ar 41" xfId="15493" xr:uid="{00000000-0005-0000-0000-00006A040000}"/>
    <cellStyle name="ar 42" xfId="15897" xr:uid="{00000000-0005-0000-0000-00006B040000}"/>
    <cellStyle name="ar 43" xfId="15524" xr:uid="{00000000-0005-0000-0000-00006C040000}"/>
    <cellStyle name="ar 44" xfId="15962" xr:uid="{00000000-0005-0000-0000-00006D040000}"/>
    <cellStyle name="ar 45" xfId="15971" xr:uid="{00000000-0005-0000-0000-00006E040000}"/>
    <cellStyle name="ar 46" xfId="15652" xr:uid="{00000000-0005-0000-0000-00006F040000}"/>
    <cellStyle name="ar 47" xfId="15957" xr:uid="{00000000-0005-0000-0000-000070040000}"/>
    <cellStyle name="ar 48" xfId="15644" xr:uid="{00000000-0005-0000-0000-000071040000}"/>
    <cellStyle name="ar 49" xfId="15969" xr:uid="{00000000-0005-0000-0000-000072040000}"/>
    <cellStyle name="ar 5" xfId="10176" xr:uid="{00000000-0005-0000-0000-000073040000}"/>
    <cellStyle name="ar 5 2" xfId="10727" xr:uid="{00000000-0005-0000-0000-000074040000}"/>
    <cellStyle name="ar 5 3" xfId="11091" xr:uid="{00000000-0005-0000-0000-000075040000}"/>
    <cellStyle name="ar 5 4" xfId="13775" xr:uid="{00000000-0005-0000-0000-000076040000}"/>
    <cellStyle name="ar 5 5" xfId="14258" xr:uid="{00000000-0005-0000-0000-000077040000}"/>
    <cellStyle name="ar 5 6" xfId="14722" xr:uid="{00000000-0005-0000-0000-000078040000}"/>
    <cellStyle name="ar 50" xfId="15639" xr:uid="{00000000-0005-0000-0000-000079040000}"/>
    <cellStyle name="ar 51" xfId="15974" xr:uid="{00000000-0005-0000-0000-00007A040000}"/>
    <cellStyle name="ar 52" xfId="15637" xr:uid="{00000000-0005-0000-0000-00007B040000}"/>
    <cellStyle name="ar 53" xfId="15989" xr:uid="{00000000-0005-0000-0000-00007C040000}"/>
    <cellStyle name="ar 54" xfId="15636" xr:uid="{00000000-0005-0000-0000-00007D040000}"/>
    <cellStyle name="ar 55" xfId="15993" xr:uid="{00000000-0005-0000-0000-00007E040000}"/>
    <cellStyle name="ar 6" xfId="9914" xr:uid="{00000000-0005-0000-0000-00007F040000}"/>
    <cellStyle name="ar 6 2" xfId="10599" xr:uid="{00000000-0005-0000-0000-000080040000}"/>
    <cellStyle name="ar 6 3" xfId="11253" xr:uid="{00000000-0005-0000-0000-000081040000}"/>
    <cellStyle name="ar 6 4" xfId="12350" xr:uid="{00000000-0005-0000-0000-000082040000}"/>
    <cellStyle name="ar 6 5" xfId="12528" xr:uid="{00000000-0005-0000-0000-000083040000}"/>
    <cellStyle name="ar 6 6" xfId="12230" xr:uid="{00000000-0005-0000-0000-000084040000}"/>
    <cellStyle name="ar 7" xfId="10180" xr:uid="{00000000-0005-0000-0000-000085040000}"/>
    <cellStyle name="ar 7 2" xfId="10728" xr:uid="{00000000-0005-0000-0000-000086040000}"/>
    <cellStyle name="ar 7 3" xfId="11089" xr:uid="{00000000-0005-0000-0000-000087040000}"/>
    <cellStyle name="ar 7 4" xfId="13777" xr:uid="{00000000-0005-0000-0000-000088040000}"/>
    <cellStyle name="ar 7 5" xfId="14262" xr:uid="{00000000-0005-0000-0000-000089040000}"/>
    <cellStyle name="ar 7 6" xfId="14723" xr:uid="{00000000-0005-0000-0000-00008A040000}"/>
    <cellStyle name="ar 8" xfId="9908" xr:uid="{00000000-0005-0000-0000-00008B040000}"/>
    <cellStyle name="ar 8 2" xfId="10594" xr:uid="{00000000-0005-0000-0000-00008C040000}"/>
    <cellStyle name="ar 8 3" xfId="11259" xr:uid="{00000000-0005-0000-0000-00008D040000}"/>
    <cellStyle name="ar 8 4" xfId="12344" xr:uid="{00000000-0005-0000-0000-00008E040000}"/>
    <cellStyle name="ar 8 5" xfId="12523" xr:uid="{00000000-0005-0000-0000-00008F040000}"/>
    <cellStyle name="ar 8 6" xfId="12225" xr:uid="{00000000-0005-0000-0000-000090040000}"/>
    <cellStyle name="ar 9" xfId="9904" xr:uid="{00000000-0005-0000-0000-000091040000}"/>
    <cellStyle name="ar 9 2" xfId="10593" xr:uid="{00000000-0005-0000-0000-000092040000}"/>
    <cellStyle name="ar 9 3" xfId="11262" xr:uid="{00000000-0005-0000-0000-000093040000}"/>
    <cellStyle name="ar 9 4" xfId="12342" xr:uid="{00000000-0005-0000-0000-000094040000}"/>
    <cellStyle name="ar 9 5" xfId="12521" xr:uid="{00000000-0005-0000-0000-000095040000}"/>
    <cellStyle name="ar 9 6" xfId="12224" xr:uid="{00000000-0005-0000-0000-000096040000}"/>
    <cellStyle name="Arial 10" xfId="1365" xr:uid="{00000000-0005-0000-0000-000097040000}"/>
    <cellStyle name="Arial 12" xfId="1366" xr:uid="{00000000-0005-0000-0000-000098040000}"/>
    <cellStyle name="Availability" xfId="1367" xr:uid="{00000000-0005-0000-0000-000099040000}"/>
    <cellStyle name="Avertissement" xfId="1368" xr:uid="{00000000-0005-0000-0000-00009A040000}"/>
    <cellStyle name="Bad 2" xfId="35" xr:uid="{00000000-0005-0000-0000-00009B040000}"/>
    <cellStyle name="Bad 2 2" xfId="1369" xr:uid="{00000000-0005-0000-0000-00009C040000}"/>
    <cellStyle name="Bad 2 3" xfId="1370" xr:uid="{00000000-0005-0000-0000-00009D040000}"/>
    <cellStyle name="Bad 2 4" xfId="1371" xr:uid="{00000000-0005-0000-0000-00009E040000}"/>
    <cellStyle name="Bad 2 5" xfId="1372" xr:uid="{00000000-0005-0000-0000-00009F040000}"/>
    <cellStyle name="Bad 2 6" xfId="1373" xr:uid="{00000000-0005-0000-0000-0000A0040000}"/>
    <cellStyle name="Bad 2 7" xfId="1374" xr:uid="{00000000-0005-0000-0000-0000A1040000}"/>
    <cellStyle name="Bad 2 8" xfId="1375" xr:uid="{00000000-0005-0000-0000-0000A2040000}"/>
    <cellStyle name="Bad 2 9" xfId="1376" xr:uid="{00000000-0005-0000-0000-0000A3040000}"/>
    <cellStyle name="Bad 3" xfId="1377" xr:uid="{00000000-0005-0000-0000-0000A4040000}"/>
    <cellStyle name="Band 2" xfId="1378" xr:uid="{00000000-0005-0000-0000-0000A5040000}"/>
    <cellStyle name="Band 2 2" xfId="5692" xr:uid="{00000000-0005-0000-0000-0000A6040000}"/>
    <cellStyle name="Band 2 3" xfId="11558" xr:uid="{00000000-0005-0000-0000-0000A7040000}"/>
    <cellStyle name="Blank" xfId="1379" xr:uid="{00000000-0005-0000-0000-0000A8040000}"/>
    <cellStyle name="Blue" xfId="1380" xr:uid="{00000000-0005-0000-0000-0000A9040000}"/>
    <cellStyle name="Bold/Border" xfId="1381" xr:uid="{00000000-0005-0000-0000-0000AA040000}"/>
    <cellStyle name="Bold/Border 2" xfId="5693" xr:uid="{00000000-0005-0000-0000-0000AB040000}"/>
    <cellStyle name="Bold/Border 2 2" xfId="10456" xr:uid="{00000000-0005-0000-0000-0000AC040000}"/>
    <cellStyle name="Bold/Border 3" xfId="9921" xr:uid="{00000000-0005-0000-0000-0000AD040000}"/>
    <cellStyle name="Bold/Border 3 2" xfId="12533" xr:uid="{00000000-0005-0000-0000-0000AE040000}"/>
    <cellStyle name="Bold/Border 4" xfId="9961" xr:uid="{00000000-0005-0000-0000-0000AF040000}"/>
    <cellStyle name="Bold/Border 5" xfId="11527" xr:uid="{00000000-0005-0000-0000-0000B0040000}"/>
    <cellStyle name="Bold/Border 6" xfId="15494" xr:uid="{00000000-0005-0000-0000-0000B1040000}"/>
    <cellStyle name="Bold/Border 7" xfId="15970" xr:uid="{00000000-0005-0000-0000-0000B2040000}"/>
    <cellStyle name="Border Heavy" xfId="1382" xr:uid="{00000000-0005-0000-0000-0000B3040000}"/>
    <cellStyle name="Border Heavy 2" xfId="10169" xr:uid="{00000000-0005-0000-0000-0000B4040000}"/>
    <cellStyle name="Border Heavy 3" xfId="13231" xr:uid="{00000000-0005-0000-0000-0000B5040000}"/>
    <cellStyle name="Border Heavy 4" xfId="13239" xr:uid="{00000000-0005-0000-0000-0000B6040000}"/>
    <cellStyle name="Border Heavy 5" xfId="11370" xr:uid="{00000000-0005-0000-0000-0000B7040000}"/>
    <cellStyle name="Border Thin" xfId="1383" xr:uid="{00000000-0005-0000-0000-0000B8040000}"/>
    <cellStyle name="Border Thin 10" xfId="12499" xr:uid="{00000000-0005-0000-0000-0000B9040000}"/>
    <cellStyle name="Border Thin 11" xfId="11483" xr:uid="{00000000-0005-0000-0000-0000BA040000}"/>
    <cellStyle name="Border Thin 12" xfId="12843" xr:uid="{00000000-0005-0000-0000-0000BB040000}"/>
    <cellStyle name="Border Thin 13" xfId="15663" xr:uid="{00000000-0005-0000-0000-0000BC040000}"/>
    <cellStyle name="Border Thin 14" xfId="15960" xr:uid="{00000000-0005-0000-0000-0000BD040000}"/>
    <cellStyle name="Border Thin 15" xfId="15645" xr:uid="{00000000-0005-0000-0000-0000BE040000}"/>
    <cellStyle name="Border Thin 16" xfId="15968" xr:uid="{00000000-0005-0000-0000-0000BF040000}"/>
    <cellStyle name="Border Thin 17" xfId="15983" xr:uid="{00000000-0005-0000-0000-0000C0040000}"/>
    <cellStyle name="Border Thin 18" xfId="15640" xr:uid="{00000000-0005-0000-0000-0000C1040000}"/>
    <cellStyle name="Border Thin 19" xfId="15991" xr:uid="{00000000-0005-0000-0000-0000C2040000}"/>
    <cellStyle name="Border Thin 2" xfId="10178" xr:uid="{00000000-0005-0000-0000-0000C3040000}"/>
    <cellStyle name="Border Thin 2 2" xfId="14260" xr:uid="{00000000-0005-0000-0000-0000C4040000}"/>
    <cellStyle name="Border Thin 3" xfId="10189" xr:uid="{00000000-0005-0000-0000-0000C5040000}"/>
    <cellStyle name="Border Thin 4" xfId="9915" xr:uid="{00000000-0005-0000-0000-0000C6040000}"/>
    <cellStyle name="Border Thin 5" xfId="9906" xr:uid="{00000000-0005-0000-0000-0000C7040000}"/>
    <cellStyle name="Border Thin 6" xfId="9962" xr:uid="{00000000-0005-0000-0000-0000C8040000}"/>
    <cellStyle name="Border Thin 7" xfId="13230" xr:uid="{00000000-0005-0000-0000-0000C9040000}"/>
    <cellStyle name="Border Thin 8" xfId="13131" xr:uid="{00000000-0005-0000-0000-0000CA040000}"/>
    <cellStyle name="Border Thin 9" xfId="12174" xr:uid="{00000000-0005-0000-0000-0000CB040000}"/>
    <cellStyle name="Border, Bottom" xfId="1384" xr:uid="{00000000-0005-0000-0000-0000CC040000}"/>
    <cellStyle name="Border, Bottom 10" xfId="12498" xr:uid="{00000000-0005-0000-0000-0000CD040000}"/>
    <cellStyle name="Border, Bottom 11" xfId="11485" xr:uid="{00000000-0005-0000-0000-0000CE040000}"/>
    <cellStyle name="Border, Bottom 12" xfId="12842" xr:uid="{00000000-0005-0000-0000-0000CF040000}"/>
    <cellStyle name="Border, Bottom 13" xfId="15664" xr:uid="{00000000-0005-0000-0000-0000D0040000}"/>
    <cellStyle name="Border, Bottom 14" xfId="15959" xr:uid="{00000000-0005-0000-0000-0000D1040000}"/>
    <cellStyle name="Border, Bottom 15" xfId="15646" xr:uid="{00000000-0005-0000-0000-0000D2040000}"/>
    <cellStyle name="Border, Bottom 16" xfId="15967" xr:uid="{00000000-0005-0000-0000-0000D3040000}"/>
    <cellStyle name="Border, Bottom 17" xfId="15982" xr:uid="{00000000-0005-0000-0000-0000D4040000}"/>
    <cellStyle name="Border, Bottom 18" xfId="15642" xr:uid="{00000000-0005-0000-0000-0000D5040000}"/>
    <cellStyle name="Border, Bottom 19" xfId="15990" xr:uid="{00000000-0005-0000-0000-0000D6040000}"/>
    <cellStyle name="Border, Bottom 2" xfId="5694" xr:uid="{00000000-0005-0000-0000-0000D7040000}"/>
    <cellStyle name="Border, Bottom 2 2" xfId="10457" xr:uid="{00000000-0005-0000-0000-0000D8040000}"/>
    <cellStyle name="Border, Bottom 3" xfId="10177" xr:uid="{00000000-0005-0000-0000-0000D9040000}"/>
    <cellStyle name="Border, Bottom 3 2" xfId="14259" xr:uid="{00000000-0005-0000-0000-0000DA040000}"/>
    <cellStyle name="Border, Bottom 4" xfId="10188" xr:uid="{00000000-0005-0000-0000-0000DB040000}"/>
    <cellStyle name="Border, Bottom 5" xfId="9916" xr:uid="{00000000-0005-0000-0000-0000DC040000}"/>
    <cellStyle name="Border, Bottom 6" xfId="9907" xr:uid="{00000000-0005-0000-0000-0000DD040000}"/>
    <cellStyle name="Border, Bottom 7" xfId="13229" xr:uid="{00000000-0005-0000-0000-0000DE040000}"/>
    <cellStyle name="Border, Bottom 8" xfId="13133" xr:uid="{00000000-0005-0000-0000-0000DF040000}"/>
    <cellStyle name="Border, Bottom 9" xfId="12172" xr:uid="{00000000-0005-0000-0000-0000E0040000}"/>
    <cellStyle name="Border, Left" xfId="1385" xr:uid="{00000000-0005-0000-0000-0000E1040000}"/>
    <cellStyle name="Border, Left 2" xfId="5695" xr:uid="{00000000-0005-0000-0000-0000E2040000}"/>
    <cellStyle name="Border, Left 3" xfId="11562" xr:uid="{00000000-0005-0000-0000-0000E3040000}"/>
    <cellStyle name="Border, Right" xfId="1386" xr:uid="{00000000-0005-0000-0000-0000E4040000}"/>
    <cellStyle name="Border, Top" xfId="1387" xr:uid="{00000000-0005-0000-0000-0000E5040000}"/>
    <cellStyle name="Border, Top 10" xfId="9779" xr:uid="{00000000-0005-0000-0000-0000E6040000}"/>
    <cellStyle name="Border, Top 10 2" xfId="13228" xr:uid="{00000000-0005-0000-0000-0000E7040000}"/>
    <cellStyle name="Border, Top 10 3" xfId="13633" xr:uid="{00000000-0005-0000-0000-0000E8040000}"/>
    <cellStyle name="Border, Top 10 4" xfId="14115" xr:uid="{00000000-0005-0000-0000-0000E9040000}"/>
    <cellStyle name="Border, Top 10 5" xfId="14604" xr:uid="{00000000-0005-0000-0000-0000EA040000}"/>
    <cellStyle name="Border, Top 10 6" xfId="14956" xr:uid="{00000000-0005-0000-0000-0000EB040000}"/>
    <cellStyle name="Border, Top 11" xfId="13126" xr:uid="{00000000-0005-0000-0000-0000EC040000}"/>
    <cellStyle name="Border, Top 11 2" xfId="13566" xr:uid="{00000000-0005-0000-0000-0000ED040000}"/>
    <cellStyle name="Border, Top 11 3" xfId="14067" xr:uid="{00000000-0005-0000-0000-0000EE040000}"/>
    <cellStyle name="Border, Top 11 4" xfId="14557" xr:uid="{00000000-0005-0000-0000-0000EF040000}"/>
    <cellStyle name="Border, Top 11 5" xfId="14900" xr:uid="{00000000-0005-0000-0000-0000F0040000}"/>
    <cellStyle name="Border, Top 12" xfId="13238" xr:uid="{00000000-0005-0000-0000-0000F1040000}"/>
    <cellStyle name="Border, Top 12 2" xfId="13642" xr:uid="{00000000-0005-0000-0000-0000F2040000}"/>
    <cellStyle name="Border, Top 12 3" xfId="14122" xr:uid="{00000000-0005-0000-0000-0000F3040000}"/>
    <cellStyle name="Border, Top 12 4" xfId="14610" xr:uid="{00000000-0005-0000-0000-0000F4040000}"/>
    <cellStyle name="Border, Top 12 5" xfId="14962" xr:uid="{00000000-0005-0000-0000-0000F5040000}"/>
    <cellStyle name="Border, Top 13" xfId="12154" xr:uid="{00000000-0005-0000-0000-0000F6040000}"/>
    <cellStyle name="Border, Top 14" xfId="11560" xr:uid="{00000000-0005-0000-0000-0000F7040000}"/>
    <cellStyle name="Border, Top 15" xfId="11545" xr:uid="{00000000-0005-0000-0000-0000F8040000}"/>
    <cellStyle name="Border, Top 16" xfId="12160" xr:uid="{00000000-0005-0000-0000-0000F9040000}"/>
    <cellStyle name="Border, Top 17" xfId="11531" xr:uid="{00000000-0005-0000-0000-0000FA040000}"/>
    <cellStyle name="Border, Top 18" xfId="12171" xr:uid="{00000000-0005-0000-0000-0000FB040000}"/>
    <cellStyle name="Border, Top 19" xfId="11532" xr:uid="{00000000-0005-0000-0000-0000FC040000}"/>
    <cellStyle name="Border, Top 2" xfId="9930" xr:uid="{00000000-0005-0000-0000-0000FD040000}"/>
    <cellStyle name="Border, Top 2 2" xfId="10609" xr:uid="{00000000-0005-0000-0000-0000FE040000}"/>
    <cellStyle name="Border, Top 2 3" xfId="12767" xr:uid="{00000000-0005-0000-0000-0000FF040000}"/>
    <cellStyle name="Border, Top 2 4" xfId="12239" xr:uid="{00000000-0005-0000-0000-000000050000}"/>
    <cellStyle name="Border, Top 20" xfId="12554" xr:uid="{00000000-0005-0000-0000-000001050000}"/>
    <cellStyle name="Border, Top 21" xfId="11520" xr:uid="{00000000-0005-0000-0000-000002050000}"/>
    <cellStyle name="Border, Top 22" xfId="12743" xr:uid="{00000000-0005-0000-0000-000003050000}"/>
    <cellStyle name="Border, Top 23" xfId="12721" xr:uid="{00000000-0005-0000-0000-000004050000}"/>
    <cellStyle name="Border, Top 24" xfId="11503" xr:uid="{00000000-0005-0000-0000-000005050000}"/>
    <cellStyle name="Border, Top 25" xfId="12772" xr:uid="{00000000-0005-0000-0000-000006050000}"/>
    <cellStyle name="Border, Top 26" xfId="12770" xr:uid="{00000000-0005-0000-0000-000007050000}"/>
    <cellStyle name="Border, Top 27" xfId="12782" xr:uid="{00000000-0005-0000-0000-000008050000}"/>
    <cellStyle name="Border, Top 28" xfId="12837" xr:uid="{00000000-0005-0000-0000-000009050000}"/>
    <cellStyle name="Border, Top 29" xfId="11479" xr:uid="{00000000-0005-0000-0000-00000A050000}"/>
    <cellStyle name="Border, Top 3" xfId="10164" xr:uid="{00000000-0005-0000-0000-00000B050000}"/>
    <cellStyle name="Border, Top 30" xfId="11461" xr:uid="{00000000-0005-0000-0000-00000C050000}"/>
    <cellStyle name="Border, Top 31" xfId="15896" xr:uid="{00000000-0005-0000-0000-00000D050000}"/>
    <cellStyle name="Border, Top 32" xfId="15523" xr:uid="{00000000-0005-0000-0000-00000E050000}"/>
    <cellStyle name="Border, Top 33" xfId="15951" xr:uid="{00000000-0005-0000-0000-00000F050000}"/>
    <cellStyle name="Border, Top 34" xfId="15964" xr:uid="{00000000-0005-0000-0000-000010050000}"/>
    <cellStyle name="Border, Top 35" xfId="15658" xr:uid="{00000000-0005-0000-0000-000011050000}"/>
    <cellStyle name="Border, Top 36" xfId="15950" xr:uid="{00000000-0005-0000-0000-000012050000}"/>
    <cellStyle name="Border, Top 37" xfId="15653" xr:uid="{00000000-0005-0000-0000-000013050000}"/>
    <cellStyle name="Border, Top 38" xfId="15966" xr:uid="{00000000-0005-0000-0000-000014050000}"/>
    <cellStyle name="Border, Top 39" xfId="15643" xr:uid="{00000000-0005-0000-0000-000015050000}"/>
    <cellStyle name="Border, Top 4" xfId="9926" xr:uid="{00000000-0005-0000-0000-000016050000}"/>
    <cellStyle name="Border, Top 40" xfId="15988" xr:uid="{00000000-0005-0000-0000-000017050000}"/>
    <cellStyle name="Border, Top 5" xfId="10167" xr:uid="{00000000-0005-0000-0000-000018050000}"/>
    <cellStyle name="Border, Top 5 2" xfId="12888" xr:uid="{00000000-0005-0000-0000-000019050000}"/>
    <cellStyle name="Border, Top 5 3" xfId="11099" xr:uid="{00000000-0005-0000-0000-00001A050000}"/>
    <cellStyle name="Border, Top 5 4" xfId="14251" xr:uid="{00000000-0005-0000-0000-00001B050000}"/>
    <cellStyle name="Border, Top 6" xfId="10175" xr:uid="{00000000-0005-0000-0000-00001C050000}"/>
    <cellStyle name="Border, Top 6 2" xfId="12890" xr:uid="{00000000-0005-0000-0000-00001D050000}"/>
    <cellStyle name="Border, Top 6 3" xfId="11092" xr:uid="{00000000-0005-0000-0000-00001E050000}"/>
    <cellStyle name="Border, Top 7" xfId="10187" xr:uid="{00000000-0005-0000-0000-00001F050000}"/>
    <cellStyle name="Border, Top 8" xfId="10186" xr:uid="{00000000-0005-0000-0000-000020050000}"/>
    <cellStyle name="Border, Top 9" xfId="9963" xr:uid="{00000000-0005-0000-0000-000021050000}"/>
    <cellStyle name="Border, Top 9 2" xfId="10620" xr:uid="{00000000-0005-0000-0000-000022050000}"/>
    <cellStyle name="Border, Top 9 3" xfId="11225" xr:uid="{00000000-0005-0000-0000-000023050000}"/>
    <cellStyle name="Border, Top 9 4" xfId="12370" xr:uid="{00000000-0005-0000-0000-000024050000}"/>
    <cellStyle name="Border, Top 9 5" xfId="12556" xr:uid="{00000000-0005-0000-0000-000025050000}"/>
    <cellStyle name="British Pound" xfId="1388" xr:uid="{00000000-0005-0000-0000-000026050000}"/>
    <cellStyle name="BritPound" xfId="1389" xr:uid="{00000000-0005-0000-0000-000027050000}"/>
    <cellStyle name="Bullet" xfId="1390" xr:uid="{00000000-0005-0000-0000-000028050000}"/>
    <cellStyle name="Calc Currency (0)" xfId="1391" xr:uid="{00000000-0005-0000-0000-000029050000}"/>
    <cellStyle name="Calc Currency (2)" xfId="1392" xr:uid="{00000000-0005-0000-0000-00002A050000}"/>
    <cellStyle name="Calc Percent (0)" xfId="1393" xr:uid="{00000000-0005-0000-0000-00002B050000}"/>
    <cellStyle name="Calc Percent (1)" xfId="1394" xr:uid="{00000000-0005-0000-0000-00002C050000}"/>
    <cellStyle name="Calc Percent (2)" xfId="1395" xr:uid="{00000000-0005-0000-0000-00002D050000}"/>
    <cellStyle name="Calc Units (0)" xfId="1396" xr:uid="{00000000-0005-0000-0000-00002E050000}"/>
    <cellStyle name="Calc Units (1)" xfId="1397" xr:uid="{00000000-0005-0000-0000-00002F050000}"/>
    <cellStyle name="Calc Units (2)" xfId="1398" xr:uid="{00000000-0005-0000-0000-000030050000}"/>
    <cellStyle name="Calcul" xfId="1399" xr:uid="{00000000-0005-0000-0000-000031050000}"/>
    <cellStyle name="Calcul 10" xfId="9964" xr:uid="{00000000-0005-0000-0000-000032050000}"/>
    <cellStyle name="Calcul 10 2" xfId="10621" xr:uid="{00000000-0005-0000-0000-000033050000}"/>
    <cellStyle name="Calcul 10 3" xfId="11224" xr:uid="{00000000-0005-0000-0000-000034050000}"/>
    <cellStyle name="Calcul 10 4" xfId="12371" xr:uid="{00000000-0005-0000-0000-000035050000}"/>
    <cellStyle name="Calcul 10 5" xfId="12557" xr:uid="{00000000-0005-0000-0000-000036050000}"/>
    <cellStyle name="Calcul 10 6" xfId="12616" xr:uid="{00000000-0005-0000-0000-000037050000}"/>
    <cellStyle name="Calcul 11" xfId="9780" xr:uid="{00000000-0005-0000-0000-000038050000}"/>
    <cellStyle name="Calcul 11 2" xfId="13226" xr:uid="{00000000-0005-0000-0000-000039050000}"/>
    <cellStyle name="Calcul 11 3" xfId="13632" xr:uid="{00000000-0005-0000-0000-00003A050000}"/>
    <cellStyle name="Calcul 11 4" xfId="14114" xr:uid="{00000000-0005-0000-0000-00003B050000}"/>
    <cellStyle name="Calcul 11 5" xfId="14603" xr:uid="{00000000-0005-0000-0000-00003C050000}"/>
    <cellStyle name="Calcul 11 6" xfId="14955" xr:uid="{00000000-0005-0000-0000-00003D050000}"/>
    <cellStyle name="Calcul 12" xfId="13127" xr:uid="{00000000-0005-0000-0000-00003E050000}"/>
    <cellStyle name="Calcul 12 2" xfId="13567" xr:uid="{00000000-0005-0000-0000-00003F050000}"/>
    <cellStyle name="Calcul 12 3" xfId="14068" xr:uid="{00000000-0005-0000-0000-000040050000}"/>
    <cellStyle name="Calcul 12 4" xfId="14558" xr:uid="{00000000-0005-0000-0000-000041050000}"/>
    <cellStyle name="Calcul 12 5" xfId="14901" xr:uid="{00000000-0005-0000-0000-000042050000}"/>
    <cellStyle name="Calcul 13" xfId="13236" xr:uid="{00000000-0005-0000-0000-000043050000}"/>
    <cellStyle name="Calcul 13 2" xfId="13640" xr:uid="{00000000-0005-0000-0000-000044050000}"/>
    <cellStyle name="Calcul 13 3" xfId="14120" xr:uid="{00000000-0005-0000-0000-000045050000}"/>
    <cellStyle name="Calcul 13 4" xfId="14609" xr:uid="{00000000-0005-0000-0000-000046050000}"/>
    <cellStyle name="Calcul 13 5" xfId="14961" xr:uid="{00000000-0005-0000-0000-000047050000}"/>
    <cellStyle name="Calcul 14" xfId="12148" xr:uid="{00000000-0005-0000-0000-000048050000}"/>
    <cellStyle name="Calcul 15" xfId="11564" xr:uid="{00000000-0005-0000-0000-000049050000}"/>
    <cellStyle name="Calcul 16" xfId="12152" xr:uid="{00000000-0005-0000-0000-00004A050000}"/>
    <cellStyle name="Calcul 17" xfId="11554" xr:uid="{00000000-0005-0000-0000-00004B050000}"/>
    <cellStyle name="Calcul 18" xfId="12158" xr:uid="{00000000-0005-0000-0000-00004C050000}"/>
    <cellStyle name="Calcul 19" xfId="11533" xr:uid="{00000000-0005-0000-0000-00004D050000}"/>
    <cellStyle name="Calcul 2" xfId="9931" xr:uid="{00000000-0005-0000-0000-00004E050000}"/>
    <cellStyle name="Calcul 2 2" xfId="10610" xr:uid="{00000000-0005-0000-0000-00004F050000}"/>
    <cellStyle name="Calcul 2 3" xfId="12768" xr:uid="{00000000-0005-0000-0000-000050050000}"/>
    <cellStyle name="Calcul 2 4" xfId="11240" xr:uid="{00000000-0005-0000-0000-000051050000}"/>
    <cellStyle name="Calcul 2 5" xfId="12360" xr:uid="{00000000-0005-0000-0000-000052050000}"/>
    <cellStyle name="Calcul 2 6" xfId="12542" xr:uid="{00000000-0005-0000-0000-000053050000}"/>
    <cellStyle name="Calcul 2 7" xfId="12240" xr:uid="{00000000-0005-0000-0000-000054050000}"/>
    <cellStyle name="Calcul 20" xfId="12167" xr:uid="{00000000-0005-0000-0000-000055050000}"/>
    <cellStyle name="Calcul 21" xfId="11538" xr:uid="{00000000-0005-0000-0000-000056050000}"/>
    <cellStyle name="Calcul 22" xfId="12543" xr:uid="{00000000-0005-0000-0000-000057050000}"/>
    <cellStyle name="Calcul 23" xfId="12574" xr:uid="{00000000-0005-0000-0000-000058050000}"/>
    <cellStyle name="Calcul 24" xfId="11524" xr:uid="{00000000-0005-0000-0000-000059050000}"/>
    <cellStyle name="Calcul 25" xfId="12576" xr:uid="{00000000-0005-0000-0000-00005A050000}"/>
    <cellStyle name="Calcul 26" xfId="11510" xr:uid="{00000000-0005-0000-0000-00005B050000}"/>
    <cellStyle name="Calcul 27" xfId="12614" xr:uid="{00000000-0005-0000-0000-00005C050000}"/>
    <cellStyle name="Calcul 28" xfId="11509" xr:uid="{00000000-0005-0000-0000-00005D050000}"/>
    <cellStyle name="Calcul 29" xfId="12747" xr:uid="{00000000-0005-0000-0000-00005E050000}"/>
    <cellStyle name="Calcul 3" xfId="10161" xr:uid="{00000000-0005-0000-0000-00005F050000}"/>
    <cellStyle name="Calcul 3 2" xfId="10717" xr:uid="{00000000-0005-0000-0000-000060050000}"/>
    <cellStyle name="Calcul 3 3" xfId="11104" xr:uid="{00000000-0005-0000-0000-000061050000}"/>
    <cellStyle name="Calcul 3 4" xfId="13764" xr:uid="{00000000-0005-0000-0000-000062050000}"/>
    <cellStyle name="Calcul 3 5" xfId="14246" xr:uid="{00000000-0005-0000-0000-000063050000}"/>
    <cellStyle name="Calcul 3 6" xfId="14712" xr:uid="{00000000-0005-0000-0000-000064050000}"/>
    <cellStyle name="Calcul 30" xfId="11504" xr:uid="{00000000-0005-0000-0000-000065050000}"/>
    <cellStyle name="Calcul 31" xfId="11480" xr:uid="{00000000-0005-0000-0000-000066050000}"/>
    <cellStyle name="Calcul 32" xfId="12764" xr:uid="{00000000-0005-0000-0000-000067050000}"/>
    <cellStyle name="Calcul 33" xfId="12817" xr:uid="{00000000-0005-0000-0000-000068050000}"/>
    <cellStyle name="Calcul 34" xfId="12835" xr:uid="{00000000-0005-0000-0000-000069050000}"/>
    <cellStyle name="Calcul 35" xfId="11487" xr:uid="{00000000-0005-0000-0000-00006A050000}"/>
    <cellStyle name="Calcul 36" xfId="11467" xr:uid="{00000000-0005-0000-0000-00006B050000}"/>
    <cellStyle name="Calcul 37" xfId="12852" xr:uid="{00000000-0005-0000-0000-00006C050000}"/>
    <cellStyle name="Calcul 38" xfId="15495" xr:uid="{00000000-0005-0000-0000-00006D050000}"/>
    <cellStyle name="Calcul 39" xfId="15895" xr:uid="{00000000-0005-0000-0000-00006E050000}"/>
    <cellStyle name="Calcul 4" xfId="10166" xr:uid="{00000000-0005-0000-0000-00006F050000}"/>
    <cellStyle name="Calcul 4 2" xfId="10721" xr:uid="{00000000-0005-0000-0000-000070050000}"/>
    <cellStyle name="Calcul 4 3" xfId="11100" xr:uid="{00000000-0005-0000-0000-000071050000}"/>
    <cellStyle name="Calcul 4 4" xfId="13768" xr:uid="{00000000-0005-0000-0000-000072050000}"/>
    <cellStyle name="Calcul 4 5" xfId="14250" xr:uid="{00000000-0005-0000-0000-000073050000}"/>
    <cellStyle name="Calcul 4 6" xfId="14716" xr:uid="{00000000-0005-0000-0000-000074050000}"/>
    <cellStyle name="Calcul 40" xfId="15522" xr:uid="{00000000-0005-0000-0000-000075050000}"/>
    <cellStyle name="Calcul 41" xfId="15949" xr:uid="{00000000-0005-0000-0000-000076050000}"/>
    <cellStyle name="Calcul 42" xfId="15955" xr:uid="{00000000-0005-0000-0000-000077050000}"/>
    <cellStyle name="Calcul 43" xfId="15659" xr:uid="{00000000-0005-0000-0000-000078050000}"/>
    <cellStyle name="Calcul 44" xfId="15945" xr:uid="{00000000-0005-0000-0000-000079050000}"/>
    <cellStyle name="Calcul 45" xfId="15654" xr:uid="{00000000-0005-0000-0000-00007A050000}"/>
    <cellStyle name="Calcul 46" xfId="15963" xr:uid="{00000000-0005-0000-0000-00007B050000}"/>
    <cellStyle name="Calcul 47" xfId="15980" xr:uid="{00000000-0005-0000-0000-00007C050000}"/>
    <cellStyle name="Calcul 48" xfId="15647" xr:uid="{00000000-0005-0000-0000-00007D050000}"/>
    <cellStyle name="Calcul 49" xfId="15987" xr:uid="{00000000-0005-0000-0000-00007E050000}"/>
    <cellStyle name="Calcul 5" xfId="9922" xr:uid="{00000000-0005-0000-0000-00007F050000}"/>
    <cellStyle name="Calcul 5 2" xfId="10604" xr:uid="{00000000-0005-0000-0000-000080050000}"/>
    <cellStyle name="Calcul 5 3" xfId="11246" xr:uid="{00000000-0005-0000-0000-000081050000}"/>
    <cellStyle name="Calcul 5 4" xfId="12355" xr:uid="{00000000-0005-0000-0000-000082050000}"/>
    <cellStyle name="Calcul 5 5" xfId="12534" xr:uid="{00000000-0005-0000-0000-000083050000}"/>
    <cellStyle name="Calcul 5 6" xfId="12235" xr:uid="{00000000-0005-0000-0000-000084050000}"/>
    <cellStyle name="Calcul 6" xfId="10172" xr:uid="{00000000-0005-0000-0000-000085050000}"/>
    <cellStyle name="Calcul 6 2" xfId="10725" xr:uid="{00000000-0005-0000-0000-000086050000}"/>
    <cellStyle name="Calcul 6 3" xfId="11095" xr:uid="{00000000-0005-0000-0000-000087050000}"/>
    <cellStyle name="Calcul 6 4" xfId="13772" xr:uid="{00000000-0005-0000-0000-000088050000}"/>
    <cellStyle name="Calcul 6 5" xfId="14255" xr:uid="{00000000-0005-0000-0000-000089050000}"/>
    <cellStyle name="Calcul 6 6" xfId="14720" xr:uid="{00000000-0005-0000-0000-00008A050000}"/>
    <cellStyle name="Calcul 7" xfId="9917" xr:uid="{00000000-0005-0000-0000-00008B050000}"/>
    <cellStyle name="Calcul 7 2" xfId="10600" xr:uid="{00000000-0005-0000-0000-00008C050000}"/>
    <cellStyle name="Calcul 7 3" xfId="11251" xr:uid="{00000000-0005-0000-0000-00008D050000}"/>
    <cellStyle name="Calcul 7 4" xfId="12351" xr:uid="{00000000-0005-0000-0000-00008E050000}"/>
    <cellStyle name="Calcul 7 5" xfId="12529" xr:uid="{00000000-0005-0000-0000-00008F050000}"/>
    <cellStyle name="Calcul 7 6" xfId="12231" xr:uid="{00000000-0005-0000-0000-000090050000}"/>
    <cellStyle name="Calcul 8" xfId="9910" xr:uid="{00000000-0005-0000-0000-000091050000}"/>
    <cellStyle name="Calcul 8 2" xfId="10595" xr:uid="{00000000-0005-0000-0000-000092050000}"/>
    <cellStyle name="Calcul 8 3" xfId="11257" xr:uid="{00000000-0005-0000-0000-000093050000}"/>
    <cellStyle name="Calcul 8 4" xfId="12346" xr:uid="{00000000-0005-0000-0000-000094050000}"/>
    <cellStyle name="Calcul 8 5" xfId="12525" xr:uid="{00000000-0005-0000-0000-000095050000}"/>
    <cellStyle name="Calcul 8 6" xfId="12226" xr:uid="{00000000-0005-0000-0000-000096050000}"/>
    <cellStyle name="Calcul 9" xfId="10184" xr:uid="{00000000-0005-0000-0000-000097050000}"/>
    <cellStyle name="Calcul 9 2" xfId="10732" xr:uid="{00000000-0005-0000-0000-000098050000}"/>
    <cellStyle name="Calcul 9 3" xfId="11085" xr:uid="{00000000-0005-0000-0000-000099050000}"/>
    <cellStyle name="Calcul 9 4" xfId="13781" xr:uid="{00000000-0005-0000-0000-00009A050000}"/>
    <cellStyle name="Calcul 9 5" xfId="14266" xr:uid="{00000000-0005-0000-0000-00009B050000}"/>
    <cellStyle name="Calcul 9 6" xfId="14727" xr:uid="{00000000-0005-0000-0000-00009C050000}"/>
    <cellStyle name="Calculation 2" xfId="36" xr:uid="{00000000-0005-0000-0000-00009D050000}"/>
    <cellStyle name="Calculation 2 10" xfId="9745" xr:uid="{00000000-0005-0000-0000-00009E050000}"/>
    <cellStyle name="Calculation 2 10 2" xfId="10471" xr:uid="{00000000-0005-0000-0000-00009F050000}"/>
    <cellStyle name="Calculation 2 10 2 2" xfId="10936" xr:uid="{00000000-0005-0000-0000-0000A0050000}"/>
    <cellStyle name="Calculation 2 10 2 3" xfId="13495" xr:uid="{00000000-0005-0000-0000-0000A1050000}"/>
    <cellStyle name="Calculation 2 10 2 4" xfId="14003" xr:uid="{00000000-0005-0000-0000-0000A2050000}"/>
    <cellStyle name="Calculation 2 10 2 5" xfId="14494" xr:uid="{00000000-0005-0000-0000-0000A3050000}"/>
    <cellStyle name="Calculation 2 10 2 6" xfId="14838" xr:uid="{00000000-0005-0000-0000-0000A4050000}"/>
    <cellStyle name="Calculation 2 10 3" xfId="10501" xr:uid="{00000000-0005-0000-0000-0000A5050000}"/>
    <cellStyle name="Calculation 2 10 4" xfId="11359" xr:uid="{00000000-0005-0000-0000-0000A6050000}"/>
    <cellStyle name="Calculation 2 10 5" xfId="12249" xr:uid="{00000000-0005-0000-0000-0000A7050000}"/>
    <cellStyle name="Calculation 2 10 6" xfId="12422" xr:uid="{00000000-0005-0000-0000-0000A8050000}"/>
    <cellStyle name="Calculation 2 10 7" xfId="12177" xr:uid="{00000000-0005-0000-0000-0000A9050000}"/>
    <cellStyle name="Calculation 2 10 8" xfId="16114" xr:uid="{00000000-0005-0000-0000-0000AA050000}"/>
    <cellStyle name="Calculation 2 11" xfId="10160" xr:uid="{00000000-0005-0000-0000-0000AB050000}"/>
    <cellStyle name="Calculation 2 11 2" xfId="10716" xr:uid="{00000000-0005-0000-0000-0000AC050000}"/>
    <cellStyle name="Calculation 2 11 3" xfId="11105" xr:uid="{00000000-0005-0000-0000-0000AD050000}"/>
    <cellStyle name="Calculation 2 11 4" xfId="13763" xr:uid="{00000000-0005-0000-0000-0000AE050000}"/>
    <cellStyle name="Calculation 2 11 5" xfId="14245" xr:uid="{00000000-0005-0000-0000-0000AF050000}"/>
    <cellStyle name="Calculation 2 11 6" xfId="14711" xr:uid="{00000000-0005-0000-0000-0000B0050000}"/>
    <cellStyle name="Calculation 2 12" xfId="10165" xr:uid="{00000000-0005-0000-0000-0000B1050000}"/>
    <cellStyle name="Calculation 2 12 2" xfId="10720" xr:uid="{00000000-0005-0000-0000-0000B2050000}"/>
    <cellStyle name="Calculation 2 12 3" xfId="11101" xr:uid="{00000000-0005-0000-0000-0000B3050000}"/>
    <cellStyle name="Calculation 2 12 4" xfId="13767" xr:uid="{00000000-0005-0000-0000-0000B4050000}"/>
    <cellStyle name="Calculation 2 12 5" xfId="14249" xr:uid="{00000000-0005-0000-0000-0000B5050000}"/>
    <cellStyle name="Calculation 2 12 6" xfId="14715" xr:uid="{00000000-0005-0000-0000-0000B6050000}"/>
    <cellStyle name="Calculation 2 13" xfId="9923" xr:uid="{00000000-0005-0000-0000-0000B7050000}"/>
    <cellStyle name="Calculation 2 13 2" xfId="10605" xr:uid="{00000000-0005-0000-0000-0000B8050000}"/>
    <cellStyle name="Calculation 2 13 3" xfId="11245" xr:uid="{00000000-0005-0000-0000-0000B9050000}"/>
    <cellStyle name="Calculation 2 13 4" xfId="12356" xr:uid="{00000000-0005-0000-0000-0000BA050000}"/>
    <cellStyle name="Calculation 2 13 5" xfId="12535" xr:uid="{00000000-0005-0000-0000-0000BB050000}"/>
    <cellStyle name="Calculation 2 13 6" xfId="12236" xr:uid="{00000000-0005-0000-0000-0000BC050000}"/>
    <cellStyle name="Calculation 2 14" xfId="10171" xr:uid="{00000000-0005-0000-0000-0000BD050000}"/>
    <cellStyle name="Calculation 2 14 2" xfId="10724" xr:uid="{00000000-0005-0000-0000-0000BE050000}"/>
    <cellStyle name="Calculation 2 14 3" xfId="11096" xr:uid="{00000000-0005-0000-0000-0000BF050000}"/>
    <cellStyle name="Calculation 2 14 4" xfId="13771" xr:uid="{00000000-0005-0000-0000-0000C0050000}"/>
    <cellStyle name="Calculation 2 14 5" xfId="14254" xr:uid="{00000000-0005-0000-0000-0000C1050000}"/>
    <cellStyle name="Calculation 2 14 6" xfId="14719" xr:uid="{00000000-0005-0000-0000-0000C2050000}"/>
    <cellStyle name="Calculation 2 15" xfId="9918" xr:uid="{00000000-0005-0000-0000-0000C3050000}"/>
    <cellStyle name="Calculation 2 15 2" xfId="10601" xr:uid="{00000000-0005-0000-0000-0000C4050000}"/>
    <cellStyle name="Calculation 2 15 3" xfId="11250" xr:uid="{00000000-0005-0000-0000-0000C5050000}"/>
    <cellStyle name="Calculation 2 15 4" xfId="12352" xr:uid="{00000000-0005-0000-0000-0000C6050000}"/>
    <cellStyle name="Calculation 2 15 5" xfId="12530" xr:uid="{00000000-0005-0000-0000-0000C7050000}"/>
    <cellStyle name="Calculation 2 15 6" xfId="12232" xr:uid="{00000000-0005-0000-0000-0000C8050000}"/>
    <cellStyle name="Calculation 2 16" xfId="9911" xr:uid="{00000000-0005-0000-0000-0000C9050000}"/>
    <cellStyle name="Calculation 2 16 2" xfId="10596" xr:uid="{00000000-0005-0000-0000-0000CA050000}"/>
    <cellStyle name="Calculation 2 16 3" xfId="11256" xr:uid="{00000000-0005-0000-0000-0000CB050000}"/>
    <cellStyle name="Calculation 2 16 4" xfId="12347" xr:uid="{00000000-0005-0000-0000-0000CC050000}"/>
    <cellStyle name="Calculation 2 16 5" xfId="13073" xr:uid="{00000000-0005-0000-0000-0000CD050000}"/>
    <cellStyle name="Calculation 2 16 6" xfId="12227" xr:uid="{00000000-0005-0000-0000-0000CE050000}"/>
    <cellStyle name="Calculation 2 17" xfId="10183" xr:uid="{00000000-0005-0000-0000-0000CF050000}"/>
    <cellStyle name="Calculation 2 17 2" xfId="10731" xr:uid="{00000000-0005-0000-0000-0000D0050000}"/>
    <cellStyle name="Calculation 2 17 3" xfId="11086" xr:uid="{00000000-0005-0000-0000-0000D1050000}"/>
    <cellStyle name="Calculation 2 17 4" xfId="13780" xr:uid="{00000000-0005-0000-0000-0000D2050000}"/>
    <cellStyle name="Calculation 2 17 5" xfId="14265" xr:uid="{00000000-0005-0000-0000-0000D3050000}"/>
    <cellStyle name="Calculation 2 17 6" xfId="14726" xr:uid="{00000000-0005-0000-0000-0000D4050000}"/>
    <cellStyle name="Calculation 2 18" xfId="10426" xr:uid="{00000000-0005-0000-0000-0000D5050000}"/>
    <cellStyle name="Calculation 2 18 2" xfId="10909" xr:uid="{00000000-0005-0000-0000-0000D6050000}"/>
    <cellStyle name="Calculation 2 18 3" xfId="13453" xr:uid="{00000000-0005-0000-0000-0000D7050000}"/>
    <cellStyle name="Calculation 2 18 4" xfId="13974" xr:uid="{00000000-0005-0000-0000-0000D8050000}"/>
    <cellStyle name="Calculation 2 18 5" xfId="14465" xr:uid="{00000000-0005-0000-0000-0000D9050000}"/>
    <cellStyle name="Calculation 2 18 6" xfId="14822" xr:uid="{00000000-0005-0000-0000-0000DA050000}"/>
    <cellStyle name="Calculation 2 19" xfId="13225" xr:uid="{00000000-0005-0000-0000-0000DB050000}"/>
    <cellStyle name="Calculation 2 19 2" xfId="13631" xr:uid="{00000000-0005-0000-0000-0000DC050000}"/>
    <cellStyle name="Calculation 2 19 3" xfId="14113" xr:uid="{00000000-0005-0000-0000-0000DD050000}"/>
    <cellStyle name="Calculation 2 19 4" xfId="14602" xr:uid="{00000000-0005-0000-0000-0000DE050000}"/>
    <cellStyle name="Calculation 2 19 5" xfId="14954" xr:uid="{00000000-0005-0000-0000-0000DF050000}"/>
    <cellStyle name="Calculation 2 2" xfId="64" xr:uid="{00000000-0005-0000-0000-0000E0050000}"/>
    <cellStyle name="Calculation 2 2 10" xfId="10182" xr:uid="{00000000-0005-0000-0000-0000E1050000}"/>
    <cellStyle name="Calculation 2 2 10 2" xfId="10730" xr:uid="{00000000-0005-0000-0000-0000E2050000}"/>
    <cellStyle name="Calculation 2 2 10 3" xfId="11087" xr:uid="{00000000-0005-0000-0000-0000E3050000}"/>
    <cellStyle name="Calculation 2 2 10 4" xfId="13779" xr:uid="{00000000-0005-0000-0000-0000E4050000}"/>
    <cellStyle name="Calculation 2 2 10 5" xfId="14264" xr:uid="{00000000-0005-0000-0000-0000E5050000}"/>
    <cellStyle name="Calculation 2 2 10 6" xfId="14725" xr:uid="{00000000-0005-0000-0000-0000E6050000}"/>
    <cellStyle name="Calculation 2 2 11" xfId="10417" xr:uid="{00000000-0005-0000-0000-0000E7050000}"/>
    <cellStyle name="Calculation 2 2 11 2" xfId="10900" xr:uid="{00000000-0005-0000-0000-0000E8050000}"/>
    <cellStyle name="Calculation 2 2 11 3" xfId="13444" xr:uid="{00000000-0005-0000-0000-0000E9050000}"/>
    <cellStyle name="Calculation 2 2 11 4" xfId="13965" xr:uid="{00000000-0005-0000-0000-0000EA050000}"/>
    <cellStyle name="Calculation 2 2 11 5" xfId="14456" xr:uid="{00000000-0005-0000-0000-0000EB050000}"/>
    <cellStyle name="Calculation 2 2 11 6" xfId="14815" xr:uid="{00000000-0005-0000-0000-0000EC050000}"/>
    <cellStyle name="Calculation 2 2 12" xfId="13224" xr:uid="{00000000-0005-0000-0000-0000ED050000}"/>
    <cellStyle name="Calculation 2 2 12 2" xfId="13630" xr:uid="{00000000-0005-0000-0000-0000EE050000}"/>
    <cellStyle name="Calculation 2 2 12 3" xfId="14112" xr:uid="{00000000-0005-0000-0000-0000EF050000}"/>
    <cellStyle name="Calculation 2 2 12 4" xfId="14601" xr:uid="{00000000-0005-0000-0000-0000F0050000}"/>
    <cellStyle name="Calculation 2 2 12 5" xfId="14953" xr:uid="{00000000-0005-0000-0000-0000F1050000}"/>
    <cellStyle name="Calculation 2 2 13" xfId="13129" xr:uid="{00000000-0005-0000-0000-0000F2050000}"/>
    <cellStyle name="Calculation 2 2 13 2" xfId="13569" xr:uid="{00000000-0005-0000-0000-0000F3050000}"/>
    <cellStyle name="Calculation 2 2 13 3" xfId="14070" xr:uid="{00000000-0005-0000-0000-0000F4050000}"/>
    <cellStyle name="Calculation 2 2 13 4" xfId="14560" xr:uid="{00000000-0005-0000-0000-0000F5050000}"/>
    <cellStyle name="Calculation 2 2 13 5" xfId="14903" xr:uid="{00000000-0005-0000-0000-0000F6050000}"/>
    <cellStyle name="Calculation 2 2 14" xfId="13234" xr:uid="{00000000-0005-0000-0000-0000F7050000}"/>
    <cellStyle name="Calculation 2 2 14 2" xfId="13638" xr:uid="{00000000-0005-0000-0000-0000F8050000}"/>
    <cellStyle name="Calculation 2 2 14 3" xfId="14118" xr:uid="{00000000-0005-0000-0000-0000F9050000}"/>
    <cellStyle name="Calculation 2 2 14 4" xfId="14607" xr:uid="{00000000-0005-0000-0000-0000FA050000}"/>
    <cellStyle name="Calculation 2 2 14 5" xfId="14959" xr:uid="{00000000-0005-0000-0000-0000FB050000}"/>
    <cellStyle name="Calculation 2 2 15" xfId="12146" xr:uid="{00000000-0005-0000-0000-0000FC050000}"/>
    <cellStyle name="Calculation 2 2 16" xfId="11566" xr:uid="{00000000-0005-0000-0000-0000FD050000}"/>
    <cellStyle name="Calculation 2 2 17" xfId="12150" xr:uid="{00000000-0005-0000-0000-0000FE050000}"/>
    <cellStyle name="Calculation 2 2 18" xfId="11556" xr:uid="{00000000-0005-0000-0000-0000FF050000}"/>
    <cellStyle name="Calculation 2 2 19" xfId="12156" xr:uid="{00000000-0005-0000-0000-000000060000}"/>
    <cellStyle name="Calculation 2 2 2" xfId="84" xr:uid="{00000000-0005-0000-0000-000001060000}"/>
    <cellStyle name="Calculation 2 2 2 2" xfId="9766" xr:uid="{00000000-0005-0000-0000-000002060000}"/>
    <cellStyle name="Calculation 2 2 2 2 2" xfId="10491" xr:uid="{00000000-0005-0000-0000-000003060000}"/>
    <cellStyle name="Calculation 2 2 2 2 2 2" xfId="10956" xr:uid="{00000000-0005-0000-0000-000004060000}"/>
    <cellStyle name="Calculation 2 2 2 2 2 3" xfId="13515" xr:uid="{00000000-0005-0000-0000-000005060000}"/>
    <cellStyle name="Calculation 2 2 2 2 2 4" xfId="14023" xr:uid="{00000000-0005-0000-0000-000006060000}"/>
    <cellStyle name="Calculation 2 2 2 2 2 5" xfId="14514" xr:uid="{00000000-0005-0000-0000-000007060000}"/>
    <cellStyle name="Calculation 2 2 2 2 2 6" xfId="14856" xr:uid="{00000000-0005-0000-0000-000008060000}"/>
    <cellStyle name="Calculation 2 2 2 2 3" xfId="10521" xr:uid="{00000000-0005-0000-0000-000009060000}"/>
    <cellStyle name="Calculation 2 2 2 2 4" xfId="11339" xr:uid="{00000000-0005-0000-0000-00000A060000}"/>
    <cellStyle name="Calculation 2 2 2 2 5" xfId="12268" xr:uid="{00000000-0005-0000-0000-00000B060000}"/>
    <cellStyle name="Calculation 2 2 2 2 6" xfId="12442" xr:uid="{00000000-0005-0000-0000-00000C060000}"/>
    <cellStyle name="Calculation 2 2 2 2 7" xfId="12194" xr:uid="{00000000-0005-0000-0000-00000D060000}"/>
    <cellStyle name="Calculation 2 2 2 2 8" xfId="16134" xr:uid="{00000000-0005-0000-0000-00000E060000}"/>
    <cellStyle name="Calculation 2 2 2 3" xfId="9932" xr:uid="{00000000-0005-0000-0000-00000F060000}"/>
    <cellStyle name="Calculation 2 2 2 4" xfId="10393" xr:uid="{00000000-0005-0000-0000-000010060000}"/>
    <cellStyle name="Calculation 2 2 2 4 2" xfId="10880" xr:uid="{00000000-0005-0000-0000-000011060000}"/>
    <cellStyle name="Calculation 2 2 2 4 3" xfId="13422" xr:uid="{00000000-0005-0000-0000-000012060000}"/>
    <cellStyle name="Calculation 2 2 2 4 4" xfId="13943" xr:uid="{00000000-0005-0000-0000-000013060000}"/>
    <cellStyle name="Calculation 2 2 2 4 5" xfId="14434" xr:uid="{00000000-0005-0000-0000-000014060000}"/>
    <cellStyle name="Calculation 2 2 2 4 6" xfId="14798" xr:uid="{00000000-0005-0000-0000-000015060000}"/>
    <cellStyle name="Calculation 2 2 2 5" xfId="12683" xr:uid="{00000000-0005-0000-0000-000016060000}"/>
    <cellStyle name="Calculation 2 2 2 6" xfId="13019" xr:uid="{00000000-0005-0000-0000-000017060000}"/>
    <cellStyle name="Calculation 2 2 2 7" xfId="15466" xr:uid="{00000000-0005-0000-0000-000018060000}"/>
    <cellStyle name="Calculation 2 2 2 8" xfId="16072" xr:uid="{00000000-0005-0000-0000-000019060000}"/>
    <cellStyle name="Calculation 2 2 20" xfId="11535" xr:uid="{00000000-0005-0000-0000-00001A060000}"/>
    <cellStyle name="Calculation 2 2 21" xfId="12165" xr:uid="{00000000-0005-0000-0000-00001B060000}"/>
    <cellStyle name="Calculation 2 2 22" xfId="11540" xr:uid="{00000000-0005-0000-0000-00001C060000}"/>
    <cellStyle name="Calculation 2 2 23" xfId="12539" xr:uid="{00000000-0005-0000-0000-00001D060000}"/>
    <cellStyle name="Calculation 2 2 24" xfId="12569" xr:uid="{00000000-0005-0000-0000-00001E060000}"/>
    <cellStyle name="Calculation 2 2 25" xfId="11528" xr:uid="{00000000-0005-0000-0000-00001F060000}"/>
    <cellStyle name="Calculation 2 2 26" xfId="12566" xr:uid="{00000000-0005-0000-0000-000020060000}"/>
    <cellStyle name="Calculation 2 2 27" xfId="11513" xr:uid="{00000000-0005-0000-0000-000021060000}"/>
    <cellStyle name="Calculation 2 2 28" xfId="12612" xr:uid="{00000000-0005-0000-0000-000022060000}"/>
    <cellStyle name="Calculation 2 2 29" xfId="11516" xr:uid="{00000000-0005-0000-0000-000023060000}"/>
    <cellStyle name="Calculation 2 2 3" xfId="9752" xr:uid="{00000000-0005-0000-0000-000024060000}"/>
    <cellStyle name="Calculation 2 2 3 2" xfId="10477" xr:uid="{00000000-0005-0000-0000-000025060000}"/>
    <cellStyle name="Calculation 2 2 3 2 2" xfId="10942" xr:uid="{00000000-0005-0000-0000-000026060000}"/>
    <cellStyle name="Calculation 2 2 3 2 3" xfId="13501" xr:uid="{00000000-0005-0000-0000-000027060000}"/>
    <cellStyle name="Calculation 2 2 3 2 4" xfId="14009" xr:uid="{00000000-0005-0000-0000-000028060000}"/>
    <cellStyle name="Calculation 2 2 3 2 5" xfId="14500" xr:uid="{00000000-0005-0000-0000-000029060000}"/>
    <cellStyle name="Calculation 2 2 3 2 6" xfId="14844" xr:uid="{00000000-0005-0000-0000-00002A060000}"/>
    <cellStyle name="Calculation 2 2 3 3" xfId="10507" xr:uid="{00000000-0005-0000-0000-00002B060000}"/>
    <cellStyle name="Calculation 2 2 3 4" xfId="11353" xr:uid="{00000000-0005-0000-0000-00002C060000}"/>
    <cellStyle name="Calculation 2 2 3 5" xfId="12255" xr:uid="{00000000-0005-0000-0000-00002D060000}"/>
    <cellStyle name="Calculation 2 2 3 6" xfId="12428" xr:uid="{00000000-0005-0000-0000-00002E060000}"/>
    <cellStyle name="Calculation 2 2 3 7" xfId="12182" xr:uid="{00000000-0005-0000-0000-00002F060000}"/>
    <cellStyle name="Calculation 2 2 3 8" xfId="16120" xr:uid="{00000000-0005-0000-0000-000030060000}"/>
    <cellStyle name="Calculation 2 2 30" xfId="12740" xr:uid="{00000000-0005-0000-0000-000031060000}"/>
    <cellStyle name="Calculation 2 2 31" xfId="11506" xr:uid="{00000000-0005-0000-0000-000032060000}"/>
    <cellStyle name="Calculation 2 2 32" xfId="11482" xr:uid="{00000000-0005-0000-0000-000033060000}"/>
    <cellStyle name="Calculation 2 2 33" xfId="12761" xr:uid="{00000000-0005-0000-0000-000034060000}"/>
    <cellStyle name="Calculation 2 2 34" xfId="12808" xr:uid="{00000000-0005-0000-0000-000035060000}"/>
    <cellStyle name="Calculation 2 2 35" xfId="12822" xr:uid="{00000000-0005-0000-0000-000036060000}"/>
    <cellStyle name="Calculation 2 2 36" xfId="11489" xr:uid="{00000000-0005-0000-0000-000037060000}"/>
    <cellStyle name="Calculation 2 2 37" xfId="11469" xr:uid="{00000000-0005-0000-0000-000038060000}"/>
    <cellStyle name="Calculation 2 2 38" xfId="12849" xr:uid="{00000000-0005-0000-0000-000039060000}"/>
    <cellStyle name="Calculation 2 2 39" xfId="15456" xr:uid="{00000000-0005-0000-0000-00003A060000}"/>
    <cellStyle name="Calculation 2 2 4" xfId="10159" xr:uid="{00000000-0005-0000-0000-00003B060000}"/>
    <cellStyle name="Calculation 2 2 4 2" xfId="10715" xr:uid="{00000000-0005-0000-0000-00003C060000}"/>
    <cellStyle name="Calculation 2 2 4 3" xfId="11106" xr:uid="{00000000-0005-0000-0000-00003D060000}"/>
    <cellStyle name="Calculation 2 2 4 4" xfId="13762" xr:uid="{00000000-0005-0000-0000-00003E060000}"/>
    <cellStyle name="Calculation 2 2 4 5" xfId="14244" xr:uid="{00000000-0005-0000-0000-00003F060000}"/>
    <cellStyle name="Calculation 2 2 4 6" xfId="14710" xr:uid="{00000000-0005-0000-0000-000040060000}"/>
    <cellStyle name="Calculation 2 2 40" xfId="16084" xr:uid="{00000000-0005-0000-0000-000041060000}"/>
    <cellStyle name="Calculation 2 2 41" xfId="15947" xr:uid="{00000000-0005-0000-0000-000042060000}"/>
    <cellStyle name="Calculation 2 2 42" xfId="15953" xr:uid="{00000000-0005-0000-0000-000043060000}"/>
    <cellStyle name="Calculation 2 2 43" xfId="15661" xr:uid="{00000000-0005-0000-0000-000044060000}"/>
    <cellStyle name="Calculation 2 2 44" xfId="15943" xr:uid="{00000000-0005-0000-0000-000045060000}"/>
    <cellStyle name="Calculation 2 2 45" xfId="15656" xr:uid="{00000000-0005-0000-0000-000046060000}"/>
    <cellStyle name="Calculation 2 2 46" xfId="15958" xr:uid="{00000000-0005-0000-0000-000047060000}"/>
    <cellStyle name="Calculation 2 2 47" xfId="15978" xr:uid="{00000000-0005-0000-0000-000048060000}"/>
    <cellStyle name="Calculation 2 2 48" xfId="15649" xr:uid="{00000000-0005-0000-0000-000049060000}"/>
    <cellStyle name="Calculation 2 2 49" xfId="15985" xr:uid="{00000000-0005-0000-0000-00004A060000}"/>
    <cellStyle name="Calculation 2 2 5" xfId="10163" xr:uid="{00000000-0005-0000-0000-00004B060000}"/>
    <cellStyle name="Calculation 2 2 5 2" xfId="10719" xr:uid="{00000000-0005-0000-0000-00004C060000}"/>
    <cellStyle name="Calculation 2 2 5 3" xfId="11102" xr:uid="{00000000-0005-0000-0000-00004D060000}"/>
    <cellStyle name="Calculation 2 2 5 4" xfId="13766" xr:uid="{00000000-0005-0000-0000-00004E060000}"/>
    <cellStyle name="Calculation 2 2 5 5" xfId="14248" xr:uid="{00000000-0005-0000-0000-00004F060000}"/>
    <cellStyle name="Calculation 2 2 5 6" xfId="14714" xr:uid="{00000000-0005-0000-0000-000050060000}"/>
    <cellStyle name="Calculation 2 2 6" xfId="9924" xr:uid="{00000000-0005-0000-0000-000051060000}"/>
    <cellStyle name="Calculation 2 2 6 2" xfId="10606" xr:uid="{00000000-0005-0000-0000-000052060000}"/>
    <cellStyle name="Calculation 2 2 6 3" xfId="11244" xr:uid="{00000000-0005-0000-0000-000053060000}"/>
    <cellStyle name="Calculation 2 2 6 4" xfId="12357" xr:uid="{00000000-0005-0000-0000-000054060000}"/>
    <cellStyle name="Calculation 2 2 6 5" xfId="12536" xr:uid="{00000000-0005-0000-0000-000055060000}"/>
    <cellStyle name="Calculation 2 2 6 6" xfId="12237" xr:uid="{00000000-0005-0000-0000-000056060000}"/>
    <cellStyle name="Calculation 2 2 7" xfId="10170" xr:uid="{00000000-0005-0000-0000-000057060000}"/>
    <cellStyle name="Calculation 2 2 7 2" xfId="10723" xr:uid="{00000000-0005-0000-0000-000058060000}"/>
    <cellStyle name="Calculation 2 2 7 3" xfId="11097" xr:uid="{00000000-0005-0000-0000-000059060000}"/>
    <cellStyle name="Calculation 2 2 7 4" xfId="13770" xr:uid="{00000000-0005-0000-0000-00005A060000}"/>
    <cellStyle name="Calculation 2 2 7 5" xfId="14253" xr:uid="{00000000-0005-0000-0000-00005B060000}"/>
    <cellStyle name="Calculation 2 2 7 6" xfId="14718" xr:uid="{00000000-0005-0000-0000-00005C060000}"/>
    <cellStyle name="Calculation 2 2 8" xfId="9919" xr:uid="{00000000-0005-0000-0000-00005D060000}"/>
    <cellStyle name="Calculation 2 2 8 2" xfId="10602" xr:uid="{00000000-0005-0000-0000-00005E060000}"/>
    <cellStyle name="Calculation 2 2 8 3" xfId="11249" xr:uid="{00000000-0005-0000-0000-00005F060000}"/>
    <cellStyle name="Calculation 2 2 8 4" xfId="12353" xr:uid="{00000000-0005-0000-0000-000060060000}"/>
    <cellStyle name="Calculation 2 2 8 5" xfId="12531" xr:uid="{00000000-0005-0000-0000-000061060000}"/>
    <cellStyle name="Calculation 2 2 8 6" xfId="12233" xr:uid="{00000000-0005-0000-0000-000062060000}"/>
    <cellStyle name="Calculation 2 2 9" xfId="9912" xr:uid="{00000000-0005-0000-0000-000063060000}"/>
    <cellStyle name="Calculation 2 2 9 2" xfId="10597" xr:uid="{00000000-0005-0000-0000-000064060000}"/>
    <cellStyle name="Calculation 2 2 9 3" xfId="11255" xr:uid="{00000000-0005-0000-0000-000065060000}"/>
    <cellStyle name="Calculation 2 2 9 4" xfId="12348" xr:uid="{00000000-0005-0000-0000-000066060000}"/>
    <cellStyle name="Calculation 2 2 9 5" xfId="12526" xr:uid="{00000000-0005-0000-0000-000067060000}"/>
    <cellStyle name="Calculation 2 2 9 6" xfId="12228" xr:uid="{00000000-0005-0000-0000-000068060000}"/>
    <cellStyle name="Calculation 2 20" xfId="13128" xr:uid="{00000000-0005-0000-0000-000069060000}"/>
    <cellStyle name="Calculation 2 20 2" xfId="13568" xr:uid="{00000000-0005-0000-0000-00006A060000}"/>
    <cellStyle name="Calculation 2 20 3" xfId="14069" xr:uid="{00000000-0005-0000-0000-00006B060000}"/>
    <cellStyle name="Calculation 2 20 4" xfId="14559" xr:uid="{00000000-0005-0000-0000-00006C060000}"/>
    <cellStyle name="Calculation 2 20 5" xfId="14902" xr:uid="{00000000-0005-0000-0000-00006D060000}"/>
    <cellStyle name="Calculation 2 21" xfId="13235" xr:uid="{00000000-0005-0000-0000-00006E060000}"/>
    <cellStyle name="Calculation 2 21 2" xfId="13639" xr:uid="{00000000-0005-0000-0000-00006F060000}"/>
    <cellStyle name="Calculation 2 21 3" xfId="14119" xr:uid="{00000000-0005-0000-0000-000070060000}"/>
    <cellStyle name="Calculation 2 21 4" xfId="14608" xr:uid="{00000000-0005-0000-0000-000071060000}"/>
    <cellStyle name="Calculation 2 21 5" xfId="14960" xr:uid="{00000000-0005-0000-0000-000072060000}"/>
    <cellStyle name="Calculation 2 22" xfId="12147" xr:uid="{00000000-0005-0000-0000-000073060000}"/>
    <cellStyle name="Calculation 2 23" xfId="11565" xr:uid="{00000000-0005-0000-0000-000074060000}"/>
    <cellStyle name="Calculation 2 24" xfId="12151" xr:uid="{00000000-0005-0000-0000-000075060000}"/>
    <cellStyle name="Calculation 2 25" xfId="11555" xr:uid="{00000000-0005-0000-0000-000076060000}"/>
    <cellStyle name="Calculation 2 26" xfId="12157" xr:uid="{00000000-0005-0000-0000-000077060000}"/>
    <cellStyle name="Calculation 2 27" xfId="11534" xr:uid="{00000000-0005-0000-0000-000078060000}"/>
    <cellStyle name="Calculation 2 28" xfId="12166" xr:uid="{00000000-0005-0000-0000-000079060000}"/>
    <cellStyle name="Calculation 2 29" xfId="11539" xr:uid="{00000000-0005-0000-0000-00007A060000}"/>
    <cellStyle name="Calculation 2 3" xfId="78" xr:uid="{00000000-0005-0000-0000-00007B060000}"/>
    <cellStyle name="Calculation 2 3 10" xfId="10399" xr:uid="{00000000-0005-0000-0000-00007C060000}"/>
    <cellStyle name="Calculation 2 3 10 2" xfId="10886" xr:uid="{00000000-0005-0000-0000-00007D060000}"/>
    <cellStyle name="Calculation 2 3 10 3" xfId="13428" xr:uid="{00000000-0005-0000-0000-00007E060000}"/>
    <cellStyle name="Calculation 2 3 10 4" xfId="13949" xr:uid="{00000000-0005-0000-0000-00007F060000}"/>
    <cellStyle name="Calculation 2 3 10 5" xfId="14440" xr:uid="{00000000-0005-0000-0000-000080060000}"/>
    <cellStyle name="Calculation 2 3 10 6" xfId="14804" xr:uid="{00000000-0005-0000-0000-000081060000}"/>
    <cellStyle name="Calculation 2 3 11" xfId="13223" xr:uid="{00000000-0005-0000-0000-000082060000}"/>
    <cellStyle name="Calculation 2 3 11 2" xfId="13629" xr:uid="{00000000-0005-0000-0000-000083060000}"/>
    <cellStyle name="Calculation 2 3 11 3" xfId="14111" xr:uid="{00000000-0005-0000-0000-000084060000}"/>
    <cellStyle name="Calculation 2 3 11 4" xfId="14600" xr:uid="{00000000-0005-0000-0000-000085060000}"/>
    <cellStyle name="Calculation 2 3 11 5" xfId="14952" xr:uid="{00000000-0005-0000-0000-000086060000}"/>
    <cellStyle name="Calculation 2 3 12" xfId="13130" xr:uid="{00000000-0005-0000-0000-000087060000}"/>
    <cellStyle name="Calculation 2 3 12 2" xfId="13570" xr:uid="{00000000-0005-0000-0000-000088060000}"/>
    <cellStyle name="Calculation 2 3 12 3" xfId="14071" xr:uid="{00000000-0005-0000-0000-000089060000}"/>
    <cellStyle name="Calculation 2 3 12 4" xfId="14561" xr:uid="{00000000-0005-0000-0000-00008A060000}"/>
    <cellStyle name="Calculation 2 3 12 5" xfId="14904" xr:uid="{00000000-0005-0000-0000-00008B060000}"/>
    <cellStyle name="Calculation 2 3 13" xfId="13232" xr:uid="{00000000-0005-0000-0000-00008C060000}"/>
    <cellStyle name="Calculation 2 3 13 2" xfId="13636" xr:uid="{00000000-0005-0000-0000-00008D060000}"/>
    <cellStyle name="Calculation 2 3 13 3" xfId="14116" xr:uid="{00000000-0005-0000-0000-00008E060000}"/>
    <cellStyle name="Calculation 2 3 13 4" xfId="14605" xr:uid="{00000000-0005-0000-0000-00008F060000}"/>
    <cellStyle name="Calculation 2 3 13 5" xfId="14957" xr:uid="{00000000-0005-0000-0000-000090060000}"/>
    <cellStyle name="Calculation 2 3 14" xfId="12145" xr:uid="{00000000-0005-0000-0000-000091060000}"/>
    <cellStyle name="Calculation 2 3 15" xfId="11567" xr:uid="{00000000-0005-0000-0000-000092060000}"/>
    <cellStyle name="Calculation 2 3 16" xfId="12149" xr:uid="{00000000-0005-0000-0000-000093060000}"/>
    <cellStyle name="Calculation 2 3 17" xfId="11557" xr:uid="{00000000-0005-0000-0000-000094060000}"/>
    <cellStyle name="Calculation 2 3 18" xfId="12155" xr:uid="{00000000-0005-0000-0000-000095060000}"/>
    <cellStyle name="Calculation 2 3 19" xfId="11537" xr:uid="{00000000-0005-0000-0000-000096060000}"/>
    <cellStyle name="Calculation 2 3 2" xfId="9760" xr:uid="{00000000-0005-0000-0000-000097060000}"/>
    <cellStyle name="Calculation 2 3 2 2" xfId="10485" xr:uid="{00000000-0005-0000-0000-000098060000}"/>
    <cellStyle name="Calculation 2 3 2 2 2" xfId="10950" xr:uid="{00000000-0005-0000-0000-000099060000}"/>
    <cellStyle name="Calculation 2 3 2 2 3" xfId="13509" xr:uid="{00000000-0005-0000-0000-00009A060000}"/>
    <cellStyle name="Calculation 2 3 2 2 4" xfId="14017" xr:uid="{00000000-0005-0000-0000-00009B060000}"/>
    <cellStyle name="Calculation 2 3 2 2 5" xfId="14508" xr:uid="{00000000-0005-0000-0000-00009C060000}"/>
    <cellStyle name="Calculation 2 3 2 2 6" xfId="14850" xr:uid="{00000000-0005-0000-0000-00009D060000}"/>
    <cellStyle name="Calculation 2 3 2 3" xfId="10515" xr:uid="{00000000-0005-0000-0000-00009E060000}"/>
    <cellStyle name="Calculation 2 3 2 4" xfId="11345" xr:uid="{00000000-0005-0000-0000-00009F060000}"/>
    <cellStyle name="Calculation 2 3 2 5" xfId="12262" xr:uid="{00000000-0005-0000-0000-0000A0060000}"/>
    <cellStyle name="Calculation 2 3 2 6" xfId="12436" xr:uid="{00000000-0005-0000-0000-0000A1060000}"/>
    <cellStyle name="Calculation 2 3 2 7" xfId="12188" xr:uid="{00000000-0005-0000-0000-0000A2060000}"/>
    <cellStyle name="Calculation 2 3 2 8" xfId="16128" xr:uid="{00000000-0005-0000-0000-0000A3060000}"/>
    <cellStyle name="Calculation 2 3 20" xfId="12164" xr:uid="{00000000-0005-0000-0000-0000A4060000}"/>
    <cellStyle name="Calculation 2 3 21" xfId="11541" xr:uid="{00000000-0005-0000-0000-0000A5060000}"/>
    <cellStyle name="Calculation 2 3 22" xfId="12538" xr:uid="{00000000-0005-0000-0000-0000A6060000}"/>
    <cellStyle name="Calculation 2 3 23" xfId="12567" xr:uid="{00000000-0005-0000-0000-0000A7060000}"/>
    <cellStyle name="Calculation 2 3 24" xfId="11529" xr:uid="{00000000-0005-0000-0000-0000A8060000}"/>
    <cellStyle name="Calculation 2 3 25" xfId="12560" xr:uid="{00000000-0005-0000-0000-0000A9060000}"/>
    <cellStyle name="Calculation 2 3 26" xfId="11515" xr:uid="{00000000-0005-0000-0000-0000AA060000}"/>
    <cellStyle name="Calculation 2 3 27" xfId="12611" xr:uid="{00000000-0005-0000-0000-0000AB060000}"/>
    <cellStyle name="Calculation 2 3 28" xfId="11518" xr:uid="{00000000-0005-0000-0000-0000AC060000}"/>
    <cellStyle name="Calculation 2 3 29" xfId="12739" xr:uid="{00000000-0005-0000-0000-0000AD060000}"/>
    <cellStyle name="Calculation 2 3 3" xfId="10158" xr:uid="{00000000-0005-0000-0000-0000AE060000}"/>
    <cellStyle name="Calculation 2 3 3 2" xfId="10714" xr:uid="{00000000-0005-0000-0000-0000AF060000}"/>
    <cellStyle name="Calculation 2 3 3 3" xfId="11107" xr:uid="{00000000-0005-0000-0000-0000B0060000}"/>
    <cellStyle name="Calculation 2 3 3 4" xfId="13761" xr:uid="{00000000-0005-0000-0000-0000B1060000}"/>
    <cellStyle name="Calculation 2 3 3 5" xfId="14243" xr:uid="{00000000-0005-0000-0000-0000B2060000}"/>
    <cellStyle name="Calculation 2 3 3 6" xfId="14709" xr:uid="{00000000-0005-0000-0000-0000B3060000}"/>
    <cellStyle name="Calculation 2 3 30" xfId="11507" xr:uid="{00000000-0005-0000-0000-0000B4060000}"/>
    <cellStyle name="Calculation 2 3 31" xfId="11486" xr:uid="{00000000-0005-0000-0000-0000B5060000}"/>
    <cellStyle name="Calculation 2 3 32" xfId="12760" xr:uid="{00000000-0005-0000-0000-0000B6060000}"/>
    <cellStyle name="Calculation 2 3 33" xfId="12806" xr:uid="{00000000-0005-0000-0000-0000B7060000}"/>
    <cellStyle name="Calculation 2 3 34" xfId="12821" xr:uid="{00000000-0005-0000-0000-0000B8060000}"/>
    <cellStyle name="Calculation 2 3 35" xfId="11490" xr:uid="{00000000-0005-0000-0000-0000B9060000}"/>
    <cellStyle name="Calculation 2 3 36" xfId="11470" xr:uid="{00000000-0005-0000-0000-0000BA060000}"/>
    <cellStyle name="Calculation 2 3 37" xfId="12847" xr:uid="{00000000-0005-0000-0000-0000BB060000}"/>
    <cellStyle name="Calculation 2 3 38" xfId="15462" xr:uid="{00000000-0005-0000-0000-0000BC060000}"/>
    <cellStyle name="Calculation 2 3 39" xfId="16078" xr:uid="{00000000-0005-0000-0000-0000BD060000}"/>
    <cellStyle name="Calculation 2 3 4" xfId="10162" xr:uid="{00000000-0005-0000-0000-0000BE060000}"/>
    <cellStyle name="Calculation 2 3 4 2" xfId="10718" xr:uid="{00000000-0005-0000-0000-0000BF060000}"/>
    <cellStyle name="Calculation 2 3 4 3" xfId="11103" xr:uid="{00000000-0005-0000-0000-0000C0060000}"/>
    <cellStyle name="Calculation 2 3 4 4" xfId="13765" xr:uid="{00000000-0005-0000-0000-0000C1060000}"/>
    <cellStyle name="Calculation 2 3 4 5" xfId="14247" xr:uid="{00000000-0005-0000-0000-0000C2060000}"/>
    <cellStyle name="Calculation 2 3 4 6" xfId="14713" xr:uid="{00000000-0005-0000-0000-0000C3060000}"/>
    <cellStyle name="Calculation 2 3 40" xfId="15946" xr:uid="{00000000-0005-0000-0000-0000C4060000}"/>
    <cellStyle name="Calculation 2 3 41" xfId="15952" xr:uid="{00000000-0005-0000-0000-0000C5060000}"/>
    <cellStyle name="Calculation 2 3 42" xfId="15662" xr:uid="{00000000-0005-0000-0000-0000C6060000}"/>
    <cellStyle name="Calculation 2 3 43" xfId="15942" xr:uid="{00000000-0005-0000-0000-0000C7060000}"/>
    <cellStyle name="Calculation 2 3 44" xfId="15657" xr:uid="{00000000-0005-0000-0000-0000C8060000}"/>
    <cellStyle name="Calculation 2 3 45" xfId="15956" xr:uid="{00000000-0005-0000-0000-0000C9060000}"/>
    <cellStyle name="Calculation 2 3 46" xfId="15977" xr:uid="{00000000-0005-0000-0000-0000CA060000}"/>
    <cellStyle name="Calculation 2 3 47" xfId="15650" xr:uid="{00000000-0005-0000-0000-0000CB060000}"/>
    <cellStyle name="Calculation 2 3 48" xfId="15984" xr:uid="{00000000-0005-0000-0000-0000CC060000}"/>
    <cellStyle name="Calculation 2 3 5" xfId="9925" xr:uid="{00000000-0005-0000-0000-0000CD060000}"/>
    <cellStyle name="Calculation 2 3 5 2" xfId="10607" xr:uid="{00000000-0005-0000-0000-0000CE060000}"/>
    <cellStyle name="Calculation 2 3 5 3" xfId="11243" xr:uid="{00000000-0005-0000-0000-0000CF060000}"/>
    <cellStyle name="Calculation 2 3 5 4" xfId="12358" xr:uid="{00000000-0005-0000-0000-0000D0060000}"/>
    <cellStyle name="Calculation 2 3 5 5" xfId="12537" xr:uid="{00000000-0005-0000-0000-0000D1060000}"/>
    <cellStyle name="Calculation 2 3 5 6" xfId="12238" xr:uid="{00000000-0005-0000-0000-0000D2060000}"/>
    <cellStyle name="Calculation 2 3 6" xfId="10168" xr:uid="{00000000-0005-0000-0000-0000D3060000}"/>
    <cellStyle name="Calculation 2 3 6 2" xfId="10722" xr:uid="{00000000-0005-0000-0000-0000D4060000}"/>
    <cellStyle name="Calculation 2 3 6 3" xfId="11098" xr:uid="{00000000-0005-0000-0000-0000D5060000}"/>
    <cellStyle name="Calculation 2 3 6 4" xfId="13769" xr:uid="{00000000-0005-0000-0000-0000D6060000}"/>
    <cellStyle name="Calculation 2 3 6 5" xfId="14252" xr:uid="{00000000-0005-0000-0000-0000D7060000}"/>
    <cellStyle name="Calculation 2 3 6 6" xfId="14717" xr:uid="{00000000-0005-0000-0000-0000D8060000}"/>
    <cellStyle name="Calculation 2 3 7" xfId="9920" xr:uid="{00000000-0005-0000-0000-0000D9060000}"/>
    <cellStyle name="Calculation 2 3 7 2" xfId="10603" xr:uid="{00000000-0005-0000-0000-0000DA060000}"/>
    <cellStyle name="Calculation 2 3 7 3" xfId="11248" xr:uid="{00000000-0005-0000-0000-0000DB060000}"/>
    <cellStyle name="Calculation 2 3 7 4" xfId="12354" xr:uid="{00000000-0005-0000-0000-0000DC060000}"/>
    <cellStyle name="Calculation 2 3 7 5" xfId="12532" xr:uid="{00000000-0005-0000-0000-0000DD060000}"/>
    <cellStyle name="Calculation 2 3 7 6" xfId="12234" xr:uid="{00000000-0005-0000-0000-0000DE060000}"/>
    <cellStyle name="Calculation 2 3 8" xfId="9913" xr:uid="{00000000-0005-0000-0000-0000DF060000}"/>
    <cellStyle name="Calculation 2 3 8 2" xfId="10598" xr:uid="{00000000-0005-0000-0000-0000E0060000}"/>
    <cellStyle name="Calculation 2 3 8 3" xfId="11254" xr:uid="{00000000-0005-0000-0000-0000E1060000}"/>
    <cellStyle name="Calculation 2 3 8 4" xfId="12349" xr:uid="{00000000-0005-0000-0000-0000E2060000}"/>
    <cellStyle name="Calculation 2 3 8 5" xfId="12527" xr:uid="{00000000-0005-0000-0000-0000E3060000}"/>
    <cellStyle name="Calculation 2 3 8 6" xfId="12229" xr:uid="{00000000-0005-0000-0000-0000E4060000}"/>
    <cellStyle name="Calculation 2 3 9" xfId="10181" xr:uid="{00000000-0005-0000-0000-0000E5060000}"/>
    <cellStyle name="Calculation 2 3 9 2" xfId="10729" xr:uid="{00000000-0005-0000-0000-0000E6060000}"/>
    <cellStyle name="Calculation 2 3 9 3" xfId="11088" xr:uid="{00000000-0005-0000-0000-0000E7060000}"/>
    <cellStyle name="Calculation 2 3 9 4" xfId="13778" xr:uid="{00000000-0005-0000-0000-0000E8060000}"/>
    <cellStyle name="Calculation 2 3 9 5" xfId="14263" xr:uid="{00000000-0005-0000-0000-0000E9060000}"/>
    <cellStyle name="Calculation 2 3 9 6" xfId="14724" xr:uid="{00000000-0005-0000-0000-0000EA060000}"/>
    <cellStyle name="Calculation 2 30" xfId="12541" xr:uid="{00000000-0005-0000-0000-0000EB060000}"/>
    <cellStyle name="Calculation 2 31" xfId="12572" xr:uid="{00000000-0005-0000-0000-0000EC060000}"/>
    <cellStyle name="Calculation 2 32" xfId="11526" xr:uid="{00000000-0005-0000-0000-0000ED060000}"/>
    <cellStyle name="Calculation 2 33" xfId="12568" xr:uid="{00000000-0005-0000-0000-0000EE060000}"/>
    <cellStyle name="Calculation 2 34" xfId="11512" xr:uid="{00000000-0005-0000-0000-0000EF060000}"/>
    <cellStyle name="Calculation 2 35" xfId="12613" xr:uid="{00000000-0005-0000-0000-0000F0060000}"/>
    <cellStyle name="Calculation 2 36" xfId="11514" xr:uid="{00000000-0005-0000-0000-0000F1060000}"/>
    <cellStyle name="Calculation 2 37" xfId="12745" xr:uid="{00000000-0005-0000-0000-0000F2060000}"/>
    <cellStyle name="Calculation 2 38" xfId="11505" xr:uid="{00000000-0005-0000-0000-0000F3060000}"/>
    <cellStyle name="Calculation 2 39" xfId="11481" xr:uid="{00000000-0005-0000-0000-0000F4060000}"/>
    <cellStyle name="Calculation 2 4" xfId="1400" xr:uid="{00000000-0005-0000-0000-0000F5060000}"/>
    <cellStyle name="Calculation 2 40" xfId="12762" xr:uid="{00000000-0005-0000-0000-0000F6060000}"/>
    <cellStyle name="Calculation 2 41" xfId="12809" xr:uid="{00000000-0005-0000-0000-0000F7060000}"/>
    <cellStyle name="Calculation 2 42" xfId="12833" xr:uid="{00000000-0005-0000-0000-0000F8060000}"/>
    <cellStyle name="Calculation 2 43" xfId="11488" xr:uid="{00000000-0005-0000-0000-0000F9060000}"/>
    <cellStyle name="Calculation 2 44" xfId="11468" xr:uid="{00000000-0005-0000-0000-0000FA060000}"/>
    <cellStyle name="Calculation 2 45" xfId="12851" xr:uid="{00000000-0005-0000-0000-0000FB060000}"/>
    <cellStyle name="Calculation 2 46" xfId="15450" xr:uid="{00000000-0005-0000-0000-0000FC060000}"/>
    <cellStyle name="Calculation 2 47" xfId="16141" xr:uid="{00000000-0005-0000-0000-0000FD060000}"/>
    <cellStyle name="Calculation 2 48" xfId="15948" xr:uid="{00000000-0005-0000-0000-0000FE060000}"/>
    <cellStyle name="Calculation 2 49" xfId="15954" xr:uid="{00000000-0005-0000-0000-0000FF060000}"/>
    <cellStyle name="Calculation 2 5" xfId="1401" xr:uid="{00000000-0005-0000-0000-000000070000}"/>
    <cellStyle name="Calculation 2 50" xfId="15660" xr:uid="{00000000-0005-0000-0000-000001070000}"/>
    <cellStyle name="Calculation 2 51" xfId="15944" xr:uid="{00000000-0005-0000-0000-000002070000}"/>
    <cellStyle name="Calculation 2 52" xfId="15655" xr:uid="{00000000-0005-0000-0000-000003070000}"/>
    <cellStyle name="Calculation 2 53" xfId="15961" xr:uid="{00000000-0005-0000-0000-000004070000}"/>
    <cellStyle name="Calculation 2 54" xfId="15979" xr:uid="{00000000-0005-0000-0000-000005070000}"/>
    <cellStyle name="Calculation 2 55" xfId="15648" xr:uid="{00000000-0005-0000-0000-000006070000}"/>
    <cellStyle name="Calculation 2 56" xfId="15986" xr:uid="{00000000-0005-0000-0000-000007070000}"/>
    <cellStyle name="Calculation 2 6" xfId="1402" xr:uid="{00000000-0005-0000-0000-000008070000}"/>
    <cellStyle name="Calculation 2 7" xfId="1403" xr:uid="{00000000-0005-0000-0000-000009070000}"/>
    <cellStyle name="Calculation 2 8" xfId="1404" xr:uid="{00000000-0005-0000-0000-00000A070000}"/>
    <cellStyle name="Calculation 2 9" xfId="1405" xr:uid="{00000000-0005-0000-0000-00000B070000}"/>
    <cellStyle name="Calculation 3" xfId="1406" xr:uid="{00000000-0005-0000-0000-00000C070000}"/>
    <cellStyle name="Case" xfId="1407" xr:uid="{00000000-0005-0000-0000-00000D070000}"/>
    <cellStyle name="Cellule liée" xfId="1408" xr:uid="{00000000-0005-0000-0000-00000E070000}"/>
    <cellStyle name="Check" xfId="1409" xr:uid="{00000000-0005-0000-0000-00000F070000}"/>
    <cellStyle name="Check Cell 2" xfId="37" xr:uid="{00000000-0005-0000-0000-000010070000}"/>
    <cellStyle name="Check Cell 2 2" xfId="1410" xr:uid="{00000000-0005-0000-0000-000011070000}"/>
    <cellStyle name="Check Cell 2 3" xfId="1411" xr:uid="{00000000-0005-0000-0000-000012070000}"/>
    <cellStyle name="Check Cell 2 4" xfId="1412" xr:uid="{00000000-0005-0000-0000-000013070000}"/>
    <cellStyle name="Check Cell 2 5" xfId="1413" xr:uid="{00000000-0005-0000-0000-000014070000}"/>
    <cellStyle name="Check Cell 2 6" xfId="1414" xr:uid="{00000000-0005-0000-0000-000015070000}"/>
    <cellStyle name="Check Cell 2 7" xfId="1415" xr:uid="{00000000-0005-0000-0000-000016070000}"/>
    <cellStyle name="Check Cell 2 8" xfId="1416" xr:uid="{00000000-0005-0000-0000-000017070000}"/>
    <cellStyle name="Check Cell 2 9" xfId="1417" xr:uid="{00000000-0005-0000-0000-000018070000}"/>
    <cellStyle name="Check Cell 3" xfId="1418" xr:uid="{00000000-0005-0000-0000-000019070000}"/>
    <cellStyle name="Chiffre" xfId="1419" xr:uid="{00000000-0005-0000-0000-00001A070000}"/>
    <cellStyle name="Colhead_left" xfId="1420" xr:uid="{00000000-0005-0000-0000-00001B070000}"/>
    <cellStyle name="ColHeading" xfId="1421" xr:uid="{00000000-0005-0000-0000-00001C070000}"/>
    <cellStyle name="Column Title" xfId="1422" xr:uid="{00000000-0005-0000-0000-00001D070000}"/>
    <cellStyle name="ColumnHeadings" xfId="1423" xr:uid="{00000000-0005-0000-0000-00001E070000}"/>
    <cellStyle name="ColumnHeadings2" xfId="1424" xr:uid="{00000000-0005-0000-0000-00001F070000}"/>
    <cellStyle name="ColumnHeadings2 2" xfId="10157" xr:uid="{00000000-0005-0000-0000-000020070000}"/>
    <cellStyle name="ColumnHeadings2 3" xfId="13222" xr:uid="{00000000-0005-0000-0000-000021070000}"/>
    <cellStyle name="ColumnHeadings2 4" xfId="13227" xr:uid="{00000000-0005-0000-0000-000022070000}"/>
    <cellStyle name="ColumnHeadings2 5" xfId="11371" xr:uid="{00000000-0005-0000-0000-000023070000}"/>
    <cellStyle name="Comma" xfId="71" builtinId="3"/>
    <cellStyle name="Comma  - Style1" xfId="1425" xr:uid="{00000000-0005-0000-0000-000025070000}"/>
    <cellStyle name="Comma  - Style2" xfId="1426" xr:uid="{00000000-0005-0000-0000-000026070000}"/>
    <cellStyle name="Comma  - Style3" xfId="1427" xr:uid="{00000000-0005-0000-0000-000027070000}"/>
    <cellStyle name="Comma  - Style4" xfId="1428" xr:uid="{00000000-0005-0000-0000-000028070000}"/>
    <cellStyle name="Comma  - Style5" xfId="1429" xr:uid="{00000000-0005-0000-0000-000029070000}"/>
    <cellStyle name="Comma  - Style6" xfId="1430" xr:uid="{00000000-0005-0000-0000-00002A070000}"/>
    <cellStyle name="Comma  - Style7" xfId="1431" xr:uid="{00000000-0005-0000-0000-00002B070000}"/>
    <cellStyle name="Comma  - Style8" xfId="1432" xr:uid="{00000000-0005-0000-0000-00002C070000}"/>
    <cellStyle name="Comma ," xfId="1433" xr:uid="{00000000-0005-0000-0000-00002D070000}"/>
    <cellStyle name="Comma [00]" xfId="1434" xr:uid="{00000000-0005-0000-0000-00002E070000}"/>
    <cellStyle name="Comma [1]" xfId="1435" xr:uid="{00000000-0005-0000-0000-00002F070000}"/>
    <cellStyle name="Comma [2]" xfId="1436" xr:uid="{00000000-0005-0000-0000-000030070000}"/>
    <cellStyle name="Comma [3]" xfId="1437" xr:uid="{00000000-0005-0000-0000-000031070000}"/>
    <cellStyle name="Comma 0" xfId="1438" xr:uid="{00000000-0005-0000-0000-000032070000}"/>
    <cellStyle name="Comma 0*" xfId="1439" xr:uid="{00000000-0005-0000-0000-000033070000}"/>
    <cellStyle name="Comma 0_Merger Model_KN&amp;Fzio_v2.30 - Street" xfId="9934" xr:uid="{00000000-0005-0000-0000-000034070000}"/>
    <cellStyle name="Comma 10" xfId="1440" xr:uid="{00000000-0005-0000-0000-000035070000}"/>
    <cellStyle name="Comma 10 2" xfId="1441" xr:uid="{00000000-0005-0000-0000-000036070000}"/>
    <cellStyle name="Comma 10 3" xfId="1442" xr:uid="{00000000-0005-0000-0000-000037070000}"/>
    <cellStyle name="Comma 10 4" xfId="1443" xr:uid="{00000000-0005-0000-0000-000038070000}"/>
    <cellStyle name="Comma 10 5" xfId="1444" xr:uid="{00000000-0005-0000-0000-000039070000}"/>
    <cellStyle name="Comma 11" xfId="1445" xr:uid="{00000000-0005-0000-0000-00003A070000}"/>
    <cellStyle name="Comma 12" xfId="1446" xr:uid="{00000000-0005-0000-0000-00003B070000}"/>
    <cellStyle name="Comma 13" xfId="132" xr:uid="{00000000-0005-0000-0000-00003C070000}"/>
    <cellStyle name="Comma 14" xfId="6210" xr:uid="{00000000-0005-0000-0000-00003D070000}"/>
    <cellStyle name="Comma 15" xfId="6262" xr:uid="{00000000-0005-0000-0000-00003E070000}"/>
    <cellStyle name="Comma 16" xfId="6264" xr:uid="{00000000-0005-0000-0000-00003F070000}"/>
    <cellStyle name="Comma 17" xfId="6263" xr:uid="{00000000-0005-0000-0000-000040070000}"/>
    <cellStyle name="Comma 18" xfId="10498" xr:uid="{00000000-0005-0000-0000-000041070000}"/>
    <cellStyle name="Comma 19" xfId="10500" xr:uid="{00000000-0005-0000-0000-000042070000}"/>
    <cellStyle name="Comma 2" xfId="1" xr:uid="{00000000-0005-0000-0000-000043070000}"/>
    <cellStyle name="Comma 2 10" xfId="1447" xr:uid="{00000000-0005-0000-0000-000044070000}"/>
    <cellStyle name="Comma 2 11" xfId="1448" xr:uid="{00000000-0005-0000-0000-000045070000}"/>
    <cellStyle name="Comma 2 11 2" xfId="1449" xr:uid="{00000000-0005-0000-0000-000046070000}"/>
    <cellStyle name="Comma 2 11 2 2" xfId="1450" xr:uid="{00000000-0005-0000-0000-000047070000}"/>
    <cellStyle name="Comma 2 11 3" xfId="1451" xr:uid="{00000000-0005-0000-0000-000048070000}"/>
    <cellStyle name="Comma 2 12" xfId="1452" xr:uid="{00000000-0005-0000-0000-000049070000}"/>
    <cellStyle name="Comma 2 12 2" xfId="1453" xr:uid="{00000000-0005-0000-0000-00004A070000}"/>
    <cellStyle name="Comma 2 13" xfId="1454" xr:uid="{00000000-0005-0000-0000-00004B070000}"/>
    <cellStyle name="Comma 2 14" xfId="1455" xr:uid="{00000000-0005-0000-0000-00004C070000}"/>
    <cellStyle name="Comma 2 15" xfId="1456" xr:uid="{00000000-0005-0000-0000-00004D070000}"/>
    <cellStyle name="Comma 2 16" xfId="1457" xr:uid="{00000000-0005-0000-0000-00004E070000}"/>
    <cellStyle name="Comma 2 17" xfId="1458" xr:uid="{00000000-0005-0000-0000-00004F070000}"/>
    <cellStyle name="Comma 2 18" xfId="1459" xr:uid="{00000000-0005-0000-0000-000050070000}"/>
    <cellStyle name="Comma 2 19" xfId="1460" xr:uid="{00000000-0005-0000-0000-000051070000}"/>
    <cellStyle name="Comma 2 2" xfId="2" xr:uid="{00000000-0005-0000-0000-000052070000}"/>
    <cellStyle name="Comma 2 2 10" xfId="1461" xr:uid="{00000000-0005-0000-0000-000053070000}"/>
    <cellStyle name="Comma 2 2 11" xfId="1462" xr:uid="{00000000-0005-0000-0000-000054070000}"/>
    <cellStyle name="Comma 2 2 12" xfId="9936" xr:uid="{00000000-0005-0000-0000-000055070000}"/>
    <cellStyle name="Comma 2 2 2" xfId="1463" xr:uid="{00000000-0005-0000-0000-000056070000}"/>
    <cellStyle name="Comma 2 2 2 2" xfId="1464" xr:uid="{00000000-0005-0000-0000-000057070000}"/>
    <cellStyle name="Comma 2 2 3" xfId="1465" xr:uid="{00000000-0005-0000-0000-000058070000}"/>
    <cellStyle name="Comma 2 2 4" xfId="1466" xr:uid="{00000000-0005-0000-0000-000059070000}"/>
    <cellStyle name="Comma 2 2 5" xfId="1467" xr:uid="{00000000-0005-0000-0000-00005A070000}"/>
    <cellStyle name="Comma 2 2 6" xfId="1468" xr:uid="{00000000-0005-0000-0000-00005B070000}"/>
    <cellStyle name="Comma 2 2 7" xfId="1469" xr:uid="{00000000-0005-0000-0000-00005C070000}"/>
    <cellStyle name="Comma 2 2 8" xfId="1470" xr:uid="{00000000-0005-0000-0000-00005D070000}"/>
    <cellStyle name="Comma 2 2 9" xfId="1471" xr:uid="{00000000-0005-0000-0000-00005E070000}"/>
    <cellStyle name="Comma 2 3" xfId="39" xr:uid="{00000000-0005-0000-0000-00005F070000}"/>
    <cellStyle name="Comma 2 3 2" xfId="1472" xr:uid="{00000000-0005-0000-0000-000060070000}"/>
    <cellStyle name="Comma 2 3 3" xfId="1473" xr:uid="{00000000-0005-0000-0000-000061070000}"/>
    <cellStyle name="Comma 2 3 4" xfId="1474" xr:uid="{00000000-0005-0000-0000-000062070000}"/>
    <cellStyle name="Comma 2 3 5" xfId="1475" xr:uid="{00000000-0005-0000-0000-000063070000}"/>
    <cellStyle name="Comma 2 3 6" xfId="1476" xr:uid="{00000000-0005-0000-0000-000064070000}"/>
    <cellStyle name="Comma 2 3 7" xfId="1477" xr:uid="{00000000-0005-0000-0000-000065070000}"/>
    <cellStyle name="Comma 2 3 8" xfId="1478" xr:uid="{00000000-0005-0000-0000-000066070000}"/>
    <cellStyle name="Comma 2 3 9" xfId="9937" xr:uid="{00000000-0005-0000-0000-000067070000}"/>
    <cellStyle name="Comma 2 4" xfId="1479" xr:uid="{00000000-0005-0000-0000-000068070000}"/>
    <cellStyle name="Comma 2 4 2" xfId="1480" xr:uid="{00000000-0005-0000-0000-000069070000}"/>
    <cellStyle name="Comma 2 4 3" xfId="1481" xr:uid="{00000000-0005-0000-0000-00006A070000}"/>
    <cellStyle name="Comma 2 5" xfId="1482" xr:uid="{00000000-0005-0000-0000-00006B070000}"/>
    <cellStyle name="Comma 2 5 2" xfId="1483" xr:uid="{00000000-0005-0000-0000-00006C070000}"/>
    <cellStyle name="Comma 2 5 2 2" xfId="1484" xr:uid="{00000000-0005-0000-0000-00006D070000}"/>
    <cellStyle name="Comma 2 5 2 2 2" xfId="1485" xr:uid="{00000000-0005-0000-0000-00006E070000}"/>
    <cellStyle name="Comma 2 5 2 2 2 2" xfId="1486" xr:uid="{00000000-0005-0000-0000-00006F070000}"/>
    <cellStyle name="Comma 2 5 2 2 3" xfId="1487" xr:uid="{00000000-0005-0000-0000-000070070000}"/>
    <cellStyle name="Comma 2 5 2 3" xfId="1488" xr:uid="{00000000-0005-0000-0000-000071070000}"/>
    <cellStyle name="Comma 2 5 2 3 2" xfId="1489" xr:uid="{00000000-0005-0000-0000-000072070000}"/>
    <cellStyle name="Comma 2 5 2 4" xfId="1490" xr:uid="{00000000-0005-0000-0000-000073070000}"/>
    <cellStyle name="Comma 2 5 3" xfId="1491" xr:uid="{00000000-0005-0000-0000-000074070000}"/>
    <cellStyle name="Comma 2 5 3 2" xfId="1492" xr:uid="{00000000-0005-0000-0000-000075070000}"/>
    <cellStyle name="Comma 2 5 3 2 2" xfId="1493" xr:uid="{00000000-0005-0000-0000-000076070000}"/>
    <cellStyle name="Comma 2 5 3 2 2 2" xfId="1494" xr:uid="{00000000-0005-0000-0000-000077070000}"/>
    <cellStyle name="Comma 2 5 3 2 3" xfId="1495" xr:uid="{00000000-0005-0000-0000-000078070000}"/>
    <cellStyle name="Comma 2 5 3 3" xfId="1496" xr:uid="{00000000-0005-0000-0000-000079070000}"/>
    <cellStyle name="Comma 2 5 3 3 2" xfId="1497" xr:uid="{00000000-0005-0000-0000-00007A070000}"/>
    <cellStyle name="Comma 2 5 3 4" xfId="1498" xr:uid="{00000000-0005-0000-0000-00007B070000}"/>
    <cellStyle name="Comma 2 5 4" xfId="1499" xr:uid="{00000000-0005-0000-0000-00007C070000}"/>
    <cellStyle name="Comma 2 5 4 2" xfId="1500" xr:uid="{00000000-0005-0000-0000-00007D070000}"/>
    <cellStyle name="Comma 2 5 4 2 2" xfId="1501" xr:uid="{00000000-0005-0000-0000-00007E070000}"/>
    <cellStyle name="Comma 2 5 4 3" xfId="1502" xr:uid="{00000000-0005-0000-0000-00007F070000}"/>
    <cellStyle name="Comma 2 5 5" xfId="1503" xr:uid="{00000000-0005-0000-0000-000080070000}"/>
    <cellStyle name="Comma 2 5 5 2" xfId="1504" xr:uid="{00000000-0005-0000-0000-000081070000}"/>
    <cellStyle name="Comma 2 5 6" xfId="1505" xr:uid="{00000000-0005-0000-0000-000082070000}"/>
    <cellStyle name="Comma 2 6" xfId="1506" xr:uid="{00000000-0005-0000-0000-000083070000}"/>
    <cellStyle name="Comma 2 6 2" xfId="1507" xr:uid="{00000000-0005-0000-0000-000084070000}"/>
    <cellStyle name="Comma 2 6 2 2" xfId="1508" xr:uid="{00000000-0005-0000-0000-000085070000}"/>
    <cellStyle name="Comma 2 6 2 2 2" xfId="1509" xr:uid="{00000000-0005-0000-0000-000086070000}"/>
    <cellStyle name="Comma 2 6 2 3" xfId="1510" xr:uid="{00000000-0005-0000-0000-000087070000}"/>
    <cellStyle name="Comma 2 6 3" xfId="1511" xr:uid="{00000000-0005-0000-0000-000088070000}"/>
    <cellStyle name="Comma 2 6 3 2" xfId="1512" xr:uid="{00000000-0005-0000-0000-000089070000}"/>
    <cellStyle name="Comma 2 6 4" xfId="1513" xr:uid="{00000000-0005-0000-0000-00008A070000}"/>
    <cellStyle name="Comma 2 7" xfId="1514" xr:uid="{00000000-0005-0000-0000-00008B070000}"/>
    <cellStyle name="Comma 2 7 2" xfId="1515" xr:uid="{00000000-0005-0000-0000-00008C070000}"/>
    <cellStyle name="Comma 2 7 2 2" xfId="1516" xr:uid="{00000000-0005-0000-0000-00008D070000}"/>
    <cellStyle name="Comma 2 7 2 2 2" xfId="1517" xr:uid="{00000000-0005-0000-0000-00008E070000}"/>
    <cellStyle name="Comma 2 7 2 3" xfId="1518" xr:uid="{00000000-0005-0000-0000-00008F070000}"/>
    <cellStyle name="Comma 2 7 3" xfId="1519" xr:uid="{00000000-0005-0000-0000-000090070000}"/>
    <cellStyle name="Comma 2 7 3 2" xfId="1520" xr:uid="{00000000-0005-0000-0000-000091070000}"/>
    <cellStyle name="Comma 2 7 4" xfId="1521" xr:uid="{00000000-0005-0000-0000-000092070000}"/>
    <cellStyle name="Comma 2 8" xfId="1522" xr:uid="{00000000-0005-0000-0000-000093070000}"/>
    <cellStyle name="Comma 2 9" xfId="1523" xr:uid="{00000000-0005-0000-0000-000094070000}"/>
    <cellStyle name="Comma 2 9 2" xfId="1524" xr:uid="{00000000-0005-0000-0000-000095070000}"/>
    <cellStyle name="Comma 2 9 2 2" xfId="1525" xr:uid="{00000000-0005-0000-0000-000096070000}"/>
    <cellStyle name="Comma 2 9 3" xfId="1526" xr:uid="{00000000-0005-0000-0000-000097070000}"/>
    <cellStyle name="Comma 2*" xfId="1527" xr:uid="{00000000-0005-0000-0000-000098070000}"/>
    <cellStyle name="Comma 20" xfId="9821" xr:uid="{00000000-0005-0000-0000-000099070000}"/>
    <cellStyle name="Comma 21" xfId="9820" xr:uid="{00000000-0005-0000-0000-00009A070000}"/>
    <cellStyle name="Comma 22" xfId="9819" xr:uid="{00000000-0005-0000-0000-00009B070000}"/>
    <cellStyle name="Comma 23" xfId="9818" xr:uid="{00000000-0005-0000-0000-00009C070000}"/>
    <cellStyle name="Comma 24" xfId="9817" xr:uid="{00000000-0005-0000-0000-00009D070000}"/>
    <cellStyle name="Comma 25" xfId="9809" xr:uid="{00000000-0005-0000-0000-00009E070000}"/>
    <cellStyle name="Comma 26" xfId="9807" xr:uid="{00000000-0005-0000-0000-00009F070000}"/>
    <cellStyle name="Comma 27" xfId="9798" xr:uid="{00000000-0005-0000-0000-0000A0070000}"/>
    <cellStyle name="Comma 3" xfId="3" xr:uid="{00000000-0005-0000-0000-0000A1070000}"/>
    <cellStyle name="Comma 3 10" xfId="9943" xr:uid="{00000000-0005-0000-0000-0000A2070000}"/>
    <cellStyle name="Comma 3 2" xfId="40" xr:uid="{00000000-0005-0000-0000-0000A3070000}"/>
    <cellStyle name="Comma 3 2 2" xfId="1528" xr:uid="{00000000-0005-0000-0000-0000A4070000}"/>
    <cellStyle name="Comma 3 3" xfId="1529" xr:uid="{00000000-0005-0000-0000-0000A5070000}"/>
    <cellStyle name="Comma 3 3 2" xfId="1530" xr:uid="{00000000-0005-0000-0000-0000A6070000}"/>
    <cellStyle name="Comma 3 3 2 2" xfId="1531" xr:uid="{00000000-0005-0000-0000-0000A7070000}"/>
    <cellStyle name="Comma 3 3 3" xfId="1532" xr:uid="{00000000-0005-0000-0000-0000A8070000}"/>
    <cellStyle name="Comma 3 3 4" xfId="1533" xr:uid="{00000000-0005-0000-0000-0000A9070000}"/>
    <cellStyle name="Comma 3 4" xfId="1534" xr:uid="{00000000-0005-0000-0000-0000AA070000}"/>
    <cellStyle name="Comma 3 4 2" xfId="1535" xr:uid="{00000000-0005-0000-0000-0000AB070000}"/>
    <cellStyle name="Comma 3 4 3" xfId="1536" xr:uid="{00000000-0005-0000-0000-0000AC070000}"/>
    <cellStyle name="Comma 3 5" xfId="1537" xr:uid="{00000000-0005-0000-0000-0000AD070000}"/>
    <cellStyle name="Comma 3 6" xfId="1538" xr:uid="{00000000-0005-0000-0000-0000AE070000}"/>
    <cellStyle name="Comma 3 7" xfId="1539" xr:uid="{00000000-0005-0000-0000-0000AF070000}"/>
    <cellStyle name="Comma 3 8" xfId="1540" xr:uid="{00000000-0005-0000-0000-0000B0070000}"/>
    <cellStyle name="Comma 3 9" xfId="1541" xr:uid="{00000000-0005-0000-0000-0000B1070000}"/>
    <cellStyle name="Comma 4" xfId="38" xr:uid="{00000000-0005-0000-0000-0000B2070000}"/>
    <cellStyle name="Comma 4 10" xfId="1542" xr:uid="{00000000-0005-0000-0000-0000B3070000}"/>
    <cellStyle name="Comma 4 11" xfId="1543" xr:uid="{00000000-0005-0000-0000-0000B4070000}"/>
    <cellStyle name="Comma 4 12" xfId="1544" xr:uid="{00000000-0005-0000-0000-0000B5070000}"/>
    <cellStyle name="Comma 4 13" xfId="1545" xr:uid="{00000000-0005-0000-0000-0000B6070000}"/>
    <cellStyle name="Comma 4 14" xfId="1546" xr:uid="{00000000-0005-0000-0000-0000B7070000}"/>
    <cellStyle name="Comma 4 2" xfId="1547" xr:uid="{00000000-0005-0000-0000-0000B8070000}"/>
    <cellStyle name="Comma 4 2 2" xfId="1548" xr:uid="{00000000-0005-0000-0000-0000B9070000}"/>
    <cellStyle name="Comma 4 2 2 2" xfId="1549" xr:uid="{00000000-0005-0000-0000-0000BA070000}"/>
    <cellStyle name="Comma 4 2 2 2 2" xfId="1550" xr:uid="{00000000-0005-0000-0000-0000BB070000}"/>
    <cellStyle name="Comma 4 2 2 3" xfId="1551" xr:uid="{00000000-0005-0000-0000-0000BC070000}"/>
    <cellStyle name="Comma 4 2 3" xfId="1552" xr:uid="{00000000-0005-0000-0000-0000BD070000}"/>
    <cellStyle name="Comma 4 2 3 2" xfId="1553" xr:uid="{00000000-0005-0000-0000-0000BE070000}"/>
    <cellStyle name="Comma 4 2 4" xfId="1554" xr:uid="{00000000-0005-0000-0000-0000BF070000}"/>
    <cellStyle name="Comma 4 2 5" xfId="1555" xr:uid="{00000000-0005-0000-0000-0000C0070000}"/>
    <cellStyle name="Comma 4 3" xfId="1556" xr:uid="{00000000-0005-0000-0000-0000C1070000}"/>
    <cellStyle name="Comma 4 3 2" xfId="1557" xr:uid="{00000000-0005-0000-0000-0000C2070000}"/>
    <cellStyle name="Comma 4 3 2 2" xfId="1558" xr:uid="{00000000-0005-0000-0000-0000C3070000}"/>
    <cellStyle name="Comma 4 3 2 2 2" xfId="1559" xr:uid="{00000000-0005-0000-0000-0000C4070000}"/>
    <cellStyle name="Comma 4 3 2 3" xfId="1560" xr:uid="{00000000-0005-0000-0000-0000C5070000}"/>
    <cellStyle name="Comma 4 3 3" xfId="1561" xr:uid="{00000000-0005-0000-0000-0000C6070000}"/>
    <cellStyle name="Comma 4 3 3 2" xfId="1562" xr:uid="{00000000-0005-0000-0000-0000C7070000}"/>
    <cellStyle name="Comma 4 3 4" xfId="1563" xr:uid="{00000000-0005-0000-0000-0000C8070000}"/>
    <cellStyle name="Comma 4 4" xfId="1564" xr:uid="{00000000-0005-0000-0000-0000C9070000}"/>
    <cellStyle name="Comma 4 4 2" xfId="1565" xr:uid="{00000000-0005-0000-0000-0000CA070000}"/>
    <cellStyle name="Comma 4 4 2 2" xfId="1566" xr:uid="{00000000-0005-0000-0000-0000CB070000}"/>
    <cellStyle name="Comma 4 4 2 2 2" xfId="1567" xr:uid="{00000000-0005-0000-0000-0000CC070000}"/>
    <cellStyle name="Comma 4 4 2 3" xfId="1568" xr:uid="{00000000-0005-0000-0000-0000CD070000}"/>
    <cellStyle name="Comma 4 4 3" xfId="1569" xr:uid="{00000000-0005-0000-0000-0000CE070000}"/>
    <cellStyle name="Comma 4 4 3 2" xfId="1570" xr:uid="{00000000-0005-0000-0000-0000CF070000}"/>
    <cellStyle name="Comma 4 4 4" xfId="1571" xr:uid="{00000000-0005-0000-0000-0000D0070000}"/>
    <cellStyle name="Comma 4 5" xfId="1572" xr:uid="{00000000-0005-0000-0000-0000D1070000}"/>
    <cellStyle name="Comma 4 5 2" xfId="1573" xr:uid="{00000000-0005-0000-0000-0000D2070000}"/>
    <cellStyle name="Comma 4 5 2 2" xfId="1574" xr:uid="{00000000-0005-0000-0000-0000D3070000}"/>
    <cellStyle name="Comma 4 5 3" xfId="1575" xr:uid="{00000000-0005-0000-0000-0000D4070000}"/>
    <cellStyle name="Comma 4 6" xfId="1576" xr:uid="{00000000-0005-0000-0000-0000D5070000}"/>
    <cellStyle name="Comma 4 6 2" xfId="1577" xr:uid="{00000000-0005-0000-0000-0000D6070000}"/>
    <cellStyle name="Comma 4 6 2 2" xfId="1578" xr:uid="{00000000-0005-0000-0000-0000D7070000}"/>
    <cellStyle name="Comma 4 6 3" xfId="1579" xr:uid="{00000000-0005-0000-0000-0000D8070000}"/>
    <cellStyle name="Comma 4 7" xfId="1580" xr:uid="{00000000-0005-0000-0000-0000D9070000}"/>
    <cellStyle name="Comma 4 7 2" xfId="1581" xr:uid="{00000000-0005-0000-0000-0000DA070000}"/>
    <cellStyle name="Comma 4 8" xfId="1582" xr:uid="{00000000-0005-0000-0000-0000DB070000}"/>
    <cellStyle name="Comma 4 9" xfId="1583" xr:uid="{00000000-0005-0000-0000-0000DC070000}"/>
    <cellStyle name="Comma 5" xfId="90" xr:uid="{00000000-0005-0000-0000-0000DD070000}"/>
    <cellStyle name="Comma 5 10" xfId="1584" xr:uid="{00000000-0005-0000-0000-0000DE070000}"/>
    <cellStyle name="Comma 5 11" xfId="1585" xr:uid="{00000000-0005-0000-0000-0000DF070000}"/>
    <cellStyle name="Comma 5 12" xfId="1586" xr:uid="{00000000-0005-0000-0000-0000E0070000}"/>
    <cellStyle name="Comma 5 2" xfId="1587" xr:uid="{00000000-0005-0000-0000-0000E1070000}"/>
    <cellStyle name="Comma 5 2 2" xfId="1588" xr:uid="{00000000-0005-0000-0000-0000E2070000}"/>
    <cellStyle name="Comma 5 2 2 2" xfId="1589" xr:uid="{00000000-0005-0000-0000-0000E3070000}"/>
    <cellStyle name="Comma 5 2 2 2 2" xfId="1590" xr:uid="{00000000-0005-0000-0000-0000E4070000}"/>
    <cellStyle name="Comma 5 2 2 3" xfId="1591" xr:uid="{00000000-0005-0000-0000-0000E5070000}"/>
    <cellStyle name="Comma 5 2 3" xfId="1592" xr:uid="{00000000-0005-0000-0000-0000E6070000}"/>
    <cellStyle name="Comma 5 2 3 2" xfId="1593" xr:uid="{00000000-0005-0000-0000-0000E7070000}"/>
    <cellStyle name="Comma 5 2 4" xfId="1594" xr:uid="{00000000-0005-0000-0000-0000E8070000}"/>
    <cellStyle name="Comma 5 3" xfId="1595" xr:uid="{00000000-0005-0000-0000-0000E9070000}"/>
    <cellStyle name="Comma 5 3 2" xfId="1596" xr:uid="{00000000-0005-0000-0000-0000EA070000}"/>
    <cellStyle name="Comma 5 3 2 2" xfId="1597" xr:uid="{00000000-0005-0000-0000-0000EB070000}"/>
    <cellStyle name="Comma 5 3 2 2 2" xfId="1598" xr:uid="{00000000-0005-0000-0000-0000EC070000}"/>
    <cellStyle name="Comma 5 3 2 3" xfId="1599" xr:uid="{00000000-0005-0000-0000-0000ED070000}"/>
    <cellStyle name="Comma 5 3 3" xfId="1600" xr:uid="{00000000-0005-0000-0000-0000EE070000}"/>
    <cellStyle name="Comma 5 3 3 2" xfId="1601" xr:uid="{00000000-0005-0000-0000-0000EF070000}"/>
    <cellStyle name="Comma 5 3 4" xfId="1602" xr:uid="{00000000-0005-0000-0000-0000F0070000}"/>
    <cellStyle name="Comma 5 4" xfId="1603" xr:uid="{00000000-0005-0000-0000-0000F1070000}"/>
    <cellStyle name="Comma 5 4 2" xfId="1604" xr:uid="{00000000-0005-0000-0000-0000F2070000}"/>
    <cellStyle name="Comma 5 4 2 2" xfId="1605" xr:uid="{00000000-0005-0000-0000-0000F3070000}"/>
    <cellStyle name="Comma 5 4 3" xfId="1606" xr:uid="{00000000-0005-0000-0000-0000F4070000}"/>
    <cellStyle name="Comma 5 5" xfId="1607" xr:uid="{00000000-0005-0000-0000-0000F5070000}"/>
    <cellStyle name="Comma 5 5 2" xfId="1608" xr:uid="{00000000-0005-0000-0000-0000F6070000}"/>
    <cellStyle name="Comma 5 5 2 2" xfId="1609" xr:uid="{00000000-0005-0000-0000-0000F7070000}"/>
    <cellStyle name="Comma 5 5 3" xfId="1610" xr:uid="{00000000-0005-0000-0000-0000F8070000}"/>
    <cellStyle name="Comma 5 6" xfId="1611" xr:uid="{00000000-0005-0000-0000-0000F9070000}"/>
    <cellStyle name="Comma 5 6 2" xfId="1612" xr:uid="{00000000-0005-0000-0000-0000FA070000}"/>
    <cellStyle name="Comma 5 7" xfId="1613" xr:uid="{00000000-0005-0000-0000-0000FB070000}"/>
    <cellStyle name="Comma 5 8" xfId="1614" xr:uid="{00000000-0005-0000-0000-0000FC070000}"/>
    <cellStyle name="Comma 5 9" xfId="1615" xr:uid="{00000000-0005-0000-0000-0000FD070000}"/>
    <cellStyle name="Comma 6" xfId="111" xr:uid="{00000000-0005-0000-0000-0000FE070000}"/>
    <cellStyle name="Comma 6 2" xfId="1616" xr:uid="{00000000-0005-0000-0000-0000FF070000}"/>
    <cellStyle name="Comma 6 3" xfId="1617" xr:uid="{00000000-0005-0000-0000-000000080000}"/>
    <cellStyle name="Comma 6 4" xfId="1618" xr:uid="{00000000-0005-0000-0000-000001080000}"/>
    <cellStyle name="Comma 6 5" xfId="1619" xr:uid="{00000000-0005-0000-0000-000002080000}"/>
    <cellStyle name="Comma 6 6" xfId="1620" xr:uid="{00000000-0005-0000-0000-000003080000}"/>
    <cellStyle name="Comma 6 7" xfId="622" xr:uid="{00000000-0005-0000-0000-000004080000}"/>
    <cellStyle name="Comma 6 8" xfId="9950" xr:uid="{00000000-0005-0000-0000-000005080000}"/>
    <cellStyle name="Comma 7" xfId="1621" xr:uid="{00000000-0005-0000-0000-000006080000}"/>
    <cellStyle name="Comma 7 2" xfId="1622" xr:uid="{00000000-0005-0000-0000-000007080000}"/>
    <cellStyle name="Comma 7 2 2" xfId="1623" xr:uid="{00000000-0005-0000-0000-000008080000}"/>
    <cellStyle name="Comma 7 2 2 2" xfId="1624" xr:uid="{00000000-0005-0000-0000-000009080000}"/>
    <cellStyle name="Comma 7 2 3" xfId="1625" xr:uid="{00000000-0005-0000-0000-00000A080000}"/>
    <cellStyle name="Comma 7 3" xfId="1626" xr:uid="{00000000-0005-0000-0000-00000B080000}"/>
    <cellStyle name="Comma 7 3 2" xfId="1627" xr:uid="{00000000-0005-0000-0000-00000C080000}"/>
    <cellStyle name="Comma 7 4" xfId="1628" xr:uid="{00000000-0005-0000-0000-00000D080000}"/>
    <cellStyle name="Comma 7 5" xfId="1629" xr:uid="{00000000-0005-0000-0000-00000E080000}"/>
    <cellStyle name="Comma 7 6" xfId="1630" xr:uid="{00000000-0005-0000-0000-00000F080000}"/>
    <cellStyle name="Comma 7 7" xfId="1631" xr:uid="{00000000-0005-0000-0000-000010080000}"/>
    <cellStyle name="Comma 7 8" xfId="1632" xr:uid="{00000000-0005-0000-0000-000011080000}"/>
    <cellStyle name="Comma 8" xfId="1633" xr:uid="{00000000-0005-0000-0000-000012080000}"/>
    <cellStyle name="Comma 8 2" xfId="1634" xr:uid="{00000000-0005-0000-0000-000013080000}"/>
    <cellStyle name="Comma 8 2 2" xfId="1635" xr:uid="{00000000-0005-0000-0000-000014080000}"/>
    <cellStyle name="Comma 8 3" xfId="1636" xr:uid="{00000000-0005-0000-0000-000015080000}"/>
    <cellStyle name="Comma 8 4" xfId="1637" xr:uid="{00000000-0005-0000-0000-000016080000}"/>
    <cellStyle name="Comma 8 5" xfId="1638" xr:uid="{00000000-0005-0000-0000-000017080000}"/>
    <cellStyle name="Comma 8 6" xfId="1639" xr:uid="{00000000-0005-0000-0000-000018080000}"/>
    <cellStyle name="Comma 8 7" xfId="1640" xr:uid="{00000000-0005-0000-0000-000019080000}"/>
    <cellStyle name="Comma 9" xfId="1641" xr:uid="{00000000-0005-0000-0000-00001A080000}"/>
    <cellStyle name="Comma 9 2" xfId="1642" xr:uid="{00000000-0005-0000-0000-00001B080000}"/>
    <cellStyle name="Comma 9 3" xfId="1643" xr:uid="{00000000-0005-0000-0000-00001C080000}"/>
    <cellStyle name="Comma 9 4" xfId="1644" xr:uid="{00000000-0005-0000-0000-00001D080000}"/>
    <cellStyle name="Comma 9 5" xfId="1645" xr:uid="{00000000-0005-0000-0000-00001E080000}"/>
    <cellStyle name="Comma0" xfId="1646" xr:uid="{00000000-0005-0000-0000-00001F080000}"/>
    <cellStyle name="Comma2 (0)" xfId="1647" xr:uid="{00000000-0005-0000-0000-000020080000}"/>
    <cellStyle name="Comment" xfId="1648" xr:uid="{00000000-0005-0000-0000-000021080000}"/>
    <cellStyle name="Commentaire" xfId="1649" xr:uid="{00000000-0005-0000-0000-000022080000}"/>
    <cellStyle name="Commentaire 10" xfId="9994" xr:uid="{00000000-0005-0000-0000-000023080000}"/>
    <cellStyle name="Commentaire 10 2" xfId="10630" xr:uid="{00000000-0005-0000-0000-000024080000}"/>
    <cellStyle name="Commentaire 10 3" xfId="11211" xr:uid="{00000000-0005-0000-0000-000025080000}"/>
    <cellStyle name="Commentaire 10 4" xfId="12379" xr:uid="{00000000-0005-0000-0000-000026080000}"/>
    <cellStyle name="Commentaire 10 5" xfId="12578" xr:uid="{00000000-0005-0000-0000-000027080000}"/>
    <cellStyle name="Commentaire 10 6" xfId="12630" xr:uid="{00000000-0005-0000-0000-000028080000}"/>
    <cellStyle name="Commentaire 11" xfId="9781" xr:uid="{00000000-0005-0000-0000-000029080000}"/>
    <cellStyle name="Commentaire 11 2" xfId="13216" xr:uid="{00000000-0005-0000-0000-00002A080000}"/>
    <cellStyle name="Commentaire 11 3" xfId="13625" xr:uid="{00000000-0005-0000-0000-00002B080000}"/>
    <cellStyle name="Commentaire 11 4" xfId="14108" xr:uid="{00000000-0005-0000-0000-00002C080000}"/>
    <cellStyle name="Commentaire 11 5" xfId="14597" xr:uid="{00000000-0005-0000-0000-00002D080000}"/>
    <cellStyle name="Commentaire 11 6" xfId="14949" xr:uid="{00000000-0005-0000-0000-00002E080000}"/>
    <cellStyle name="Commentaire 12" xfId="13137" xr:uid="{00000000-0005-0000-0000-00002F080000}"/>
    <cellStyle name="Commentaire 12 2" xfId="13576" xr:uid="{00000000-0005-0000-0000-000030080000}"/>
    <cellStyle name="Commentaire 12 3" xfId="14073" xr:uid="{00000000-0005-0000-0000-000031080000}"/>
    <cellStyle name="Commentaire 12 4" xfId="14563" xr:uid="{00000000-0005-0000-0000-000032080000}"/>
    <cellStyle name="Commentaire 12 5" xfId="14905" xr:uid="{00000000-0005-0000-0000-000033080000}"/>
    <cellStyle name="Commentaire 13" xfId="13218" xr:uid="{00000000-0005-0000-0000-000034080000}"/>
    <cellStyle name="Commentaire 13 2" xfId="13627" xr:uid="{00000000-0005-0000-0000-000035080000}"/>
    <cellStyle name="Commentaire 13 3" xfId="14110" xr:uid="{00000000-0005-0000-0000-000036080000}"/>
    <cellStyle name="Commentaire 13 4" xfId="14599" xr:uid="{00000000-0005-0000-0000-000037080000}"/>
    <cellStyle name="Commentaire 13 5" xfId="14951" xr:uid="{00000000-0005-0000-0000-000038080000}"/>
    <cellStyle name="Commentaire 14" xfId="12093" xr:uid="{00000000-0005-0000-0000-000039080000}"/>
    <cellStyle name="Commentaire 15" xfId="11613" xr:uid="{00000000-0005-0000-0000-00003A080000}"/>
    <cellStyle name="Commentaire 16" xfId="12095" xr:uid="{00000000-0005-0000-0000-00003B080000}"/>
    <cellStyle name="Commentaire 17" xfId="11608" xr:uid="{00000000-0005-0000-0000-00003C080000}"/>
    <cellStyle name="Commentaire 18" xfId="12096" xr:uid="{00000000-0005-0000-0000-00003D080000}"/>
    <cellStyle name="Commentaire 19" xfId="12104" xr:uid="{00000000-0005-0000-0000-00003E080000}"/>
    <cellStyle name="Commentaire 2" xfId="9951" xr:uid="{00000000-0005-0000-0000-00003F080000}"/>
    <cellStyle name="Commentaire 2 2" xfId="10617" xr:uid="{00000000-0005-0000-0000-000040080000}"/>
    <cellStyle name="Commentaire 2 3" xfId="11230" xr:uid="{00000000-0005-0000-0000-000041080000}"/>
    <cellStyle name="Commentaire 2 4" xfId="12367" xr:uid="{00000000-0005-0000-0000-000042080000}"/>
    <cellStyle name="Commentaire 2 5" xfId="12551" xr:uid="{00000000-0005-0000-0000-000043080000}"/>
    <cellStyle name="Commentaire 2 6" xfId="12247" xr:uid="{00000000-0005-0000-0000-000044080000}"/>
    <cellStyle name="Commentaire 20" xfId="11599" xr:uid="{00000000-0005-0000-0000-000045080000}"/>
    <cellStyle name="Commentaire 21" xfId="12109" xr:uid="{00000000-0005-0000-0000-000046080000}"/>
    <cellStyle name="Commentaire 22" xfId="12117" xr:uid="{00000000-0005-0000-0000-000047080000}"/>
    <cellStyle name="Commentaire 23" xfId="11595" xr:uid="{00000000-0005-0000-0000-000048080000}"/>
    <cellStyle name="Commentaire 24" xfId="12116" xr:uid="{00000000-0005-0000-0000-000049080000}"/>
    <cellStyle name="Commentaire 25" xfId="11589" xr:uid="{00000000-0005-0000-0000-00004A080000}"/>
    <cellStyle name="Commentaire 26" xfId="12120" xr:uid="{00000000-0005-0000-0000-00004B080000}"/>
    <cellStyle name="Commentaire 27" xfId="11590" xr:uid="{00000000-0005-0000-0000-00004C080000}"/>
    <cellStyle name="Commentaire 28" xfId="12126" xr:uid="{00000000-0005-0000-0000-00004D080000}"/>
    <cellStyle name="Commentaire 29" xfId="11586" xr:uid="{00000000-0005-0000-0000-00004E080000}"/>
    <cellStyle name="Commentaire 3" xfId="10143" xr:uid="{00000000-0005-0000-0000-00004F080000}"/>
    <cellStyle name="Commentaire 3 2" xfId="10707" xr:uid="{00000000-0005-0000-0000-000050080000}"/>
    <cellStyle name="Commentaire 3 3" xfId="11115" xr:uid="{00000000-0005-0000-0000-000051080000}"/>
    <cellStyle name="Commentaire 3 4" xfId="13754" xr:uid="{00000000-0005-0000-0000-000052080000}"/>
    <cellStyle name="Commentaire 3 5" xfId="14236" xr:uid="{00000000-0005-0000-0000-000053080000}"/>
    <cellStyle name="Commentaire 3 6" xfId="14702" xr:uid="{00000000-0005-0000-0000-000054080000}"/>
    <cellStyle name="Commentaire 30" xfId="11577" xr:uid="{00000000-0005-0000-0000-000055080000}"/>
    <cellStyle name="Commentaire 31" xfId="12129" xr:uid="{00000000-0005-0000-0000-000056080000}"/>
    <cellStyle name="Commentaire 32" xfId="12136" xr:uid="{00000000-0005-0000-0000-000057080000}"/>
    <cellStyle name="Commentaire 33" xfId="12138" xr:uid="{00000000-0005-0000-0000-000058080000}"/>
    <cellStyle name="Commentaire 34" xfId="11582" xr:uid="{00000000-0005-0000-0000-000059080000}"/>
    <cellStyle name="Commentaire 35" xfId="11574" xr:uid="{00000000-0005-0000-0000-00005A080000}"/>
    <cellStyle name="Commentaire 36" xfId="12142" xr:uid="{00000000-0005-0000-0000-00005B080000}"/>
    <cellStyle name="Commentaire 37" xfId="15868" xr:uid="{00000000-0005-0000-0000-00005C080000}"/>
    <cellStyle name="Commentaire 38" xfId="15521" xr:uid="{00000000-0005-0000-0000-00005D080000}"/>
    <cellStyle name="Commentaire 39" xfId="15922" xr:uid="{00000000-0005-0000-0000-00005E080000}"/>
    <cellStyle name="Commentaire 4" xfId="10145" xr:uid="{00000000-0005-0000-0000-00005F080000}"/>
    <cellStyle name="Commentaire 4 2" xfId="10709" xr:uid="{00000000-0005-0000-0000-000060080000}"/>
    <cellStyle name="Commentaire 4 3" xfId="11113" xr:uid="{00000000-0005-0000-0000-000061080000}"/>
    <cellStyle name="Commentaire 4 4" xfId="13756" xr:uid="{00000000-0005-0000-0000-000062080000}"/>
    <cellStyle name="Commentaire 4 5" xfId="14238" xr:uid="{00000000-0005-0000-0000-000063080000}"/>
    <cellStyle name="Commentaire 4 6" xfId="14704" xr:uid="{00000000-0005-0000-0000-000064080000}"/>
    <cellStyle name="Commentaire 40" xfId="15928" xr:uid="{00000000-0005-0000-0000-000065080000}"/>
    <cellStyle name="Commentaire 41" xfId="15681" xr:uid="{00000000-0005-0000-0000-000066080000}"/>
    <cellStyle name="Commentaire 42" xfId="15917" xr:uid="{00000000-0005-0000-0000-000067080000}"/>
    <cellStyle name="Commentaire 43" xfId="15678" xr:uid="{00000000-0005-0000-0000-000068080000}"/>
    <cellStyle name="Commentaire 44" xfId="15925" xr:uid="{00000000-0005-0000-0000-000069080000}"/>
    <cellStyle name="Commentaire 45" xfId="15931" xr:uid="{00000000-0005-0000-0000-00006A080000}"/>
    <cellStyle name="Commentaire 46" xfId="15671" xr:uid="{00000000-0005-0000-0000-00006B080000}"/>
    <cellStyle name="Commentaire 47" xfId="15934" xr:uid="{00000000-0005-0000-0000-00006C080000}"/>
    <cellStyle name="Commentaire 5" xfId="9948" xr:uid="{00000000-0005-0000-0000-00006D080000}"/>
    <cellStyle name="Commentaire 5 2" xfId="10615" xr:uid="{00000000-0005-0000-0000-00006E080000}"/>
    <cellStyle name="Commentaire 5 3" xfId="11232" xr:uid="{00000000-0005-0000-0000-00006F080000}"/>
    <cellStyle name="Commentaire 5 4" xfId="12365" xr:uid="{00000000-0005-0000-0000-000070080000}"/>
    <cellStyle name="Commentaire 5 5" xfId="12549" xr:uid="{00000000-0005-0000-0000-000071080000}"/>
    <cellStyle name="Commentaire 5 6" xfId="12245" xr:uid="{00000000-0005-0000-0000-000072080000}"/>
    <cellStyle name="Commentaire 6" xfId="10147" xr:uid="{00000000-0005-0000-0000-000073080000}"/>
    <cellStyle name="Commentaire 6 2" xfId="10711" xr:uid="{00000000-0005-0000-0000-000074080000}"/>
    <cellStyle name="Commentaire 6 3" xfId="11111" xr:uid="{00000000-0005-0000-0000-000075080000}"/>
    <cellStyle name="Commentaire 6 4" xfId="13758" xr:uid="{00000000-0005-0000-0000-000076080000}"/>
    <cellStyle name="Commentaire 6 5" xfId="14240" xr:uid="{00000000-0005-0000-0000-000077080000}"/>
    <cellStyle name="Commentaire 6 6" xfId="14706" xr:uid="{00000000-0005-0000-0000-000078080000}"/>
    <cellStyle name="Commentaire 7" xfId="9946" xr:uid="{00000000-0005-0000-0000-000079080000}"/>
    <cellStyle name="Commentaire 7 2" xfId="10613" xr:uid="{00000000-0005-0000-0000-00007A080000}"/>
    <cellStyle name="Commentaire 7 3" xfId="11234" xr:uid="{00000000-0005-0000-0000-00007B080000}"/>
    <cellStyle name="Commentaire 7 4" xfId="12363" xr:uid="{00000000-0005-0000-0000-00007C080000}"/>
    <cellStyle name="Commentaire 7 5" xfId="12547" xr:uid="{00000000-0005-0000-0000-00007D080000}"/>
    <cellStyle name="Commentaire 7 6" xfId="12243" xr:uid="{00000000-0005-0000-0000-00007E080000}"/>
    <cellStyle name="Commentaire 8" xfId="9944" xr:uid="{00000000-0005-0000-0000-00007F080000}"/>
    <cellStyle name="Commentaire 8 2" xfId="10611" xr:uid="{00000000-0005-0000-0000-000080080000}"/>
    <cellStyle name="Commentaire 8 3" xfId="11236" xr:uid="{00000000-0005-0000-0000-000081080000}"/>
    <cellStyle name="Commentaire 8 4" xfId="12361" xr:uid="{00000000-0005-0000-0000-000082080000}"/>
    <cellStyle name="Commentaire 8 5" xfId="12545" xr:uid="{00000000-0005-0000-0000-000083080000}"/>
    <cellStyle name="Commentaire 8 6" xfId="12241" xr:uid="{00000000-0005-0000-0000-000084080000}"/>
    <cellStyle name="Commentaire 9" xfId="10149" xr:uid="{00000000-0005-0000-0000-000085080000}"/>
    <cellStyle name="Commentaire 9 2" xfId="10713" xr:uid="{00000000-0005-0000-0000-000086080000}"/>
    <cellStyle name="Commentaire 9 3" xfId="11110" xr:uid="{00000000-0005-0000-0000-000087080000}"/>
    <cellStyle name="Commentaire 9 4" xfId="13760" xr:uid="{00000000-0005-0000-0000-000088080000}"/>
    <cellStyle name="Commentaire 9 5" xfId="14242" xr:uid="{00000000-0005-0000-0000-000089080000}"/>
    <cellStyle name="Commentaire 9 6" xfId="14708" xr:uid="{00000000-0005-0000-0000-00008A080000}"/>
    <cellStyle name="Company" xfId="1650" xr:uid="{00000000-0005-0000-0000-00008B080000}"/>
    <cellStyle name="CurRatio" xfId="1651" xr:uid="{00000000-0005-0000-0000-00008C080000}"/>
    <cellStyle name="Currency" xfId="70" builtinId="4"/>
    <cellStyle name="Currency--" xfId="2173" xr:uid="{00000000-0005-0000-0000-00008E080000}"/>
    <cellStyle name="Currency [00]" xfId="1652" xr:uid="{00000000-0005-0000-0000-00008F080000}"/>
    <cellStyle name="Currency [1]" xfId="1653" xr:uid="{00000000-0005-0000-0000-000090080000}"/>
    <cellStyle name="Currency [2]" xfId="1654" xr:uid="{00000000-0005-0000-0000-000091080000}"/>
    <cellStyle name="Currency [2] 10" xfId="10148" xr:uid="{00000000-0005-0000-0000-000092080000}"/>
    <cellStyle name="Currency [2] 10 2" xfId="10712" xr:uid="{00000000-0005-0000-0000-000093080000}"/>
    <cellStyle name="Currency [2] 10 3" xfId="10963" xr:uid="{00000000-0005-0000-0000-000094080000}"/>
    <cellStyle name="Currency [2] 10 4" xfId="13759" xr:uid="{00000000-0005-0000-0000-000095080000}"/>
    <cellStyle name="Currency [2] 10 5" xfId="14241" xr:uid="{00000000-0005-0000-0000-000096080000}"/>
    <cellStyle name="Currency [2] 10 6" xfId="14707" xr:uid="{00000000-0005-0000-0000-000097080000}"/>
    <cellStyle name="Currency [2] 11" xfId="9995" xr:uid="{00000000-0005-0000-0000-000098080000}"/>
    <cellStyle name="Currency [2] 11 2" xfId="10631" xr:uid="{00000000-0005-0000-0000-000099080000}"/>
    <cellStyle name="Currency [2] 11 3" xfId="11210" xr:uid="{00000000-0005-0000-0000-00009A080000}"/>
    <cellStyle name="Currency [2] 11 4" xfId="12380" xr:uid="{00000000-0005-0000-0000-00009B080000}"/>
    <cellStyle name="Currency [2] 11 5" xfId="12579" xr:uid="{00000000-0005-0000-0000-00009C080000}"/>
    <cellStyle name="Currency [2] 11 6" xfId="12631" xr:uid="{00000000-0005-0000-0000-00009D080000}"/>
    <cellStyle name="Currency [2] 12" xfId="9782" xr:uid="{00000000-0005-0000-0000-00009E080000}"/>
    <cellStyle name="Currency [2] 12 2" xfId="13215" xr:uid="{00000000-0005-0000-0000-00009F080000}"/>
    <cellStyle name="Currency [2] 12 3" xfId="13624" xr:uid="{00000000-0005-0000-0000-0000A0080000}"/>
    <cellStyle name="Currency [2] 12 4" xfId="14107" xr:uid="{00000000-0005-0000-0000-0000A1080000}"/>
    <cellStyle name="Currency [2] 12 5" xfId="14596" xr:uid="{00000000-0005-0000-0000-0000A2080000}"/>
    <cellStyle name="Currency [2] 12 6" xfId="14948" xr:uid="{00000000-0005-0000-0000-0000A3080000}"/>
    <cellStyle name="Currency [2] 13" xfId="9814" xr:uid="{00000000-0005-0000-0000-0000A4080000}"/>
    <cellStyle name="Currency [2] 13 2" xfId="13138" xr:uid="{00000000-0005-0000-0000-0000A5080000}"/>
    <cellStyle name="Currency [2] 13 3" xfId="13577" xr:uid="{00000000-0005-0000-0000-0000A6080000}"/>
    <cellStyle name="Currency [2] 13 4" xfId="14074" xr:uid="{00000000-0005-0000-0000-0000A7080000}"/>
    <cellStyle name="Currency [2] 13 5" xfId="14564" xr:uid="{00000000-0005-0000-0000-0000A8080000}"/>
    <cellStyle name="Currency [2] 13 6" xfId="14906" xr:uid="{00000000-0005-0000-0000-0000A9080000}"/>
    <cellStyle name="Currency [2] 14" xfId="13217" xr:uid="{00000000-0005-0000-0000-0000AA080000}"/>
    <cellStyle name="Currency [2] 14 2" xfId="13626" xr:uid="{00000000-0005-0000-0000-0000AB080000}"/>
    <cellStyle name="Currency [2] 14 3" xfId="14109" xr:uid="{00000000-0005-0000-0000-0000AC080000}"/>
    <cellStyle name="Currency [2] 14 4" xfId="14598" xr:uid="{00000000-0005-0000-0000-0000AD080000}"/>
    <cellStyle name="Currency [2] 14 5" xfId="14950" xr:uid="{00000000-0005-0000-0000-0000AE080000}"/>
    <cellStyle name="Currency [2] 15" xfId="12088" xr:uid="{00000000-0005-0000-0000-0000AF080000}"/>
    <cellStyle name="Currency [2] 16" xfId="11616" xr:uid="{00000000-0005-0000-0000-0000B0080000}"/>
    <cellStyle name="Currency [2] 17" xfId="12089" xr:uid="{00000000-0005-0000-0000-0000B1080000}"/>
    <cellStyle name="Currency [2] 18" xfId="11611" xr:uid="{00000000-0005-0000-0000-0000B2080000}"/>
    <cellStyle name="Currency [2] 19" xfId="12090" xr:uid="{00000000-0005-0000-0000-0000B3080000}"/>
    <cellStyle name="Currency [2] 2" xfId="6862" xr:uid="{00000000-0005-0000-0000-0000B4080000}"/>
    <cellStyle name="Currency [2] 2 10" xfId="15511" xr:uid="{00000000-0005-0000-0000-0000B5080000}"/>
    <cellStyle name="Currency [2] 2 11" xfId="15696" xr:uid="{00000000-0005-0000-0000-0000B6080000}"/>
    <cellStyle name="Currency [2] 2 2" xfId="10467" xr:uid="{00000000-0005-0000-0000-0000B7080000}"/>
    <cellStyle name="Currency [2] 2 2 2" xfId="10932" xr:uid="{00000000-0005-0000-0000-0000B8080000}"/>
    <cellStyle name="Currency [2] 2 2 3" xfId="13491" xr:uid="{00000000-0005-0000-0000-0000B9080000}"/>
    <cellStyle name="Currency [2] 2 2 4" xfId="13999" xr:uid="{00000000-0005-0000-0000-0000BA080000}"/>
    <cellStyle name="Currency [2] 2 2 5" xfId="14490" xr:uid="{00000000-0005-0000-0000-0000BB080000}"/>
    <cellStyle name="Currency [2] 2 2 6" xfId="14834" xr:uid="{00000000-0005-0000-0000-0000BC080000}"/>
    <cellStyle name="Currency [2] 2 3" xfId="9811" xr:uid="{00000000-0005-0000-0000-0000BD080000}"/>
    <cellStyle name="Currency [2] 2 4" xfId="9793" xr:uid="{00000000-0005-0000-0000-0000BE080000}"/>
    <cellStyle name="Currency [2] 2 5" xfId="11412" xr:uid="{00000000-0005-0000-0000-0000BF080000}"/>
    <cellStyle name="Currency [2] 2 6" xfId="11657" xr:uid="{00000000-0005-0000-0000-0000C0080000}"/>
    <cellStyle name="Currency [2] 2 7" xfId="11404" xr:uid="{00000000-0005-0000-0000-0000C1080000}"/>
    <cellStyle name="Currency [2] 2 8" xfId="11655" xr:uid="{00000000-0005-0000-0000-0000C2080000}"/>
    <cellStyle name="Currency [2] 2 9" xfId="15763" xr:uid="{00000000-0005-0000-0000-0000C3080000}"/>
    <cellStyle name="Currency [2] 20" xfId="12100" xr:uid="{00000000-0005-0000-0000-0000C4080000}"/>
    <cellStyle name="Currency [2] 21" xfId="11600" xr:uid="{00000000-0005-0000-0000-0000C5080000}"/>
    <cellStyle name="Currency [2] 22" xfId="12107" xr:uid="{00000000-0005-0000-0000-0000C6080000}"/>
    <cellStyle name="Currency [2] 23" xfId="12115" xr:uid="{00000000-0005-0000-0000-0000C7080000}"/>
    <cellStyle name="Currency [2] 24" xfId="11596" xr:uid="{00000000-0005-0000-0000-0000C8080000}"/>
    <cellStyle name="Currency [2] 25" xfId="12112" xr:uid="{00000000-0005-0000-0000-0000C9080000}"/>
    <cellStyle name="Currency [2] 26" xfId="11591" xr:uid="{00000000-0005-0000-0000-0000CA080000}"/>
    <cellStyle name="Currency [2] 27" xfId="12119" xr:uid="{00000000-0005-0000-0000-0000CB080000}"/>
    <cellStyle name="Currency [2] 28" xfId="11592" xr:uid="{00000000-0005-0000-0000-0000CC080000}"/>
    <cellStyle name="Currency [2] 29" xfId="12124" xr:uid="{00000000-0005-0000-0000-0000CD080000}"/>
    <cellStyle name="Currency [2] 3" xfId="9952" xr:uid="{00000000-0005-0000-0000-0000CE080000}"/>
    <cellStyle name="Currency [2] 3 2" xfId="10618" xr:uid="{00000000-0005-0000-0000-0000CF080000}"/>
    <cellStyle name="Currency [2] 3 3" xfId="12774" xr:uid="{00000000-0005-0000-0000-0000D0080000}"/>
    <cellStyle name="Currency [2] 3 4" xfId="11229" xr:uid="{00000000-0005-0000-0000-0000D1080000}"/>
    <cellStyle name="Currency [2] 3 5" xfId="12368" xr:uid="{00000000-0005-0000-0000-0000D2080000}"/>
    <cellStyle name="Currency [2] 3 6" xfId="12552" xr:uid="{00000000-0005-0000-0000-0000D3080000}"/>
    <cellStyle name="Currency [2] 3 7" xfId="12248" xr:uid="{00000000-0005-0000-0000-0000D4080000}"/>
    <cellStyle name="Currency [2] 30" xfId="11588" xr:uid="{00000000-0005-0000-0000-0000D5080000}"/>
    <cellStyle name="Currency [2] 31" xfId="11578" xr:uid="{00000000-0005-0000-0000-0000D6080000}"/>
    <cellStyle name="Currency [2] 32" xfId="12127" xr:uid="{00000000-0005-0000-0000-0000D7080000}"/>
    <cellStyle name="Currency [2] 33" xfId="12134" xr:uid="{00000000-0005-0000-0000-0000D8080000}"/>
    <cellStyle name="Currency [2] 34" xfId="12137" xr:uid="{00000000-0005-0000-0000-0000D9080000}"/>
    <cellStyle name="Currency [2] 35" xfId="11583" xr:uid="{00000000-0005-0000-0000-0000DA080000}"/>
    <cellStyle name="Currency [2] 36" xfId="11576" xr:uid="{00000000-0005-0000-0000-0000DB080000}"/>
    <cellStyle name="Currency [2] 37" xfId="12140" xr:uid="{00000000-0005-0000-0000-0000DC080000}"/>
    <cellStyle name="Currency [2] 38" xfId="15866" xr:uid="{00000000-0005-0000-0000-0000DD080000}"/>
    <cellStyle name="Currency [2] 39" xfId="15520" xr:uid="{00000000-0005-0000-0000-0000DE080000}"/>
    <cellStyle name="Currency [2] 4" xfId="10142" xr:uid="{00000000-0005-0000-0000-0000DF080000}"/>
    <cellStyle name="Currency [2] 4 2" xfId="10706" xr:uid="{00000000-0005-0000-0000-0000E0080000}"/>
    <cellStyle name="Currency [2] 4 3" xfId="11116" xr:uid="{00000000-0005-0000-0000-0000E1080000}"/>
    <cellStyle name="Currency [2] 4 4" xfId="13753" xr:uid="{00000000-0005-0000-0000-0000E2080000}"/>
    <cellStyle name="Currency [2] 4 5" xfId="14235" xr:uid="{00000000-0005-0000-0000-0000E3080000}"/>
    <cellStyle name="Currency [2] 4 6" xfId="14701" xr:uid="{00000000-0005-0000-0000-0000E4080000}"/>
    <cellStyle name="Currency [2] 40" xfId="15920" xr:uid="{00000000-0005-0000-0000-0000E5080000}"/>
    <cellStyle name="Currency [2] 41" xfId="15926" xr:uid="{00000000-0005-0000-0000-0000E6080000}"/>
    <cellStyle name="Currency [2] 42" xfId="15683" xr:uid="{00000000-0005-0000-0000-0000E7080000}"/>
    <cellStyle name="Currency [2] 43" xfId="15915" xr:uid="{00000000-0005-0000-0000-0000E8080000}"/>
    <cellStyle name="Currency [2] 44" xfId="15680" xr:uid="{00000000-0005-0000-0000-0000E9080000}"/>
    <cellStyle name="Currency [2] 45" xfId="15923" xr:uid="{00000000-0005-0000-0000-0000EA080000}"/>
    <cellStyle name="Currency [2] 46" xfId="15929" xr:uid="{00000000-0005-0000-0000-0000EB080000}"/>
    <cellStyle name="Currency [2] 47" xfId="15674" xr:uid="{00000000-0005-0000-0000-0000EC080000}"/>
    <cellStyle name="Currency [2] 48" xfId="15932" xr:uid="{00000000-0005-0000-0000-0000ED080000}"/>
    <cellStyle name="Currency [2] 5" xfId="10144" xr:uid="{00000000-0005-0000-0000-0000EE080000}"/>
    <cellStyle name="Currency [2] 5 2" xfId="10708" xr:uid="{00000000-0005-0000-0000-0000EF080000}"/>
    <cellStyle name="Currency [2] 5 3" xfId="11114" xr:uid="{00000000-0005-0000-0000-0000F0080000}"/>
    <cellStyle name="Currency [2] 5 4" xfId="13755" xr:uid="{00000000-0005-0000-0000-0000F1080000}"/>
    <cellStyle name="Currency [2] 5 5" xfId="14237" xr:uid="{00000000-0005-0000-0000-0000F2080000}"/>
    <cellStyle name="Currency [2] 5 6" xfId="14703" xr:uid="{00000000-0005-0000-0000-0000F3080000}"/>
    <cellStyle name="Currency [2] 6" xfId="9949" xr:uid="{00000000-0005-0000-0000-0000F4080000}"/>
    <cellStyle name="Currency [2] 6 2" xfId="10616" xr:uid="{00000000-0005-0000-0000-0000F5080000}"/>
    <cellStyle name="Currency [2] 6 3" xfId="11231" xr:uid="{00000000-0005-0000-0000-0000F6080000}"/>
    <cellStyle name="Currency [2] 6 4" xfId="12366" xr:uid="{00000000-0005-0000-0000-0000F7080000}"/>
    <cellStyle name="Currency [2] 6 5" xfId="12550" xr:uid="{00000000-0005-0000-0000-0000F8080000}"/>
    <cellStyle name="Currency [2] 6 6" xfId="12246" xr:uid="{00000000-0005-0000-0000-0000F9080000}"/>
    <cellStyle name="Currency [2] 7" xfId="10146" xr:uid="{00000000-0005-0000-0000-0000FA080000}"/>
    <cellStyle name="Currency [2] 7 2" xfId="10710" xr:uid="{00000000-0005-0000-0000-0000FB080000}"/>
    <cellStyle name="Currency [2] 7 3" xfId="11112" xr:uid="{00000000-0005-0000-0000-0000FC080000}"/>
    <cellStyle name="Currency [2] 7 4" xfId="13757" xr:uid="{00000000-0005-0000-0000-0000FD080000}"/>
    <cellStyle name="Currency [2] 7 5" xfId="14239" xr:uid="{00000000-0005-0000-0000-0000FE080000}"/>
    <cellStyle name="Currency [2] 7 6" xfId="14705" xr:uid="{00000000-0005-0000-0000-0000FF080000}"/>
    <cellStyle name="Currency [2] 8" xfId="9947" xr:uid="{00000000-0005-0000-0000-000000090000}"/>
    <cellStyle name="Currency [2] 8 2" xfId="10614" xr:uid="{00000000-0005-0000-0000-000001090000}"/>
    <cellStyle name="Currency [2] 8 3" xfId="11233" xr:uid="{00000000-0005-0000-0000-000002090000}"/>
    <cellStyle name="Currency [2] 8 4" xfId="12364" xr:uid="{00000000-0005-0000-0000-000003090000}"/>
    <cellStyle name="Currency [2] 8 5" xfId="12548" xr:uid="{00000000-0005-0000-0000-000004090000}"/>
    <cellStyle name="Currency [2] 8 6" xfId="12244" xr:uid="{00000000-0005-0000-0000-000005090000}"/>
    <cellStyle name="Currency [2] 9" xfId="9945" xr:uid="{00000000-0005-0000-0000-000006090000}"/>
    <cellStyle name="Currency [2] 9 2" xfId="10612" xr:uid="{00000000-0005-0000-0000-000007090000}"/>
    <cellStyle name="Currency [2] 9 3" xfId="11235" xr:uid="{00000000-0005-0000-0000-000008090000}"/>
    <cellStyle name="Currency [2] 9 4" xfId="12362" xr:uid="{00000000-0005-0000-0000-000009090000}"/>
    <cellStyle name="Currency [2] 9 5" xfId="12546" xr:uid="{00000000-0005-0000-0000-00000A090000}"/>
    <cellStyle name="Currency [2] 9 6" xfId="12242" xr:uid="{00000000-0005-0000-0000-00000B090000}"/>
    <cellStyle name="Currency [3]" xfId="1655" xr:uid="{00000000-0005-0000-0000-00000C090000}"/>
    <cellStyle name="Currency 0" xfId="1656" xr:uid="{00000000-0005-0000-0000-00000D090000}"/>
    <cellStyle name="Currency 10" xfId="1657" xr:uid="{00000000-0005-0000-0000-00000E090000}"/>
    <cellStyle name="Currency-- 10" xfId="12092" xr:uid="{00000000-0005-0000-0000-00000F090000}"/>
    <cellStyle name="Currency 10 2" xfId="1658" xr:uid="{00000000-0005-0000-0000-000010090000}"/>
    <cellStyle name="Currency 10 2 2" xfId="1659" xr:uid="{00000000-0005-0000-0000-000011090000}"/>
    <cellStyle name="Currency 10 2 2 2" xfId="1660" xr:uid="{00000000-0005-0000-0000-000012090000}"/>
    <cellStyle name="Currency 10 2 2 2 2" xfId="1661" xr:uid="{00000000-0005-0000-0000-000013090000}"/>
    <cellStyle name="Currency 10 2 2 3" xfId="1662" xr:uid="{00000000-0005-0000-0000-000014090000}"/>
    <cellStyle name="Currency 10 2 3" xfId="1663" xr:uid="{00000000-0005-0000-0000-000015090000}"/>
    <cellStyle name="Currency 10 2 3 2" xfId="1664" xr:uid="{00000000-0005-0000-0000-000016090000}"/>
    <cellStyle name="Currency 10 2 4" xfId="1665" xr:uid="{00000000-0005-0000-0000-000017090000}"/>
    <cellStyle name="Currency 10 3" xfId="1666" xr:uid="{00000000-0005-0000-0000-000018090000}"/>
    <cellStyle name="Currency 10 3 2" xfId="1667" xr:uid="{00000000-0005-0000-0000-000019090000}"/>
    <cellStyle name="Currency 10 3 2 2" xfId="1668" xr:uid="{00000000-0005-0000-0000-00001A090000}"/>
    <cellStyle name="Currency 10 3 2 2 2" xfId="1669" xr:uid="{00000000-0005-0000-0000-00001B090000}"/>
    <cellStyle name="Currency 10 3 2 3" xfId="1670" xr:uid="{00000000-0005-0000-0000-00001C090000}"/>
    <cellStyle name="Currency 10 3 3" xfId="1671" xr:uid="{00000000-0005-0000-0000-00001D090000}"/>
    <cellStyle name="Currency 10 3 3 2" xfId="1672" xr:uid="{00000000-0005-0000-0000-00001E090000}"/>
    <cellStyle name="Currency 10 3 4" xfId="1673" xr:uid="{00000000-0005-0000-0000-00001F090000}"/>
    <cellStyle name="Currency 10 4" xfId="1674" xr:uid="{00000000-0005-0000-0000-000020090000}"/>
    <cellStyle name="Currency 10 4 2" xfId="1675" xr:uid="{00000000-0005-0000-0000-000021090000}"/>
    <cellStyle name="Currency 10 4 2 2" xfId="1676" xr:uid="{00000000-0005-0000-0000-000022090000}"/>
    <cellStyle name="Currency 10 4 3" xfId="1677" xr:uid="{00000000-0005-0000-0000-000023090000}"/>
    <cellStyle name="Currency 10 5" xfId="1678" xr:uid="{00000000-0005-0000-0000-000024090000}"/>
    <cellStyle name="Currency 10 5 2" xfId="1679" xr:uid="{00000000-0005-0000-0000-000025090000}"/>
    <cellStyle name="Currency 10 6" xfId="1680" xr:uid="{00000000-0005-0000-0000-000026090000}"/>
    <cellStyle name="Currency 11" xfId="1681" xr:uid="{00000000-0005-0000-0000-000027090000}"/>
    <cellStyle name="Currency-- 11" xfId="11617" xr:uid="{00000000-0005-0000-0000-000028090000}"/>
    <cellStyle name="Currency 11 2" xfId="1682" xr:uid="{00000000-0005-0000-0000-000029090000}"/>
    <cellStyle name="Currency 11 2 2" xfId="1683" xr:uid="{00000000-0005-0000-0000-00002A090000}"/>
    <cellStyle name="Currency 11 2 2 2" xfId="1684" xr:uid="{00000000-0005-0000-0000-00002B090000}"/>
    <cellStyle name="Currency 11 2 2 2 2" xfId="1685" xr:uid="{00000000-0005-0000-0000-00002C090000}"/>
    <cellStyle name="Currency 11 2 2 3" xfId="1686" xr:uid="{00000000-0005-0000-0000-00002D090000}"/>
    <cellStyle name="Currency 11 2 3" xfId="1687" xr:uid="{00000000-0005-0000-0000-00002E090000}"/>
    <cellStyle name="Currency 11 2 3 2" xfId="1688" xr:uid="{00000000-0005-0000-0000-00002F090000}"/>
    <cellStyle name="Currency 11 2 4" xfId="1689" xr:uid="{00000000-0005-0000-0000-000030090000}"/>
    <cellStyle name="Currency 11 3" xfId="1690" xr:uid="{00000000-0005-0000-0000-000031090000}"/>
    <cellStyle name="Currency 11 3 2" xfId="1691" xr:uid="{00000000-0005-0000-0000-000032090000}"/>
    <cellStyle name="Currency 11 3 2 2" xfId="1692" xr:uid="{00000000-0005-0000-0000-000033090000}"/>
    <cellStyle name="Currency 11 3 2 2 2" xfId="1693" xr:uid="{00000000-0005-0000-0000-000034090000}"/>
    <cellStyle name="Currency 11 3 2 3" xfId="1694" xr:uid="{00000000-0005-0000-0000-000035090000}"/>
    <cellStyle name="Currency 11 3 3" xfId="1695" xr:uid="{00000000-0005-0000-0000-000036090000}"/>
    <cellStyle name="Currency 11 3 3 2" xfId="1696" xr:uid="{00000000-0005-0000-0000-000037090000}"/>
    <cellStyle name="Currency 11 3 4" xfId="1697" xr:uid="{00000000-0005-0000-0000-000038090000}"/>
    <cellStyle name="Currency 11 4" xfId="1698" xr:uid="{00000000-0005-0000-0000-000039090000}"/>
    <cellStyle name="Currency 11 4 2" xfId="1699" xr:uid="{00000000-0005-0000-0000-00003A090000}"/>
    <cellStyle name="Currency 11 4 2 2" xfId="1700" xr:uid="{00000000-0005-0000-0000-00003B090000}"/>
    <cellStyle name="Currency 11 4 3" xfId="1701" xr:uid="{00000000-0005-0000-0000-00003C090000}"/>
    <cellStyle name="Currency 11 5" xfId="1702" xr:uid="{00000000-0005-0000-0000-00003D090000}"/>
    <cellStyle name="Currency 11 5 2" xfId="1703" xr:uid="{00000000-0005-0000-0000-00003E090000}"/>
    <cellStyle name="Currency 11 6" xfId="1704" xr:uid="{00000000-0005-0000-0000-00003F090000}"/>
    <cellStyle name="Currency 12" xfId="1705" xr:uid="{00000000-0005-0000-0000-000040090000}"/>
    <cellStyle name="Currency-- 12" xfId="12102" xr:uid="{00000000-0005-0000-0000-000041090000}"/>
    <cellStyle name="Currency 13" xfId="1706" xr:uid="{00000000-0005-0000-0000-000042090000}"/>
    <cellStyle name="Currency-- 13" xfId="11609" xr:uid="{00000000-0005-0000-0000-000043090000}"/>
    <cellStyle name="Currency 14" xfId="1707" xr:uid="{00000000-0005-0000-0000-000044090000}"/>
    <cellStyle name="Currency-- 14" xfId="12094" xr:uid="{00000000-0005-0000-0000-000045090000}"/>
    <cellStyle name="Currency 14 2" xfId="1708" xr:uid="{00000000-0005-0000-0000-000046090000}"/>
    <cellStyle name="Currency 14 2 2" xfId="1709" xr:uid="{00000000-0005-0000-0000-000047090000}"/>
    <cellStyle name="Currency 14 2 2 2" xfId="1710" xr:uid="{00000000-0005-0000-0000-000048090000}"/>
    <cellStyle name="Currency 14 2 2 2 2" xfId="1711" xr:uid="{00000000-0005-0000-0000-000049090000}"/>
    <cellStyle name="Currency 14 2 2 3" xfId="1712" xr:uid="{00000000-0005-0000-0000-00004A090000}"/>
    <cellStyle name="Currency 14 2 3" xfId="1713" xr:uid="{00000000-0005-0000-0000-00004B090000}"/>
    <cellStyle name="Currency 14 2 3 2" xfId="1714" xr:uid="{00000000-0005-0000-0000-00004C090000}"/>
    <cellStyle name="Currency 14 2 4" xfId="1715" xr:uid="{00000000-0005-0000-0000-00004D090000}"/>
    <cellStyle name="Currency 14 3" xfId="1716" xr:uid="{00000000-0005-0000-0000-00004E090000}"/>
    <cellStyle name="Currency 14 3 2" xfId="1717" xr:uid="{00000000-0005-0000-0000-00004F090000}"/>
    <cellStyle name="Currency 14 3 2 2" xfId="1718" xr:uid="{00000000-0005-0000-0000-000050090000}"/>
    <cellStyle name="Currency 14 3 2 2 2" xfId="1719" xr:uid="{00000000-0005-0000-0000-000051090000}"/>
    <cellStyle name="Currency 14 3 2 3" xfId="1720" xr:uid="{00000000-0005-0000-0000-000052090000}"/>
    <cellStyle name="Currency 14 3 3" xfId="1721" xr:uid="{00000000-0005-0000-0000-000053090000}"/>
    <cellStyle name="Currency 14 3 3 2" xfId="1722" xr:uid="{00000000-0005-0000-0000-000054090000}"/>
    <cellStyle name="Currency 14 3 4" xfId="1723" xr:uid="{00000000-0005-0000-0000-000055090000}"/>
    <cellStyle name="Currency 14 4" xfId="1724" xr:uid="{00000000-0005-0000-0000-000056090000}"/>
    <cellStyle name="Currency 14 4 2" xfId="1725" xr:uid="{00000000-0005-0000-0000-000057090000}"/>
    <cellStyle name="Currency 14 4 2 2" xfId="1726" xr:uid="{00000000-0005-0000-0000-000058090000}"/>
    <cellStyle name="Currency 14 4 2 2 2" xfId="1727" xr:uid="{00000000-0005-0000-0000-000059090000}"/>
    <cellStyle name="Currency 14 4 2 3" xfId="1728" xr:uid="{00000000-0005-0000-0000-00005A090000}"/>
    <cellStyle name="Currency 14 4 3" xfId="1729" xr:uid="{00000000-0005-0000-0000-00005B090000}"/>
    <cellStyle name="Currency 14 4 3 2" xfId="1730" xr:uid="{00000000-0005-0000-0000-00005C090000}"/>
    <cellStyle name="Currency 14 4 4" xfId="1731" xr:uid="{00000000-0005-0000-0000-00005D090000}"/>
    <cellStyle name="Currency 14 5" xfId="1732" xr:uid="{00000000-0005-0000-0000-00005E090000}"/>
    <cellStyle name="Currency 14 5 2" xfId="1733" xr:uid="{00000000-0005-0000-0000-00005F090000}"/>
    <cellStyle name="Currency 14 5 2 2" xfId="1734" xr:uid="{00000000-0005-0000-0000-000060090000}"/>
    <cellStyle name="Currency 14 5 3" xfId="1735" xr:uid="{00000000-0005-0000-0000-000061090000}"/>
    <cellStyle name="Currency 14 6" xfId="1736" xr:uid="{00000000-0005-0000-0000-000062090000}"/>
    <cellStyle name="Currency 14 6 2" xfId="1737" xr:uid="{00000000-0005-0000-0000-000063090000}"/>
    <cellStyle name="Currency 14 7" xfId="1738" xr:uid="{00000000-0005-0000-0000-000064090000}"/>
    <cellStyle name="Currency 15" xfId="1739" xr:uid="{00000000-0005-0000-0000-000065090000}"/>
    <cellStyle name="Currency-- 15" xfId="11603" xr:uid="{00000000-0005-0000-0000-000066090000}"/>
    <cellStyle name="Currency 15 2" xfId="1740" xr:uid="{00000000-0005-0000-0000-000067090000}"/>
    <cellStyle name="Currency 15 2 2" xfId="1741" xr:uid="{00000000-0005-0000-0000-000068090000}"/>
    <cellStyle name="Currency 15 2 2 2" xfId="1742" xr:uid="{00000000-0005-0000-0000-000069090000}"/>
    <cellStyle name="Currency 15 2 3" xfId="1743" xr:uid="{00000000-0005-0000-0000-00006A090000}"/>
    <cellStyle name="Currency 15 3" xfId="1744" xr:uid="{00000000-0005-0000-0000-00006B090000}"/>
    <cellStyle name="Currency 15 3 2" xfId="1745" xr:uid="{00000000-0005-0000-0000-00006C090000}"/>
    <cellStyle name="Currency 15 4" xfId="1746" xr:uid="{00000000-0005-0000-0000-00006D090000}"/>
    <cellStyle name="Currency 16" xfId="1747" xr:uid="{00000000-0005-0000-0000-00006E090000}"/>
    <cellStyle name="Currency-- 16" xfId="15498" xr:uid="{00000000-0005-0000-0000-00006F090000}"/>
    <cellStyle name="Currency 16 2" xfId="1748" xr:uid="{00000000-0005-0000-0000-000070090000}"/>
    <cellStyle name="Currency 17" xfId="1749" xr:uid="{00000000-0005-0000-0000-000071090000}"/>
    <cellStyle name="Currency-- 17" xfId="15793" xr:uid="{00000000-0005-0000-0000-000072090000}"/>
    <cellStyle name="Currency 18" xfId="1750" xr:uid="{00000000-0005-0000-0000-000073090000}"/>
    <cellStyle name="Currency-- 18" xfId="15515" xr:uid="{00000000-0005-0000-0000-000074090000}"/>
    <cellStyle name="Currency 19" xfId="1751" xr:uid="{00000000-0005-0000-0000-000075090000}"/>
    <cellStyle name="Currency-- 19" xfId="15921" xr:uid="{00000000-0005-0000-0000-000076090000}"/>
    <cellStyle name="Currency 19 2" xfId="1752" xr:uid="{00000000-0005-0000-0000-000077090000}"/>
    <cellStyle name="Currency 19 2 2" xfId="1753" xr:uid="{00000000-0005-0000-0000-000078090000}"/>
    <cellStyle name="Currency 19 2 2 2" xfId="1754" xr:uid="{00000000-0005-0000-0000-000079090000}"/>
    <cellStyle name="Currency 19 2 2 2 2" xfId="1755" xr:uid="{00000000-0005-0000-0000-00007A090000}"/>
    <cellStyle name="Currency 19 2 2 3" xfId="1756" xr:uid="{00000000-0005-0000-0000-00007B090000}"/>
    <cellStyle name="Currency 19 2 3" xfId="1757" xr:uid="{00000000-0005-0000-0000-00007C090000}"/>
    <cellStyle name="Currency 19 2 3 2" xfId="1758" xr:uid="{00000000-0005-0000-0000-00007D090000}"/>
    <cellStyle name="Currency 19 2 4" xfId="1759" xr:uid="{00000000-0005-0000-0000-00007E090000}"/>
    <cellStyle name="Currency 19 3" xfId="1760" xr:uid="{00000000-0005-0000-0000-00007F090000}"/>
    <cellStyle name="Currency 19 3 2" xfId="1761" xr:uid="{00000000-0005-0000-0000-000080090000}"/>
    <cellStyle name="Currency 19 3 2 2" xfId="1762" xr:uid="{00000000-0005-0000-0000-000081090000}"/>
    <cellStyle name="Currency 19 3 2 2 2" xfId="1763" xr:uid="{00000000-0005-0000-0000-000082090000}"/>
    <cellStyle name="Currency 19 3 2 3" xfId="1764" xr:uid="{00000000-0005-0000-0000-000083090000}"/>
    <cellStyle name="Currency 19 3 3" xfId="1765" xr:uid="{00000000-0005-0000-0000-000084090000}"/>
    <cellStyle name="Currency 19 3 3 2" xfId="1766" xr:uid="{00000000-0005-0000-0000-000085090000}"/>
    <cellStyle name="Currency 19 3 4" xfId="1767" xr:uid="{00000000-0005-0000-0000-000086090000}"/>
    <cellStyle name="Currency 19 4" xfId="1768" xr:uid="{00000000-0005-0000-0000-000087090000}"/>
    <cellStyle name="Currency 19 4 2" xfId="1769" xr:uid="{00000000-0005-0000-0000-000088090000}"/>
    <cellStyle name="Currency 19 4 2 2" xfId="1770" xr:uid="{00000000-0005-0000-0000-000089090000}"/>
    <cellStyle name="Currency 19 4 3" xfId="1771" xr:uid="{00000000-0005-0000-0000-00008A090000}"/>
    <cellStyle name="Currency 19 5" xfId="1772" xr:uid="{00000000-0005-0000-0000-00008B090000}"/>
    <cellStyle name="Currency 19 5 2" xfId="1773" xr:uid="{00000000-0005-0000-0000-00008C090000}"/>
    <cellStyle name="Currency 19 6" xfId="1774" xr:uid="{00000000-0005-0000-0000-00008D090000}"/>
    <cellStyle name="Currency 2" xfId="4" xr:uid="{00000000-0005-0000-0000-00008E090000}"/>
    <cellStyle name="Currency-- 2" xfId="11914" xr:uid="{00000000-0005-0000-0000-00008F090000}"/>
    <cellStyle name="Currency 2 10" xfId="1775" xr:uid="{00000000-0005-0000-0000-000090090000}"/>
    <cellStyle name="Currency 2 10 2" xfId="1776" xr:uid="{00000000-0005-0000-0000-000091090000}"/>
    <cellStyle name="Currency 2 10 2 2" xfId="1777" xr:uid="{00000000-0005-0000-0000-000092090000}"/>
    <cellStyle name="Currency 2 10 3" xfId="1778" xr:uid="{00000000-0005-0000-0000-000093090000}"/>
    <cellStyle name="Currency 2 11" xfId="1779" xr:uid="{00000000-0005-0000-0000-000094090000}"/>
    <cellStyle name="Currency 2 12" xfId="1780" xr:uid="{00000000-0005-0000-0000-000095090000}"/>
    <cellStyle name="Currency 2 13" xfId="1781" xr:uid="{00000000-0005-0000-0000-000096090000}"/>
    <cellStyle name="Currency 2 14" xfId="1782" xr:uid="{00000000-0005-0000-0000-000097090000}"/>
    <cellStyle name="Currency 2 15" xfId="1783" xr:uid="{00000000-0005-0000-0000-000098090000}"/>
    <cellStyle name="Currency 2 16" xfId="1784" xr:uid="{00000000-0005-0000-0000-000099090000}"/>
    <cellStyle name="Currency 2 17" xfId="1785" xr:uid="{00000000-0005-0000-0000-00009A090000}"/>
    <cellStyle name="Currency 2 18" xfId="1786" xr:uid="{00000000-0005-0000-0000-00009B090000}"/>
    <cellStyle name="Currency 2 19" xfId="12063" xr:uid="{00000000-0005-0000-0000-00009C090000}"/>
    <cellStyle name="Currency 2 2" xfId="1787" xr:uid="{00000000-0005-0000-0000-00009D090000}"/>
    <cellStyle name="Currency 2 2 10" xfId="1788" xr:uid="{00000000-0005-0000-0000-00009E090000}"/>
    <cellStyle name="Currency 2 2 11" xfId="1789" xr:uid="{00000000-0005-0000-0000-00009F090000}"/>
    <cellStyle name="Currency 2 2 2" xfId="1790" xr:uid="{00000000-0005-0000-0000-0000A0090000}"/>
    <cellStyle name="Currency 2 2 3" xfId="1791" xr:uid="{00000000-0005-0000-0000-0000A1090000}"/>
    <cellStyle name="Currency 2 2 4" xfId="1792" xr:uid="{00000000-0005-0000-0000-0000A2090000}"/>
    <cellStyle name="Currency 2 2 5" xfId="1793" xr:uid="{00000000-0005-0000-0000-0000A3090000}"/>
    <cellStyle name="Currency 2 2 6" xfId="1794" xr:uid="{00000000-0005-0000-0000-0000A4090000}"/>
    <cellStyle name="Currency 2 2 7" xfId="1795" xr:uid="{00000000-0005-0000-0000-0000A5090000}"/>
    <cellStyle name="Currency 2 2 8" xfId="1796" xr:uid="{00000000-0005-0000-0000-0000A6090000}"/>
    <cellStyle name="Currency 2 2 9" xfId="1797" xr:uid="{00000000-0005-0000-0000-0000A7090000}"/>
    <cellStyle name="Currency 2 20" xfId="11649" xr:uid="{00000000-0005-0000-0000-0000A8090000}"/>
    <cellStyle name="Currency 2 21" xfId="12064" xr:uid="{00000000-0005-0000-0000-0000A9090000}"/>
    <cellStyle name="Currency 2 22" xfId="11646" xr:uid="{00000000-0005-0000-0000-0000AA090000}"/>
    <cellStyle name="Currency 2 23" xfId="12062" xr:uid="{00000000-0005-0000-0000-0000AB090000}"/>
    <cellStyle name="Currency 2 24" xfId="11647" xr:uid="{00000000-0005-0000-0000-0000AC090000}"/>
    <cellStyle name="Currency 2 25" xfId="12068" xr:uid="{00000000-0005-0000-0000-0000AD090000}"/>
    <cellStyle name="Currency 2 26" xfId="11643" xr:uid="{00000000-0005-0000-0000-0000AE090000}"/>
    <cellStyle name="Currency 2 27" xfId="12061" xr:uid="{00000000-0005-0000-0000-0000AF090000}"/>
    <cellStyle name="Currency 2 28" xfId="11639" xr:uid="{00000000-0005-0000-0000-0000B0090000}"/>
    <cellStyle name="Currency 2 29" xfId="12067" xr:uid="{00000000-0005-0000-0000-0000B1090000}"/>
    <cellStyle name="Currency 2 3" xfId="1798" xr:uid="{00000000-0005-0000-0000-0000B2090000}"/>
    <cellStyle name="Currency 2 3 2" xfId="1799" xr:uid="{00000000-0005-0000-0000-0000B3090000}"/>
    <cellStyle name="Currency 2 3 3" xfId="1800" xr:uid="{00000000-0005-0000-0000-0000B4090000}"/>
    <cellStyle name="Currency 2 3 4" xfId="1801" xr:uid="{00000000-0005-0000-0000-0000B5090000}"/>
    <cellStyle name="Currency 2 3 5" xfId="1802" xr:uid="{00000000-0005-0000-0000-0000B6090000}"/>
    <cellStyle name="Currency 2 30" xfId="11635" xr:uid="{00000000-0005-0000-0000-0000B7090000}"/>
    <cellStyle name="Currency 2 31" xfId="12066" xr:uid="{00000000-0005-0000-0000-0000B8090000}"/>
    <cellStyle name="Currency 2 32" xfId="11637" xr:uid="{00000000-0005-0000-0000-0000B9090000}"/>
    <cellStyle name="Currency 2 33" xfId="12069" xr:uid="{00000000-0005-0000-0000-0000BA090000}"/>
    <cellStyle name="Currency 2 34" xfId="11634" xr:uid="{00000000-0005-0000-0000-0000BB090000}"/>
    <cellStyle name="Currency 2 35" xfId="12074" xr:uid="{00000000-0005-0000-0000-0000BC090000}"/>
    <cellStyle name="Currency 2 36" xfId="11633" xr:uid="{00000000-0005-0000-0000-0000BD090000}"/>
    <cellStyle name="Currency 2 37" xfId="12079" xr:uid="{00000000-0005-0000-0000-0000BE090000}"/>
    <cellStyle name="Currency 2 38" xfId="11631" xr:uid="{00000000-0005-0000-0000-0000BF090000}"/>
    <cellStyle name="Currency 2 39" xfId="12077" xr:uid="{00000000-0005-0000-0000-0000C0090000}"/>
    <cellStyle name="Currency 2 4" xfId="1803" xr:uid="{00000000-0005-0000-0000-0000C1090000}"/>
    <cellStyle name="Currency 2 40" xfId="11628" xr:uid="{00000000-0005-0000-0000-0000C2090000}"/>
    <cellStyle name="Currency 2 41" xfId="12082" xr:uid="{00000000-0005-0000-0000-0000C3090000}"/>
    <cellStyle name="Currency 2 42" xfId="11622" xr:uid="{00000000-0005-0000-0000-0000C4090000}"/>
    <cellStyle name="Currency 2 43" xfId="12081" xr:uid="{00000000-0005-0000-0000-0000C5090000}"/>
    <cellStyle name="Currency 2 44" xfId="11623" xr:uid="{00000000-0005-0000-0000-0000C6090000}"/>
    <cellStyle name="Currency 2 45" xfId="12084" xr:uid="{00000000-0005-0000-0000-0000C7090000}"/>
    <cellStyle name="Currency 2 46" xfId="11620" xr:uid="{00000000-0005-0000-0000-0000C8090000}"/>
    <cellStyle name="Currency 2 47" xfId="12086" xr:uid="{00000000-0005-0000-0000-0000C9090000}"/>
    <cellStyle name="Currency 2 48" xfId="11607" xr:uid="{00000000-0005-0000-0000-0000CA090000}"/>
    <cellStyle name="Currency 2 49" xfId="12097" xr:uid="{00000000-0005-0000-0000-0000CB090000}"/>
    <cellStyle name="Currency 2 5" xfId="1804" xr:uid="{00000000-0005-0000-0000-0000CC090000}"/>
    <cellStyle name="Currency 2 50" xfId="11604" xr:uid="{00000000-0005-0000-0000-0000CD090000}"/>
    <cellStyle name="Currency 2 51" xfId="12087" xr:uid="{00000000-0005-0000-0000-0000CE090000}"/>
    <cellStyle name="Currency 2 52" xfId="11605" xr:uid="{00000000-0005-0000-0000-0000CF090000}"/>
    <cellStyle name="Currency 2 53" xfId="12101" xr:uid="{00000000-0005-0000-0000-0000D0090000}"/>
    <cellStyle name="Currency 2 54" xfId="11606" xr:uid="{00000000-0005-0000-0000-0000D1090000}"/>
    <cellStyle name="Currency 2 55" xfId="12106" xr:uid="{00000000-0005-0000-0000-0000D2090000}"/>
    <cellStyle name="Currency 2 56" xfId="11612" xr:uid="{00000000-0005-0000-0000-0000D3090000}"/>
    <cellStyle name="Currency 2 57" xfId="12110" xr:uid="{00000000-0005-0000-0000-0000D4090000}"/>
    <cellStyle name="Currency 2 58" xfId="11610" xr:uid="{00000000-0005-0000-0000-0000D5090000}"/>
    <cellStyle name="Currency 2 59" xfId="12111" xr:uid="{00000000-0005-0000-0000-0000D6090000}"/>
    <cellStyle name="Currency 2 6" xfId="1805" xr:uid="{00000000-0005-0000-0000-0000D7090000}"/>
    <cellStyle name="Currency 2 60" xfId="11601" xr:uid="{00000000-0005-0000-0000-0000D8090000}"/>
    <cellStyle name="Currency 2 61" xfId="12113" xr:uid="{00000000-0005-0000-0000-0000D9090000}"/>
    <cellStyle name="Currency 2 62" xfId="11602" xr:uid="{00000000-0005-0000-0000-0000DA090000}"/>
    <cellStyle name="Currency 2 63" xfId="15907" xr:uid="{00000000-0005-0000-0000-0000DB090000}"/>
    <cellStyle name="Currency 2 64" xfId="15700" xr:uid="{00000000-0005-0000-0000-0000DC090000}"/>
    <cellStyle name="Currency 2 65" xfId="15911" xr:uid="{00000000-0005-0000-0000-0000DD090000}"/>
    <cellStyle name="Currency 2 66" xfId="15701" xr:uid="{00000000-0005-0000-0000-0000DE090000}"/>
    <cellStyle name="Currency 2 67" xfId="15903" xr:uid="{00000000-0005-0000-0000-0000DF090000}"/>
    <cellStyle name="Currency 2 68" xfId="15693" xr:uid="{00000000-0005-0000-0000-0000E0090000}"/>
    <cellStyle name="Currency 2 69" xfId="15902" xr:uid="{00000000-0005-0000-0000-0000E1090000}"/>
    <cellStyle name="Currency 2 7" xfId="1806" xr:uid="{00000000-0005-0000-0000-0000E2090000}"/>
    <cellStyle name="Currency 2 70" xfId="15690" xr:uid="{00000000-0005-0000-0000-0000E3090000}"/>
    <cellStyle name="Currency 2 71" xfId="15905" xr:uid="{00000000-0005-0000-0000-0000E4090000}"/>
    <cellStyle name="Currency 2 72" xfId="15689" xr:uid="{00000000-0005-0000-0000-0000E5090000}"/>
    <cellStyle name="Currency 2 73" xfId="15908" xr:uid="{00000000-0005-0000-0000-0000E6090000}"/>
    <cellStyle name="Currency 2 74" xfId="15686" xr:uid="{00000000-0005-0000-0000-0000E7090000}"/>
    <cellStyle name="Currency 2 75" xfId="15913" xr:uid="{00000000-0005-0000-0000-0000E8090000}"/>
    <cellStyle name="Currency 2 76" xfId="15687" xr:uid="{00000000-0005-0000-0000-0000E9090000}"/>
    <cellStyle name="Currency 2 77" xfId="15914" xr:uid="{00000000-0005-0000-0000-0000EA090000}"/>
    <cellStyle name="Currency 2 8" xfId="1807" xr:uid="{00000000-0005-0000-0000-0000EB090000}"/>
    <cellStyle name="Currency 2 9" xfId="1808" xr:uid="{00000000-0005-0000-0000-0000EC090000}"/>
    <cellStyle name="Currency 2*" xfId="1810" xr:uid="{00000000-0005-0000-0000-0000ED090000}"/>
    <cellStyle name="Currency 2_CLdcfmodel" xfId="1809" xr:uid="{00000000-0005-0000-0000-0000EE090000}"/>
    <cellStyle name="Currency 20" xfId="1811" xr:uid="{00000000-0005-0000-0000-0000EF090000}"/>
    <cellStyle name="Currency-- 20" xfId="15684" xr:uid="{00000000-0005-0000-0000-0000F0090000}"/>
    <cellStyle name="Currency 20 2" xfId="1812" xr:uid="{00000000-0005-0000-0000-0000F1090000}"/>
    <cellStyle name="Currency 20 2 2" xfId="1813" xr:uid="{00000000-0005-0000-0000-0000F2090000}"/>
    <cellStyle name="Currency 20 2 2 2" xfId="1814" xr:uid="{00000000-0005-0000-0000-0000F3090000}"/>
    <cellStyle name="Currency 20 2 2 2 2" xfId="1815" xr:uid="{00000000-0005-0000-0000-0000F4090000}"/>
    <cellStyle name="Currency 20 2 2 3" xfId="1816" xr:uid="{00000000-0005-0000-0000-0000F5090000}"/>
    <cellStyle name="Currency 20 2 3" xfId="1817" xr:uid="{00000000-0005-0000-0000-0000F6090000}"/>
    <cellStyle name="Currency 20 2 3 2" xfId="1818" xr:uid="{00000000-0005-0000-0000-0000F7090000}"/>
    <cellStyle name="Currency 20 2 4" xfId="1819" xr:uid="{00000000-0005-0000-0000-0000F8090000}"/>
    <cellStyle name="Currency 20 3" xfId="1820" xr:uid="{00000000-0005-0000-0000-0000F9090000}"/>
    <cellStyle name="Currency 20 3 2" xfId="1821" xr:uid="{00000000-0005-0000-0000-0000FA090000}"/>
    <cellStyle name="Currency 20 3 2 2" xfId="1822" xr:uid="{00000000-0005-0000-0000-0000FB090000}"/>
    <cellStyle name="Currency 20 3 2 2 2" xfId="1823" xr:uid="{00000000-0005-0000-0000-0000FC090000}"/>
    <cellStyle name="Currency 20 3 2 3" xfId="1824" xr:uid="{00000000-0005-0000-0000-0000FD090000}"/>
    <cellStyle name="Currency 20 3 3" xfId="1825" xr:uid="{00000000-0005-0000-0000-0000FE090000}"/>
    <cellStyle name="Currency 20 3 3 2" xfId="1826" xr:uid="{00000000-0005-0000-0000-0000FF090000}"/>
    <cellStyle name="Currency 20 3 4" xfId="1827" xr:uid="{00000000-0005-0000-0000-0000000A0000}"/>
    <cellStyle name="Currency 20 4" xfId="1828" xr:uid="{00000000-0005-0000-0000-0000010A0000}"/>
    <cellStyle name="Currency 20 4 2" xfId="1829" xr:uid="{00000000-0005-0000-0000-0000020A0000}"/>
    <cellStyle name="Currency 20 4 2 2" xfId="1830" xr:uid="{00000000-0005-0000-0000-0000030A0000}"/>
    <cellStyle name="Currency 20 4 3" xfId="1831" xr:uid="{00000000-0005-0000-0000-0000040A0000}"/>
    <cellStyle name="Currency 20 5" xfId="1832" xr:uid="{00000000-0005-0000-0000-0000050A0000}"/>
    <cellStyle name="Currency 20 5 2" xfId="1833" xr:uid="{00000000-0005-0000-0000-0000060A0000}"/>
    <cellStyle name="Currency 20 6" xfId="1834" xr:uid="{00000000-0005-0000-0000-0000070A0000}"/>
    <cellStyle name="Currency 21" xfId="1835" xr:uid="{00000000-0005-0000-0000-0000080A0000}"/>
    <cellStyle name="Currency-- 21" xfId="15927" xr:uid="{00000000-0005-0000-0000-0000090A0000}"/>
    <cellStyle name="Currency 21 2" xfId="1836" xr:uid="{00000000-0005-0000-0000-00000A0A0000}"/>
    <cellStyle name="Currency 21 2 2" xfId="1837" xr:uid="{00000000-0005-0000-0000-00000B0A0000}"/>
    <cellStyle name="Currency 21 2 2 2" xfId="1838" xr:uid="{00000000-0005-0000-0000-00000C0A0000}"/>
    <cellStyle name="Currency 21 2 2 2 2" xfId="1839" xr:uid="{00000000-0005-0000-0000-00000D0A0000}"/>
    <cellStyle name="Currency 21 2 2 3" xfId="1840" xr:uid="{00000000-0005-0000-0000-00000E0A0000}"/>
    <cellStyle name="Currency 21 2 3" xfId="1841" xr:uid="{00000000-0005-0000-0000-00000F0A0000}"/>
    <cellStyle name="Currency 21 2 3 2" xfId="1842" xr:uid="{00000000-0005-0000-0000-0000100A0000}"/>
    <cellStyle name="Currency 21 2 4" xfId="1843" xr:uid="{00000000-0005-0000-0000-0000110A0000}"/>
    <cellStyle name="Currency 21 3" xfId="1844" xr:uid="{00000000-0005-0000-0000-0000120A0000}"/>
    <cellStyle name="Currency 21 3 2" xfId="1845" xr:uid="{00000000-0005-0000-0000-0000130A0000}"/>
    <cellStyle name="Currency 21 3 2 2" xfId="1846" xr:uid="{00000000-0005-0000-0000-0000140A0000}"/>
    <cellStyle name="Currency 21 3 2 2 2" xfId="1847" xr:uid="{00000000-0005-0000-0000-0000150A0000}"/>
    <cellStyle name="Currency 21 3 2 3" xfId="1848" xr:uid="{00000000-0005-0000-0000-0000160A0000}"/>
    <cellStyle name="Currency 21 3 3" xfId="1849" xr:uid="{00000000-0005-0000-0000-0000170A0000}"/>
    <cellStyle name="Currency 21 3 3 2" xfId="1850" xr:uid="{00000000-0005-0000-0000-0000180A0000}"/>
    <cellStyle name="Currency 21 3 4" xfId="1851" xr:uid="{00000000-0005-0000-0000-0000190A0000}"/>
    <cellStyle name="Currency 21 4" xfId="1852" xr:uid="{00000000-0005-0000-0000-00001A0A0000}"/>
    <cellStyle name="Currency 21 4 2" xfId="1853" xr:uid="{00000000-0005-0000-0000-00001B0A0000}"/>
    <cellStyle name="Currency 21 4 2 2" xfId="1854" xr:uid="{00000000-0005-0000-0000-00001C0A0000}"/>
    <cellStyle name="Currency 21 4 3" xfId="1855" xr:uid="{00000000-0005-0000-0000-00001D0A0000}"/>
    <cellStyle name="Currency 21 5" xfId="1856" xr:uid="{00000000-0005-0000-0000-00001E0A0000}"/>
    <cellStyle name="Currency 21 5 2" xfId="1857" xr:uid="{00000000-0005-0000-0000-00001F0A0000}"/>
    <cellStyle name="Currency 21 6" xfId="1858" xr:uid="{00000000-0005-0000-0000-0000200A0000}"/>
    <cellStyle name="Currency 22" xfId="1859" xr:uid="{00000000-0005-0000-0000-0000210A0000}"/>
    <cellStyle name="Currency-- 22" xfId="15685" xr:uid="{00000000-0005-0000-0000-0000220A0000}"/>
    <cellStyle name="Currency 22 2" xfId="1860" xr:uid="{00000000-0005-0000-0000-0000230A0000}"/>
    <cellStyle name="Currency 22 2 2" xfId="1861" xr:uid="{00000000-0005-0000-0000-0000240A0000}"/>
    <cellStyle name="Currency 22 2 2 2" xfId="1862" xr:uid="{00000000-0005-0000-0000-0000250A0000}"/>
    <cellStyle name="Currency 22 2 2 2 2" xfId="1863" xr:uid="{00000000-0005-0000-0000-0000260A0000}"/>
    <cellStyle name="Currency 22 2 2 3" xfId="1864" xr:uid="{00000000-0005-0000-0000-0000270A0000}"/>
    <cellStyle name="Currency 22 2 3" xfId="1865" xr:uid="{00000000-0005-0000-0000-0000280A0000}"/>
    <cellStyle name="Currency 22 2 3 2" xfId="1866" xr:uid="{00000000-0005-0000-0000-0000290A0000}"/>
    <cellStyle name="Currency 22 2 4" xfId="1867" xr:uid="{00000000-0005-0000-0000-00002A0A0000}"/>
    <cellStyle name="Currency 22 3" xfId="1868" xr:uid="{00000000-0005-0000-0000-00002B0A0000}"/>
    <cellStyle name="Currency 22 3 2" xfId="1869" xr:uid="{00000000-0005-0000-0000-00002C0A0000}"/>
    <cellStyle name="Currency 22 3 2 2" xfId="1870" xr:uid="{00000000-0005-0000-0000-00002D0A0000}"/>
    <cellStyle name="Currency 22 3 2 2 2" xfId="1871" xr:uid="{00000000-0005-0000-0000-00002E0A0000}"/>
    <cellStyle name="Currency 22 3 2 3" xfId="1872" xr:uid="{00000000-0005-0000-0000-00002F0A0000}"/>
    <cellStyle name="Currency 22 3 3" xfId="1873" xr:uid="{00000000-0005-0000-0000-0000300A0000}"/>
    <cellStyle name="Currency 22 3 3 2" xfId="1874" xr:uid="{00000000-0005-0000-0000-0000310A0000}"/>
    <cellStyle name="Currency 22 3 4" xfId="1875" xr:uid="{00000000-0005-0000-0000-0000320A0000}"/>
    <cellStyle name="Currency 22 4" xfId="1876" xr:uid="{00000000-0005-0000-0000-0000330A0000}"/>
    <cellStyle name="Currency 22 4 2" xfId="1877" xr:uid="{00000000-0005-0000-0000-0000340A0000}"/>
    <cellStyle name="Currency 22 4 2 2" xfId="1878" xr:uid="{00000000-0005-0000-0000-0000350A0000}"/>
    <cellStyle name="Currency 22 4 3" xfId="1879" xr:uid="{00000000-0005-0000-0000-0000360A0000}"/>
    <cellStyle name="Currency 22 5" xfId="1880" xr:uid="{00000000-0005-0000-0000-0000370A0000}"/>
    <cellStyle name="Currency 22 5 2" xfId="1881" xr:uid="{00000000-0005-0000-0000-0000380A0000}"/>
    <cellStyle name="Currency 22 6" xfId="1882" xr:uid="{00000000-0005-0000-0000-0000390A0000}"/>
    <cellStyle name="Currency 23" xfId="1883" xr:uid="{00000000-0005-0000-0000-00003A0A0000}"/>
    <cellStyle name="Currency-- 23" xfId="15918" xr:uid="{00000000-0005-0000-0000-00003B0A0000}"/>
    <cellStyle name="Currency 23 2" xfId="1884" xr:uid="{00000000-0005-0000-0000-00003C0A0000}"/>
    <cellStyle name="Currency 23 2 2" xfId="1885" xr:uid="{00000000-0005-0000-0000-00003D0A0000}"/>
    <cellStyle name="Currency 23 2 2 2" xfId="1886" xr:uid="{00000000-0005-0000-0000-00003E0A0000}"/>
    <cellStyle name="Currency 23 2 2 2 2" xfId="1887" xr:uid="{00000000-0005-0000-0000-00003F0A0000}"/>
    <cellStyle name="Currency 23 2 2 3" xfId="1888" xr:uid="{00000000-0005-0000-0000-0000400A0000}"/>
    <cellStyle name="Currency 23 2 3" xfId="1889" xr:uid="{00000000-0005-0000-0000-0000410A0000}"/>
    <cellStyle name="Currency 23 2 3 2" xfId="1890" xr:uid="{00000000-0005-0000-0000-0000420A0000}"/>
    <cellStyle name="Currency 23 2 4" xfId="1891" xr:uid="{00000000-0005-0000-0000-0000430A0000}"/>
    <cellStyle name="Currency 23 3" xfId="1892" xr:uid="{00000000-0005-0000-0000-0000440A0000}"/>
    <cellStyle name="Currency 23 3 2" xfId="1893" xr:uid="{00000000-0005-0000-0000-0000450A0000}"/>
    <cellStyle name="Currency 23 3 2 2" xfId="1894" xr:uid="{00000000-0005-0000-0000-0000460A0000}"/>
    <cellStyle name="Currency 23 3 2 2 2" xfId="1895" xr:uid="{00000000-0005-0000-0000-0000470A0000}"/>
    <cellStyle name="Currency 23 3 2 3" xfId="1896" xr:uid="{00000000-0005-0000-0000-0000480A0000}"/>
    <cellStyle name="Currency 23 3 3" xfId="1897" xr:uid="{00000000-0005-0000-0000-0000490A0000}"/>
    <cellStyle name="Currency 23 3 3 2" xfId="1898" xr:uid="{00000000-0005-0000-0000-00004A0A0000}"/>
    <cellStyle name="Currency 23 3 4" xfId="1899" xr:uid="{00000000-0005-0000-0000-00004B0A0000}"/>
    <cellStyle name="Currency 23 4" xfId="1900" xr:uid="{00000000-0005-0000-0000-00004C0A0000}"/>
    <cellStyle name="Currency 23 4 2" xfId="1901" xr:uid="{00000000-0005-0000-0000-00004D0A0000}"/>
    <cellStyle name="Currency 23 4 2 2" xfId="1902" xr:uid="{00000000-0005-0000-0000-00004E0A0000}"/>
    <cellStyle name="Currency 23 4 3" xfId="1903" xr:uid="{00000000-0005-0000-0000-00004F0A0000}"/>
    <cellStyle name="Currency 23 5" xfId="1904" xr:uid="{00000000-0005-0000-0000-0000500A0000}"/>
    <cellStyle name="Currency 23 5 2" xfId="1905" xr:uid="{00000000-0005-0000-0000-0000510A0000}"/>
    <cellStyle name="Currency 23 6" xfId="1906" xr:uid="{00000000-0005-0000-0000-0000520A0000}"/>
    <cellStyle name="Currency 24" xfId="1907" xr:uid="{00000000-0005-0000-0000-0000530A0000}"/>
    <cellStyle name="Currency-- 24" xfId="15682" xr:uid="{00000000-0005-0000-0000-0000540A0000}"/>
    <cellStyle name="Currency 24 2" xfId="1908" xr:uid="{00000000-0005-0000-0000-0000550A0000}"/>
    <cellStyle name="Currency 24 2 2" xfId="1909" xr:uid="{00000000-0005-0000-0000-0000560A0000}"/>
    <cellStyle name="Currency 24 2 2 2" xfId="1910" xr:uid="{00000000-0005-0000-0000-0000570A0000}"/>
    <cellStyle name="Currency 24 2 2 2 2" xfId="1911" xr:uid="{00000000-0005-0000-0000-0000580A0000}"/>
    <cellStyle name="Currency 24 2 2 3" xfId="1912" xr:uid="{00000000-0005-0000-0000-0000590A0000}"/>
    <cellStyle name="Currency 24 2 3" xfId="1913" xr:uid="{00000000-0005-0000-0000-00005A0A0000}"/>
    <cellStyle name="Currency 24 2 3 2" xfId="1914" xr:uid="{00000000-0005-0000-0000-00005B0A0000}"/>
    <cellStyle name="Currency 24 2 4" xfId="1915" xr:uid="{00000000-0005-0000-0000-00005C0A0000}"/>
    <cellStyle name="Currency 24 3" xfId="1916" xr:uid="{00000000-0005-0000-0000-00005D0A0000}"/>
    <cellStyle name="Currency 24 3 2" xfId="1917" xr:uid="{00000000-0005-0000-0000-00005E0A0000}"/>
    <cellStyle name="Currency 24 3 2 2" xfId="1918" xr:uid="{00000000-0005-0000-0000-00005F0A0000}"/>
    <cellStyle name="Currency 24 3 2 2 2" xfId="1919" xr:uid="{00000000-0005-0000-0000-0000600A0000}"/>
    <cellStyle name="Currency 24 3 2 3" xfId="1920" xr:uid="{00000000-0005-0000-0000-0000610A0000}"/>
    <cellStyle name="Currency 24 3 3" xfId="1921" xr:uid="{00000000-0005-0000-0000-0000620A0000}"/>
    <cellStyle name="Currency 24 3 3 2" xfId="1922" xr:uid="{00000000-0005-0000-0000-0000630A0000}"/>
    <cellStyle name="Currency 24 3 4" xfId="1923" xr:uid="{00000000-0005-0000-0000-0000640A0000}"/>
    <cellStyle name="Currency 24 4" xfId="1924" xr:uid="{00000000-0005-0000-0000-0000650A0000}"/>
    <cellStyle name="Currency 24 4 2" xfId="1925" xr:uid="{00000000-0005-0000-0000-0000660A0000}"/>
    <cellStyle name="Currency 24 4 2 2" xfId="1926" xr:uid="{00000000-0005-0000-0000-0000670A0000}"/>
    <cellStyle name="Currency 24 4 3" xfId="1927" xr:uid="{00000000-0005-0000-0000-0000680A0000}"/>
    <cellStyle name="Currency 24 5" xfId="1928" xr:uid="{00000000-0005-0000-0000-0000690A0000}"/>
    <cellStyle name="Currency 24 5 2" xfId="1929" xr:uid="{00000000-0005-0000-0000-00006A0A0000}"/>
    <cellStyle name="Currency 24 6" xfId="1930" xr:uid="{00000000-0005-0000-0000-00006B0A0000}"/>
    <cellStyle name="Currency 25" xfId="1931" xr:uid="{00000000-0005-0000-0000-00006C0A0000}"/>
    <cellStyle name="Currency-- 25" xfId="15916" xr:uid="{00000000-0005-0000-0000-00006D0A0000}"/>
    <cellStyle name="Currency 26" xfId="1932" xr:uid="{00000000-0005-0000-0000-00006E0A0000}"/>
    <cellStyle name="Currency-- 26" xfId="15679" xr:uid="{00000000-0005-0000-0000-00006F0A0000}"/>
    <cellStyle name="Currency 26 2" xfId="1933" xr:uid="{00000000-0005-0000-0000-0000700A0000}"/>
    <cellStyle name="Currency 26 2 2" xfId="1934" xr:uid="{00000000-0005-0000-0000-0000710A0000}"/>
    <cellStyle name="Currency 26 2 2 2" xfId="1935" xr:uid="{00000000-0005-0000-0000-0000720A0000}"/>
    <cellStyle name="Currency 26 2 2 2 2" xfId="1936" xr:uid="{00000000-0005-0000-0000-0000730A0000}"/>
    <cellStyle name="Currency 26 2 2 3" xfId="1937" xr:uid="{00000000-0005-0000-0000-0000740A0000}"/>
    <cellStyle name="Currency 26 2 3" xfId="1938" xr:uid="{00000000-0005-0000-0000-0000750A0000}"/>
    <cellStyle name="Currency 26 2 3 2" xfId="1939" xr:uid="{00000000-0005-0000-0000-0000760A0000}"/>
    <cellStyle name="Currency 26 2 4" xfId="1940" xr:uid="{00000000-0005-0000-0000-0000770A0000}"/>
    <cellStyle name="Currency 26 3" xfId="1941" xr:uid="{00000000-0005-0000-0000-0000780A0000}"/>
    <cellStyle name="Currency 26 3 2" xfId="1942" xr:uid="{00000000-0005-0000-0000-0000790A0000}"/>
    <cellStyle name="Currency 26 3 2 2" xfId="1943" xr:uid="{00000000-0005-0000-0000-00007A0A0000}"/>
    <cellStyle name="Currency 26 3 2 2 2" xfId="1944" xr:uid="{00000000-0005-0000-0000-00007B0A0000}"/>
    <cellStyle name="Currency 26 3 2 3" xfId="1945" xr:uid="{00000000-0005-0000-0000-00007C0A0000}"/>
    <cellStyle name="Currency 26 3 3" xfId="1946" xr:uid="{00000000-0005-0000-0000-00007D0A0000}"/>
    <cellStyle name="Currency 26 3 3 2" xfId="1947" xr:uid="{00000000-0005-0000-0000-00007E0A0000}"/>
    <cellStyle name="Currency 26 3 4" xfId="1948" xr:uid="{00000000-0005-0000-0000-00007F0A0000}"/>
    <cellStyle name="Currency 26 4" xfId="1949" xr:uid="{00000000-0005-0000-0000-0000800A0000}"/>
    <cellStyle name="Currency 26 4 2" xfId="1950" xr:uid="{00000000-0005-0000-0000-0000810A0000}"/>
    <cellStyle name="Currency 26 4 2 2" xfId="1951" xr:uid="{00000000-0005-0000-0000-0000820A0000}"/>
    <cellStyle name="Currency 26 4 3" xfId="1952" xr:uid="{00000000-0005-0000-0000-0000830A0000}"/>
    <cellStyle name="Currency 26 5" xfId="1953" xr:uid="{00000000-0005-0000-0000-0000840A0000}"/>
    <cellStyle name="Currency 26 5 2" xfId="1954" xr:uid="{00000000-0005-0000-0000-0000850A0000}"/>
    <cellStyle name="Currency 26 6" xfId="1955" xr:uid="{00000000-0005-0000-0000-0000860A0000}"/>
    <cellStyle name="Currency 27" xfId="1956" xr:uid="{00000000-0005-0000-0000-0000870A0000}"/>
    <cellStyle name="Currency-- 27" xfId="15919" xr:uid="{00000000-0005-0000-0000-0000880A0000}"/>
    <cellStyle name="Currency 27 2" xfId="1957" xr:uid="{00000000-0005-0000-0000-0000890A0000}"/>
    <cellStyle name="Currency 27 2 2" xfId="1958" xr:uid="{00000000-0005-0000-0000-00008A0A0000}"/>
    <cellStyle name="Currency 27 2 2 2" xfId="1959" xr:uid="{00000000-0005-0000-0000-00008B0A0000}"/>
    <cellStyle name="Currency 27 2 2 2 2" xfId="1960" xr:uid="{00000000-0005-0000-0000-00008C0A0000}"/>
    <cellStyle name="Currency 27 2 2 3" xfId="1961" xr:uid="{00000000-0005-0000-0000-00008D0A0000}"/>
    <cellStyle name="Currency 27 2 3" xfId="1962" xr:uid="{00000000-0005-0000-0000-00008E0A0000}"/>
    <cellStyle name="Currency 27 2 3 2" xfId="1963" xr:uid="{00000000-0005-0000-0000-00008F0A0000}"/>
    <cellStyle name="Currency 27 2 4" xfId="1964" xr:uid="{00000000-0005-0000-0000-0000900A0000}"/>
    <cellStyle name="Currency 27 3" xfId="1965" xr:uid="{00000000-0005-0000-0000-0000910A0000}"/>
    <cellStyle name="Currency 27 3 2" xfId="1966" xr:uid="{00000000-0005-0000-0000-0000920A0000}"/>
    <cellStyle name="Currency 27 3 2 2" xfId="1967" xr:uid="{00000000-0005-0000-0000-0000930A0000}"/>
    <cellStyle name="Currency 27 3 2 2 2" xfId="1968" xr:uid="{00000000-0005-0000-0000-0000940A0000}"/>
    <cellStyle name="Currency 27 3 2 3" xfId="1969" xr:uid="{00000000-0005-0000-0000-0000950A0000}"/>
    <cellStyle name="Currency 27 3 3" xfId="1970" xr:uid="{00000000-0005-0000-0000-0000960A0000}"/>
    <cellStyle name="Currency 27 3 3 2" xfId="1971" xr:uid="{00000000-0005-0000-0000-0000970A0000}"/>
    <cellStyle name="Currency 27 3 4" xfId="1972" xr:uid="{00000000-0005-0000-0000-0000980A0000}"/>
    <cellStyle name="Currency 27 4" xfId="1973" xr:uid="{00000000-0005-0000-0000-0000990A0000}"/>
    <cellStyle name="Currency 27 4 2" xfId="1974" xr:uid="{00000000-0005-0000-0000-00009A0A0000}"/>
    <cellStyle name="Currency 27 4 2 2" xfId="1975" xr:uid="{00000000-0005-0000-0000-00009B0A0000}"/>
    <cellStyle name="Currency 27 4 3" xfId="1976" xr:uid="{00000000-0005-0000-0000-00009C0A0000}"/>
    <cellStyle name="Currency 27 5" xfId="1977" xr:uid="{00000000-0005-0000-0000-00009D0A0000}"/>
    <cellStyle name="Currency 27 5 2" xfId="1978" xr:uid="{00000000-0005-0000-0000-00009E0A0000}"/>
    <cellStyle name="Currency 27 6" xfId="1979" xr:uid="{00000000-0005-0000-0000-00009F0A0000}"/>
    <cellStyle name="Currency 28" xfId="1980" xr:uid="{00000000-0005-0000-0000-0000A00A0000}"/>
    <cellStyle name="Currency-- 28" xfId="15676" xr:uid="{00000000-0005-0000-0000-0000A10A0000}"/>
    <cellStyle name="Currency 28 2" xfId="1981" xr:uid="{00000000-0005-0000-0000-0000A20A0000}"/>
    <cellStyle name="Currency 28 2 2" xfId="1982" xr:uid="{00000000-0005-0000-0000-0000A30A0000}"/>
    <cellStyle name="Currency 28 2 2 2" xfId="1983" xr:uid="{00000000-0005-0000-0000-0000A40A0000}"/>
    <cellStyle name="Currency 28 2 2 2 2" xfId="1984" xr:uid="{00000000-0005-0000-0000-0000A50A0000}"/>
    <cellStyle name="Currency 28 2 2 3" xfId="1985" xr:uid="{00000000-0005-0000-0000-0000A60A0000}"/>
    <cellStyle name="Currency 28 2 3" xfId="1986" xr:uid="{00000000-0005-0000-0000-0000A70A0000}"/>
    <cellStyle name="Currency 28 2 3 2" xfId="1987" xr:uid="{00000000-0005-0000-0000-0000A80A0000}"/>
    <cellStyle name="Currency 28 2 4" xfId="1988" xr:uid="{00000000-0005-0000-0000-0000A90A0000}"/>
    <cellStyle name="Currency 28 3" xfId="1989" xr:uid="{00000000-0005-0000-0000-0000AA0A0000}"/>
    <cellStyle name="Currency 28 3 2" xfId="1990" xr:uid="{00000000-0005-0000-0000-0000AB0A0000}"/>
    <cellStyle name="Currency 28 3 2 2" xfId="1991" xr:uid="{00000000-0005-0000-0000-0000AC0A0000}"/>
    <cellStyle name="Currency 28 3 2 2 2" xfId="1992" xr:uid="{00000000-0005-0000-0000-0000AD0A0000}"/>
    <cellStyle name="Currency 28 3 2 3" xfId="1993" xr:uid="{00000000-0005-0000-0000-0000AE0A0000}"/>
    <cellStyle name="Currency 28 3 3" xfId="1994" xr:uid="{00000000-0005-0000-0000-0000AF0A0000}"/>
    <cellStyle name="Currency 28 3 3 2" xfId="1995" xr:uid="{00000000-0005-0000-0000-0000B00A0000}"/>
    <cellStyle name="Currency 28 3 4" xfId="1996" xr:uid="{00000000-0005-0000-0000-0000B10A0000}"/>
    <cellStyle name="Currency 28 4" xfId="1997" xr:uid="{00000000-0005-0000-0000-0000B20A0000}"/>
    <cellStyle name="Currency 28 4 2" xfId="1998" xr:uid="{00000000-0005-0000-0000-0000B30A0000}"/>
    <cellStyle name="Currency 28 4 2 2" xfId="1999" xr:uid="{00000000-0005-0000-0000-0000B40A0000}"/>
    <cellStyle name="Currency 28 4 3" xfId="2000" xr:uid="{00000000-0005-0000-0000-0000B50A0000}"/>
    <cellStyle name="Currency 28 5" xfId="2001" xr:uid="{00000000-0005-0000-0000-0000B60A0000}"/>
    <cellStyle name="Currency 28 5 2" xfId="2002" xr:uid="{00000000-0005-0000-0000-0000B70A0000}"/>
    <cellStyle name="Currency 28 6" xfId="2003" xr:uid="{00000000-0005-0000-0000-0000B80A0000}"/>
    <cellStyle name="Currency 29" xfId="2004" xr:uid="{00000000-0005-0000-0000-0000B90A0000}"/>
    <cellStyle name="Currency-- 29" xfId="15924" xr:uid="{00000000-0005-0000-0000-0000BA0A0000}"/>
    <cellStyle name="Currency 29 2" xfId="2005" xr:uid="{00000000-0005-0000-0000-0000BB0A0000}"/>
    <cellStyle name="Currency 29 2 2" xfId="2006" xr:uid="{00000000-0005-0000-0000-0000BC0A0000}"/>
    <cellStyle name="Currency 29 2 2 2" xfId="2007" xr:uid="{00000000-0005-0000-0000-0000BD0A0000}"/>
    <cellStyle name="Currency 29 2 2 2 2" xfId="2008" xr:uid="{00000000-0005-0000-0000-0000BE0A0000}"/>
    <cellStyle name="Currency 29 2 2 3" xfId="2009" xr:uid="{00000000-0005-0000-0000-0000BF0A0000}"/>
    <cellStyle name="Currency 29 2 3" xfId="2010" xr:uid="{00000000-0005-0000-0000-0000C00A0000}"/>
    <cellStyle name="Currency 29 2 3 2" xfId="2011" xr:uid="{00000000-0005-0000-0000-0000C10A0000}"/>
    <cellStyle name="Currency 29 2 4" xfId="2012" xr:uid="{00000000-0005-0000-0000-0000C20A0000}"/>
    <cellStyle name="Currency 29 3" xfId="2013" xr:uid="{00000000-0005-0000-0000-0000C30A0000}"/>
    <cellStyle name="Currency 29 3 2" xfId="2014" xr:uid="{00000000-0005-0000-0000-0000C40A0000}"/>
    <cellStyle name="Currency 29 3 2 2" xfId="2015" xr:uid="{00000000-0005-0000-0000-0000C50A0000}"/>
    <cellStyle name="Currency 29 3 2 2 2" xfId="2016" xr:uid="{00000000-0005-0000-0000-0000C60A0000}"/>
    <cellStyle name="Currency 29 3 2 3" xfId="2017" xr:uid="{00000000-0005-0000-0000-0000C70A0000}"/>
    <cellStyle name="Currency 29 3 3" xfId="2018" xr:uid="{00000000-0005-0000-0000-0000C80A0000}"/>
    <cellStyle name="Currency 29 3 3 2" xfId="2019" xr:uid="{00000000-0005-0000-0000-0000C90A0000}"/>
    <cellStyle name="Currency 29 3 4" xfId="2020" xr:uid="{00000000-0005-0000-0000-0000CA0A0000}"/>
    <cellStyle name="Currency 29 4" xfId="2021" xr:uid="{00000000-0005-0000-0000-0000CB0A0000}"/>
    <cellStyle name="Currency 29 4 2" xfId="2022" xr:uid="{00000000-0005-0000-0000-0000CC0A0000}"/>
    <cellStyle name="Currency 29 4 2 2" xfId="2023" xr:uid="{00000000-0005-0000-0000-0000CD0A0000}"/>
    <cellStyle name="Currency 29 4 3" xfId="2024" xr:uid="{00000000-0005-0000-0000-0000CE0A0000}"/>
    <cellStyle name="Currency 29 5" xfId="2025" xr:uid="{00000000-0005-0000-0000-0000CF0A0000}"/>
    <cellStyle name="Currency 29 5 2" xfId="2026" xr:uid="{00000000-0005-0000-0000-0000D00A0000}"/>
    <cellStyle name="Currency 29 6" xfId="2027" xr:uid="{00000000-0005-0000-0000-0000D10A0000}"/>
    <cellStyle name="Currency 3" xfId="2028" xr:uid="{00000000-0005-0000-0000-0000D20A0000}"/>
    <cellStyle name="Currency-- 3" xfId="11420" xr:uid="{00000000-0005-0000-0000-0000D30A0000}"/>
    <cellStyle name="Currency 3 2" xfId="2029" xr:uid="{00000000-0005-0000-0000-0000D40A0000}"/>
    <cellStyle name="Currency 3 2 2" xfId="2030" xr:uid="{00000000-0005-0000-0000-0000D50A0000}"/>
    <cellStyle name="Currency 3 2 2 2" xfId="2031" xr:uid="{00000000-0005-0000-0000-0000D60A0000}"/>
    <cellStyle name="Currency 3 2 3" xfId="2032" xr:uid="{00000000-0005-0000-0000-0000D70A0000}"/>
    <cellStyle name="Currency 3 2 4" xfId="2033" xr:uid="{00000000-0005-0000-0000-0000D80A0000}"/>
    <cellStyle name="Currency 3 2 5" xfId="2034" xr:uid="{00000000-0005-0000-0000-0000D90A0000}"/>
    <cellStyle name="Currency 3 3" xfId="2035" xr:uid="{00000000-0005-0000-0000-0000DA0A0000}"/>
    <cellStyle name="Currency 3 4" xfId="2036" xr:uid="{00000000-0005-0000-0000-0000DB0A0000}"/>
    <cellStyle name="Currency 3 5" xfId="2037" xr:uid="{00000000-0005-0000-0000-0000DC0A0000}"/>
    <cellStyle name="Currency 3 6" xfId="2038" xr:uid="{00000000-0005-0000-0000-0000DD0A0000}"/>
    <cellStyle name="Currency 30" xfId="10499" xr:uid="{00000000-0005-0000-0000-0000DE0A0000}"/>
    <cellStyle name="Currency-- 30" xfId="15673" xr:uid="{00000000-0005-0000-0000-0000DF0A0000}"/>
    <cellStyle name="Currency-- 31" xfId="15930" xr:uid="{00000000-0005-0000-0000-0000E00A0000}"/>
    <cellStyle name="Currency-- 32" xfId="15672" xr:uid="{00000000-0005-0000-0000-0000E10A0000}"/>
    <cellStyle name="Currency-- 33" xfId="15933" xr:uid="{00000000-0005-0000-0000-0000E20A0000}"/>
    <cellStyle name="Currency 4" xfId="2039" xr:uid="{00000000-0005-0000-0000-0000E30A0000}"/>
    <cellStyle name="Currency-- 4" xfId="11879" xr:uid="{00000000-0005-0000-0000-0000E40A0000}"/>
    <cellStyle name="Currency 4 10" xfId="2040" xr:uid="{00000000-0005-0000-0000-0000E50A0000}"/>
    <cellStyle name="Currency 4 2" xfId="2041" xr:uid="{00000000-0005-0000-0000-0000E60A0000}"/>
    <cellStyle name="Currency 4 2 2" xfId="2042" xr:uid="{00000000-0005-0000-0000-0000E70A0000}"/>
    <cellStyle name="Currency 4 2 2 2" xfId="2043" xr:uid="{00000000-0005-0000-0000-0000E80A0000}"/>
    <cellStyle name="Currency 4 2 2 2 2" xfId="2044" xr:uid="{00000000-0005-0000-0000-0000E90A0000}"/>
    <cellStyle name="Currency 4 2 2 3" xfId="2045" xr:uid="{00000000-0005-0000-0000-0000EA0A0000}"/>
    <cellStyle name="Currency 4 2 3" xfId="2046" xr:uid="{00000000-0005-0000-0000-0000EB0A0000}"/>
    <cellStyle name="Currency 4 2 3 2" xfId="2047" xr:uid="{00000000-0005-0000-0000-0000EC0A0000}"/>
    <cellStyle name="Currency 4 2 4" xfId="2048" xr:uid="{00000000-0005-0000-0000-0000ED0A0000}"/>
    <cellStyle name="Currency 4 3" xfId="2049" xr:uid="{00000000-0005-0000-0000-0000EE0A0000}"/>
    <cellStyle name="Currency 4 3 2" xfId="2050" xr:uid="{00000000-0005-0000-0000-0000EF0A0000}"/>
    <cellStyle name="Currency 4 3 2 2" xfId="2051" xr:uid="{00000000-0005-0000-0000-0000F00A0000}"/>
    <cellStyle name="Currency 4 3 2 2 2" xfId="2052" xr:uid="{00000000-0005-0000-0000-0000F10A0000}"/>
    <cellStyle name="Currency 4 3 2 3" xfId="2053" xr:uid="{00000000-0005-0000-0000-0000F20A0000}"/>
    <cellStyle name="Currency 4 3 3" xfId="2054" xr:uid="{00000000-0005-0000-0000-0000F30A0000}"/>
    <cellStyle name="Currency 4 3 3 2" xfId="2055" xr:uid="{00000000-0005-0000-0000-0000F40A0000}"/>
    <cellStyle name="Currency 4 3 4" xfId="2056" xr:uid="{00000000-0005-0000-0000-0000F50A0000}"/>
    <cellStyle name="Currency 4 4" xfId="2057" xr:uid="{00000000-0005-0000-0000-0000F60A0000}"/>
    <cellStyle name="Currency 4 4 2" xfId="2058" xr:uid="{00000000-0005-0000-0000-0000F70A0000}"/>
    <cellStyle name="Currency 4 4 2 2" xfId="2059" xr:uid="{00000000-0005-0000-0000-0000F80A0000}"/>
    <cellStyle name="Currency 4 4 3" xfId="2060" xr:uid="{00000000-0005-0000-0000-0000F90A0000}"/>
    <cellStyle name="Currency 4 5" xfId="2061" xr:uid="{00000000-0005-0000-0000-0000FA0A0000}"/>
    <cellStyle name="Currency 4 5 2" xfId="2062" xr:uid="{00000000-0005-0000-0000-0000FB0A0000}"/>
    <cellStyle name="Currency 4 5 2 2" xfId="2063" xr:uid="{00000000-0005-0000-0000-0000FC0A0000}"/>
    <cellStyle name="Currency 4 5 3" xfId="2064" xr:uid="{00000000-0005-0000-0000-0000FD0A0000}"/>
    <cellStyle name="Currency 4 6" xfId="2065" xr:uid="{00000000-0005-0000-0000-0000FE0A0000}"/>
    <cellStyle name="Currency 4 6 2" xfId="2066" xr:uid="{00000000-0005-0000-0000-0000FF0A0000}"/>
    <cellStyle name="Currency 4 6 2 2" xfId="2067" xr:uid="{00000000-0005-0000-0000-0000000B0000}"/>
    <cellStyle name="Currency 4 6 3" xfId="2068" xr:uid="{00000000-0005-0000-0000-0000010B0000}"/>
    <cellStyle name="Currency 4 7" xfId="2069" xr:uid="{00000000-0005-0000-0000-0000020B0000}"/>
    <cellStyle name="Currency 4 7 2" xfId="2070" xr:uid="{00000000-0005-0000-0000-0000030B0000}"/>
    <cellStyle name="Currency 4 8" xfId="2071" xr:uid="{00000000-0005-0000-0000-0000040B0000}"/>
    <cellStyle name="Currency 4 9" xfId="2072" xr:uid="{00000000-0005-0000-0000-0000050B0000}"/>
    <cellStyle name="Currency 5" xfId="2073" xr:uid="{00000000-0005-0000-0000-0000060B0000}"/>
    <cellStyle name="Currency-- 5" xfId="11423" xr:uid="{00000000-0005-0000-0000-0000070B0000}"/>
    <cellStyle name="Currency 5 2" xfId="2074" xr:uid="{00000000-0005-0000-0000-0000080B0000}"/>
    <cellStyle name="Currency 5 2 2" xfId="2075" xr:uid="{00000000-0005-0000-0000-0000090B0000}"/>
    <cellStyle name="Currency 5 2 2 2" xfId="2076" xr:uid="{00000000-0005-0000-0000-00000A0B0000}"/>
    <cellStyle name="Currency 5 2 2 2 2" xfId="2077" xr:uid="{00000000-0005-0000-0000-00000B0B0000}"/>
    <cellStyle name="Currency 5 2 2 3" xfId="2078" xr:uid="{00000000-0005-0000-0000-00000C0B0000}"/>
    <cellStyle name="Currency 5 2 3" xfId="2079" xr:uid="{00000000-0005-0000-0000-00000D0B0000}"/>
    <cellStyle name="Currency 5 2 3 2" xfId="2080" xr:uid="{00000000-0005-0000-0000-00000E0B0000}"/>
    <cellStyle name="Currency 5 2 4" xfId="2081" xr:uid="{00000000-0005-0000-0000-00000F0B0000}"/>
    <cellStyle name="Currency 5 3" xfId="2082" xr:uid="{00000000-0005-0000-0000-0000100B0000}"/>
    <cellStyle name="Currency 5 3 2" xfId="2083" xr:uid="{00000000-0005-0000-0000-0000110B0000}"/>
    <cellStyle name="Currency 5 3 2 2" xfId="2084" xr:uid="{00000000-0005-0000-0000-0000120B0000}"/>
    <cellStyle name="Currency 5 3 2 2 2" xfId="2085" xr:uid="{00000000-0005-0000-0000-0000130B0000}"/>
    <cellStyle name="Currency 5 3 2 3" xfId="2086" xr:uid="{00000000-0005-0000-0000-0000140B0000}"/>
    <cellStyle name="Currency 5 3 3" xfId="2087" xr:uid="{00000000-0005-0000-0000-0000150B0000}"/>
    <cellStyle name="Currency 5 3 3 2" xfId="2088" xr:uid="{00000000-0005-0000-0000-0000160B0000}"/>
    <cellStyle name="Currency 5 3 4" xfId="2089" xr:uid="{00000000-0005-0000-0000-0000170B0000}"/>
    <cellStyle name="Currency 5 4" xfId="2090" xr:uid="{00000000-0005-0000-0000-0000180B0000}"/>
    <cellStyle name="Currency 5 4 2" xfId="2091" xr:uid="{00000000-0005-0000-0000-0000190B0000}"/>
    <cellStyle name="Currency 5 4 2 2" xfId="2092" xr:uid="{00000000-0005-0000-0000-00001A0B0000}"/>
    <cellStyle name="Currency 5 4 3" xfId="2093" xr:uid="{00000000-0005-0000-0000-00001B0B0000}"/>
    <cellStyle name="Currency 5 5" xfId="2094" xr:uid="{00000000-0005-0000-0000-00001C0B0000}"/>
    <cellStyle name="Currency 5 5 2" xfId="2095" xr:uid="{00000000-0005-0000-0000-00001D0B0000}"/>
    <cellStyle name="Currency 5 6" xfId="2096" xr:uid="{00000000-0005-0000-0000-00001E0B0000}"/>
    <cellStyle name="Currency 6" xfId="2097" xr:uid="{00000000-0005-0000-0000-00001F0B0000}"/>
    <cellStyle name="Currency-- 6" xfId="12091" xr:uid="{00000000-0005-0000-0000-0000200B0000}"/>
    <cellStyle name="Currency 6 2" xfId="2098" xr:uid="{00000000-0005-0000-0000-0000210B0000}"/>
    <cellStyle name="Currency 6 2 2" xfId="2099" xr:uid="{00000000-0005-0000-0000-0000220B0000}"/>
    <cellStyle name="Currency 6 2 2 2" xfId="2100" xr:uid="{00000000-0005-0000-0000-0000230B0000}"/>
    <cellStyle name="Currency 6 2 2 2 2" xfId="2101" xr:uid="{00000000-0005-0000-0000-0000240B0000}"/>
    <cellStyle name="Currency 6 2 2 3" xfId="2102" xr:uid="{00000000-0005-0000-0000-0000250B0000}"/>
    <cellStyle name="Currency 6 2 3" xfId="2103" xr:uid="{00000000-0005-0000-0000-0000260B0000}"/>
    <cellStyle name="Currency 6 2 3 2" xfId="2104" xr:uid="{00000000-0005-0000-0000-0000270B0000}"/>
    <cellStyle name="Currency 6 2 4" xfId="2105" xr:uid="{00000000-0005-0000-0000-0000280B0000}"/>
    <cellStyle name="Currency 6 3" xfId="2106" xr:uid="{00000000-0005-0000-0000-0000290B0000}"/>
    <cellStyle name="Currency 6 3 2" xfId="2107" xr:uid="{00000000-0005-0000-0000-00002A0B0000}"/>
    <cellStyle name="Currency 6 3 2 2" xfId="2108" xr:uid="{00000000-0005-0000-0000-00002B0B0000}"/>
    <cellStyle name="Currency 6 3 2 2 2" xfId="2109" xr:uid="{00000000-0005-0000-0000-00002C0B0000}"/>
    <cellStyle name="Currency 6 3 2 3" xfId="2110" xr:uid="{00000000-0005-0000-0000-00002D0B0000}"/>
    <cellStyle name="Currency 6 3 3" xfId="2111" xr:uid="{00000000-0005-0000-0000-00002E0B0000}"/>
    <cellStyle name="Currency 6 3 3 2" xfId="2112" xr:uid="{00000000-0005-0000-0000-00002F0B0000}"/>
    <cellStyle name="Currency 6 3 4" xfId="2113" xr:uid="{00000000-0005-0000-0000-0000300B0000}"/>
    <cellStyle name="Currency 6 4" xfId="2114" xr:uid="{00000000-0005-0000-0000-0000310B0000}"/>
    <cellStyle name="Currency 6 4 2" xfId="2115" xr:uid="{00000000-0005-0000-0000-0000320B0000}"/>
    <cellStyle name="Currency 6 4 2 2" xfId="2116" xr:uid="{00000000-0005-0000-0000-0000330B0000}"/>
    <cellStyle name="Currency 6 4 3" xfId="2117" xr:uid="{00000000-0005-0000-0000-0000340B0000}"/>
    <cellStyle name="Currency 6 5" xfId="2118" xr:uid="{00000000-0005-0000-0000-0000350B0000}"/>
    <cellStyle name="Currency 6 5 2" xfId="2119" xr:uid="{00000000-0005-0000-0000-0000360B0000}"/>
    <cellStyle name="Currency 6 6" xfId="2120" xr:uid="{00000000-0005-0000-0000-0000370B0000}"/>
    <cellStyle name="Currency 7" xfId="2121" xr:uid="{00000000-0005-0000-0000-0000380B0000}"/>
    <cellStyle name="Currency-- 7" xfId="11624" xr:uid="{00000000-0005-0000-0000-0000390B0000}"/>
    <cellStyle name="Currency 7 2" xfId="2122" xr:uid="{00000000-0005-0000-0000-00003A0B0000}"/>
    <cellStyle name="Currency 8" xfId="2123" xr:uid="{00000000-0005-0000-0000-00003B0B0000}"/>
    <cellStyle name="Currency-- 8" xfId="12098" xr:uid="{00000000-0005-0000-0000-00003C0B0000}"/>
    <cellStyle name="Currency 8 2" xfId="2124" xr:uid="{00000000-0005-0000-0000-00003D0B0000}"/>
    <cellStyle name="Currency 8 2 2" xfId="2125" xr:uid="{00000000-0005-0000-0000-00003E0B0000}"/>
    <cellStyle name="Currency 8 2 2 2" xfId="2126" xr:uid="{00000000-0005-0000-0000-00003F0B0000}"/>
    <cellStyle name="Currency 8 2 2 2 2" xfId="2127" xr:uid="{00000000-0005-0000-0000-0000400B0000}"/>
    <cellStyle name="Currency 8 2 2 3" xfId="2128" xr:uid="{00000000-0005-0000-0000-0000410B0000}"/>
    <cellStyle name="Currency 8 2 3" xfId="2129" xr:uid="{00000000-0005-0000-0000-0000420B0000}"/>
    <cellStyle name="Currency 8 2 3 2" xfId="2130" xr:uid="{00000000-0005-0000-0000-0000430B0000}"/>
    <cellStyle name="Currency 8 2 4" xfId="2131" xr:uid="{00000000-0005-0000-0000-0000440B0000}"/>
    <cellStyle name="Currency 8 3" xfId="2132" xr:uid="{00000000-0005-0000-0000-0000450B0000}"/>
    <cellStyle name="Currency 8 3 2" xfId="2133" xr:uid="{00000000-0005-0000-0000-0000460B0000}"/>
    <cellStyle name="Currency 8 3 2 2" xfId="2134" xr:uid="{00000000-0005-0000-0000-0000470B0000}"/>
    <cellStyle name="Currency 8 3 2 2 2" xfId="2135" xr:uid="{00000000-0005-0000-0000-0000480B0000}"/>
    <cellStyle name="Currency 8 3 2 3" xfId="2136" xr:uid="{00000000-0005-0000-0000-0000490B0000}"/>
    <cellStyle name="Currency 8 3 3" xfId="2137" xr:uid="{00000000-0005-0000-0000-00004A0B0000}"/>
    <cellStyle name="Currency 8 3 3 2" xfId="2138" xr:uid="{00000000-0005-0000-0000-00004B0B0000}"/>
    <cellStyle name="Currency 8 3 4" xfId="2139" xr:uid="{00000000-0005-0000-0000-00004C0B0000}"/>
    <cellStyle name="Currency 8 4" xfId="2140" xr:uid="{00000000-0005-0000-0000-00004D0B0000}"/>
    <cellStyle name="Currency 8 4 2" xfId="2141" xr:uid="{00000000-0005-0000-0000-00004E0B0000}"/>
    <cellStyle name="Currency 8 4 2 2" xfId="2142" xr:uid="{00000000-0005-0000-0000-00004F0B0000}"/>
    <cellStyle name="Currency 8 4 3" xfId="2143" xr:uid="{00000000-0005-0000-0000-0000500B0000}"/>
    <cellStyle name="Currency 8 5" xfId="2144" xr:uid="{00000000-0005-0000-0000-0000510B0000}"/>
    <cellStyle name="Currency 8 5 2" xfId="2145" xr:uid="{00000000-0005-0000-0000-0000520B0000}"/>
    <cellStyle name="Currency 8 6" xfId="2146" xr:uid="{00000000-0005-0000-0000-0000530B0000}"/>
    <cellStyle name="Currency 8 7" xfId="2147" xr:uid="{00000000-0005-0000-0000-0000540B0000}"/>
    <cellStyle name="Currency 9" xfId="2148" xr:uid="{00000000-0005-0000-0000-0000550B0000}"/>
    <cellStyle name="Currency-- 9" xfId="11615" xr:uid="{00000000-0005-0000-0000-0000560B0000}"/>
    <cellStyle name="Currency 9 2" xfId="2149" xr:uid="{00000000-0005-0000-0000-0000570B0000}"/>
    <cellStyle name="Currency 9 2 2" xfId="2150" xr:uid="{00000000-0005-0000-0000-0000580B0000}"/>
    <cellStyle name="Currency 9 2 2 2" xfId="2151" xr:uid="{00000000-0005-0000-0000-0000590B0000}"/>
    <cellStyle name="Currency 9 2 2 2 2" xfId="2152" xr:uid="{00000000-0005-0000-0000-00005A0B0000}"/>
    <cellStyle name="Currency 9 2 2 3" xfId="2153" xr:uid="{00000000-0005-0000-0000-00005B0B0000}"/>
    <cellStyle name="Currency 9 2 3" xfId="2154" xr:uid="{00000000-0005-0000-0000-00005C0B0000}"/>
    <cellStyle name="Currency 9 2 3 2" xfId="2155" xr:uid="{00000000-0005-0000-0000-00005D0B0000}"/>
    <cellStyle name="Currency 9 2 4" xfId="2156" xr:uid="{00000000-0005-0000-0000-00005E0B0000}"/>
    <cellStyle name="Currency 9 3" xfId="2157" xr:uid="{00000000-0005-0000-0000-00005F0B0000}"/>
    <cellStyle name="Currency 9 3 2" xfId="2158" xr:uid="{00000000-0005-0000-0000-0000600B0000}"/>
    <cellStyle name="Currency 9 3 2 2" xfId="2159" xr:uid="{00000000-0005-0000-0000-0000610B0000}"/>
    <cellStyle name="Currency 9 3 2 2 2" xfId="2160" xr:uid="{00000000-0005-0000-0000-0000620B0000}"/>
    <cellStyle name="Currency 9 3 2 3" xfId="2161" xr:uid="{00000000-0005-0000-0000-0000630B0000}"/>
    <cellStyle name="Currency 9 3 3" xfId="2162" xr:uid="{00000000-0005-0000-0000-0000640B0000}"/>
    <cellStyle name="Currency 9 3 3 2" xfId="2163" xr:uid="{00000000-0005-0000-0000-0000650B0000}"/>
    <cellStyle name="Currency 9 3 4" xfId="2164" xr:uid="{00000000-0005-0000-0000-0000660B0000}"/>
    <cellStyle name="Currency 9 4" xfId="2165" xr:uid="{00000000-0005-0000-0000-0000670B0000}"/>
    <cellStyle name="Currency 9 4 2" xfId="2166" xr:uid="{00000000-0005-0000-0000-0000680B0000}"/>
    <cellStyle name="Currency 9 4 2 2" xfId="2167" xr:uid="{00000000-0005-0000-0000-0000690B0000}"/>
    <cellStyle name="Currency 9 4 3" xfId="2168" xr:uid="{00000000-0005-0000-0000-00006A0B0000}"/>
    <cellStyle name="Currency 9 5" xfId="2169" xr:uid="{00000000-0005-0000-0000-00006B0B0000}"/>
    <cellStyle name="Currency 9 5 2" xfId="2170" xr:uid="{00000000-0005-0000-0000-00006C0B0000}"/>
    <cellStyle name="Currency 9 6" xfId="2171" xr:uid="{00000000-0005-0000-0000-00006D0B0000}"/>
    <cellStyle name="Currency Per Share" xfId="2172" xr:uid="{00000000-0005-0000-0000-00006E0B0000}"/>
    <cellStyle name="Currency0" xfId="2174" xr:uid="{00000000-0005-0000-0000-00006F0B0000}"/>
    <cellStyle name="Currency2" xfId="2175" xr:uid="{00000000-0005-0000-0000-0000700B0000}"/>
    <cellStyle name="CUS.Work.Area" xfId="2176" xr:uid="{00000000-0005-0000-0000-0000710B0000}"/>
    <cellStyle name="Dash" xfId="2177" xr:uid="{00000000-0005-0000-0000-0000720B0000}"/>
    <cellStyle name="Data" xfId="2178" xr:uid="{00000000-0005-0000-0000-0000730B0000}"/>
    <cellStyle name="Data 10" xfId="13149" xr:uid="{00000000-0005-0000-0000-0000740B0000}"/>
    <cellStyle name="Data 10 2" xfId="14910" xr:uid="{00000000-0005-0000-0000-0000750B0000}"/>
    <cellStyle name="Data 11" xfId="13207" xr:uid="{00000000-0005-0000-0000-0000760B0000}"/>
    <cellStyle name="Data 11 2" xfId="14947" xr:uid="{00000000-0005-0000-0000-0000770B0000}"/>
    <cellStyle name="Data 12" xfId="13145" xr:uid="{00000000-0005-0000-0000-0000780B0000}"/>
    <cellStyle name="Data 12 2" xfId="14907" xr:uid="{00000000-0005-0000-0000-0000790B0000}"/>
    <cellStyle name="Data 13" xfId="11422" xr:uid="{00000000-0005-0000-0000-00007A0B0000}"/>
    <cellStyle name="Data 14" xfId="12008" xr:uid="{00000000-0005-0000-0000-00007B0B0000}"/>
    <cellStyle name="Data 15" xfId="12012" xr:uid="{00000000-0005-0000-0000-00007C0B0000}"/>
    <cellStyle name="Data 16" xfId="11669" xr:uid="{00000000-0005-0000-0000-00007D0B0000}"/>
    <cellStyle name="Data 17" xfId="12048" xr:uid="{00000000-0005-0000-0000-00007E0B0000}"/>
    <cellStyle name="Data 18" xfId="15499" xr:uid="{00000000-0005-0000-0000-00007F0B0000}"/>
    <cellStyle name="Data 19" xfId="15727" xr:uid="{00000000-0005-0000-0000-0000800B0000}"/>
    <cellStyle name="Data 2" xfId="2179" xr:uid="{00000000-0005-0000-0000-0000810B0000}"/>
    <cellStyle name="Data 2 10" xfId="13146" xr:uid="{00000000-0005-0000-0000-0000820B0000}"/>
    <cellStyle name="Data 2 10 2" xfId="14908" xr:uid="{00000000-0005-0000-0000-0000830B0000}"/>
    <cellStyle name="Data 2 11" xfId="11421" xr:uid="{00000000-0005-0000-0000-0000840B0000}"/>
    <cellStyle name="Data 2 12" xfId="12007" xr:uid="{00000000-0005-0000-0000-0000850B0000}"/>
    <cellStyle name="Data 2 13" xfId="12011" xr:uid="{00000000-0005-0000-0000-0000860B0000}"/>
    <cellStyle name="Data 2 14" xfId="11670" xr:uid="{00000000-0005-0000-0000-0000870B0000}"/>
    <cellStyle name="Data 2 15" xfId="12046" xr:uid="{00000000-0005-0000-0000-0000880B0000}"/>
    <cellStyle name="Data 2 16" xfId="15500" xr:uid="{00000000-0005-0000-0000-0000890B0000}"/>
    <cellStyle name="Data 2 17" xfId="15728" xr:uid="{00000000-0005-0000-0000-00008A0B0000}"/>
    <cellStyle name="Data 2 18" xfId="15874" xr:uid="{00000000-0005-0000-0000-00008B0B0000}"/>
    <cellStyle name="Data 2 19" xfId="15713" xr:uid="{00000000-0005-0000-0000-00008C0B0000}"/>
    <cellStyle name="Data 2 2" xfId="9985" xr:uid="{00000000-0005-0000-0000-00008D0B0000}"/>
    <cellStyle name="Data 2 2 2" xfId="12626" xr:uid="{00000000-0005-0000-0000-00008E0B0000}"/>
    <cellStyle name="Data 2 20" xfId="15880" xr:uid="{00000000-0005-0000-0000-00008F0B0000}"/>
    <cellStyle name="Data 2 21" xfId="15884" xr:uid="{00000000-0005-0000-0000-0000900B0000}"/>
    <cellStyle name="Data 2 22" xfId="15711" xr:uid="{00000000-0005-0000-0000-0000910B0000}"/>
    <cellStyle name="Data 2 23" xfId="15888" xr:uid="{00000000-0005-0000-0000-0000920B0000}"/>
    <cellStyle name="Data 2 3" xfId="10122" xr:uid="{00000000-0005-0000-0000-0000930B0000}"/>
    <cellStyle name="Data 2 3 2" xfId="14233" xr:uid="{00000000-0005-0000-0000-0000940B0000}"/>
    <cellStyle name="Data 2 4" xfId="10128" xr:uid="{00000000-0005-0000-0000-0000950B0000}"/>
    <cellStyle name="Data 2 4 2" xfId="14699" xr:uid="{00000000-0005-0000-0000-0000960B0000}"/>
    <cellStyle name="Data 2 5" xfId="9975" xr:uid="{00000000-0005-0000-0000-0000970B0000}"/>
    <cellStyle name="Data 2 5 2" xfId="12619" xr:uid="{00000000-0005-0000-0000-0000980B0000}"/>
    <cellStyle name="Data 2 6" xfId="9972" xr:uid="{00000000-0005-0000-0000-0000990B0000}"/>
    <cellStyle name="Data 2 6 2" xfId="13652" xr:uid="{00000000-0005-0000-0000-00009A0B0000}"/>
    <cellStyle name="Data 2 7" xfId="10045" xr:uid="{00000000-0005-0000-0000-00009B0B0000}"/>
    <cellStyle name="Data 2 7 2" xfId="12649" xr:uid="{00000000-0005-0000-0000-00009C0B0000}"/>
    <cellStyle name="Data 2 8" xfId="13150" xr:uid="{00000000-0005-0000-0000-00009D0B0000}"/>
    <cellStyle name="Data 2 8 2" xfId="14911" xr:uid="{00000000-0005-0000-0000-00009E0B0000}"/>
    <cellStyle name="Data 2 9" xfId="13206" xr:uid="{00000000-0005-0000-0000-00009F0B0000}"/>
    <cellStyle name="Data 2 9 2" xfId="14946" xr:uid="{00000000-0005-0000-0000-0000A00B0000}"/>
    <cellStyle name="Data 20" xfId="15875" xr:uid="{00000000-0005-0000-0000-0000A10B0000}"/>
    <cellStyle name="Data 21" xfId="15712" xr:uid="{00000000-0005-0000-0000-0000A20B0000}"/>
    <cellStyle name="Data 22" xfId="15881" xr:uid="{00000000-0005-0000-0000-0000A30B0000}"/>
    <cellStyle name="Data 23" xfId="15886" xr:uid="{00000000-0005-0000-0000-0000A40B0000}"/>
    <cellStyle name="Data 24" xfId="15710" xr:uid="{00000000-0005-0000-0000-0000A50B0000}"/>
    <cellStyle name="Data 25" xfId="15889" xr:uid="{00000000-0005-0000-0000-0000A60B0000}"/>
    <cellStyle name="Data 3" xfId="2180" xr:uid="{00000000-0005-0000-0000-0000A70B0000}"/>
    <cellStyle name="Data 4" xfId="9984" xr:uid="{00000000-0005-0000-0000-0000A80B0000}"/>
    <cellStyle name="Data 4 2" xfId="12625" xr:uid="{00000000-0005-0000-0000-0000A90B0000}"/>
    <cellStyle name="Data 5" xfId="10123" xr:uid="{00000000-0005-0000-0000-0000AA0B0000}"/>
    <cellStyle name="Data 5 2" xfId="14234" xr:uid="{00000000-0005-0000-0000-0000AB0B0000}"/>
    <cellStyle name="Data 6" xfId="10129" xr:uid="{00000000-0005-0000-0000-0000AC0B0000}"/>
    <cellStyle name="Data 6 2" xfId="14700" xr:uid="{00000000-0005-0000-0000-0000AD0B0000}"/>
    <cellStyle name="Data 7" xfId="9974" xr:uid="{00000000-0005-0000-0000-0000AE0B0000}"/>
    <cellStyle name="Data 7 2" xfId="12618" xr:uid="{00000000-0005-0000-0000-0000AF0B0000}"/>
    <cellStyle name="Data 8" xfId="9971" xr:uid="{00000000-0005-0000-0000-0000B00B0000}"/>
    <cellStyle name="Data 8 2" xfId="12617" xr:uid="{00000000-0005-0000-0000-0000B10B0000}"/>
    <cellStyle name="Data 9" xfId="10044" xr:uid="{00000000-0005-0000-0000-0000B20B0000}"/>
    <cellStyle name="Data 9 2" xfId="12648" xr:uid="{00000000-0005-0000-0000-0000B30B0000}"/>
    <cellStyle name="Date" xfId="2181" xr:uid="{00000000-0005-0000-0000-0000B40B0000}"/>
    <cellStyle name="Date [mm-dd-yyyy]" xfId="2183" xr:uid="{00000000-0005-0000-0000-0000B50B0000}"/>
    <cellStyle name="Date [mm-dd-yyyy] 2" xfId="2184" xr:uid="{00000000-0005-0000-0000-0000B60B0000}"/>
    <cellStyle name="Date [mm-d-yyyy]" xfId="2182" xr:uid="{00000000-0005-0000-0000-0000B70B0000}"/>
    <cellStyle name="Date [mm-d-yyyy] 10" xfId="11690" xr:uid="{00000000-0005-0000-0000-0000B80B0000}"/>
    <cellStyle name="Date [mm-d-yyyy] 11" xfId="12033" xr:uid="{00000000-0005-0000-0000-0000B90B0000}"/>
    <cellStyle name="Date [mm-d-yyyy] 12" xfId="11676" xr:uid="{00000000-0005-0000-0000-0000BA0B0000}"/>
    <cellStyle name="Date [mm-d-yyyy] 13" xfId="15715" xr:uid="{00000000-0005-0000-0000-0000BB0B0000}"/>
    <cellStyle name="Date [mm-d-yyyy] 14" xfId="15877" xr:uid="{00000000-0005-0000-0000-0000BC0B0000}"/>
    <cellStyle name="Date [mm-d-yyyy] 15" xfId="15714" xr:uid="{00000000-0005-0000-0000-0000BD0B0000}"/>
    <cellStyle name="Date [mm-d-yyyy] 16" xfId="15716" xr:uid="{00000000-0005-0000-0000-0000BE0B0000}"/>
    <cellStyle name="Date [mm-d-yyyy] 17" xfId="15887" xr:uid="{00000000-0005-0000-0000-0000BF0B0000}"/>
    <cellStyle name="Date [mm-d-yyyy] 2" xfId="5696" xr:uid="{00000000-0005-0000-0000-0000C00B0000}"/>
    <cellStyle name="Date [mm-d-yyyy] 2 2" xfId="10458" xr:uid="{00000000-0005-0000-0000-0000C10B0000}"/>
    <cellStyle name="Date [mm-d-yyyy] 2 3" xfId="11025" xr:uid="{00000000-0005-0000-0000-0000C20B0000}"/>
    <cellStyle name="Date [mm-d-yyyy] 3" xfId="9978" xr:uid="{00000000-0005-0000-0000-0000C30B0000}"/>
    <cellStyle name="Date [mm-d-yyyy] 3 2" xfId="12562" xr:uid="{00000000-0005-0000-0000-0000C40B0000}"/>
    <cellStyle name="Date [mm-d-yyyy] 4" xfId="9976" xr:uid="{00000000-0005-0000-0000-0000C50B0000}"/>
    <cellStyle name="Date [mm-d-yyyy] 5" xfId="10125" xr:uid="{00000000-0005-0000-0000-0000C60B0000}"/>
    <cellStyle name="Date [mm-d-yyyy] 6" xfId="10124" xr:uid="{00000000-0005-0000-0000-0000C70B0000}"/>
    <cellStyle name="Date [mm-d-yyyy] 7" xfId="13148" xr:uid="{00000000-0005-0000-0000-0000C80B0000}"/>
    <cellStyle name="Date [mm-d-yyyy] 8" xfId="13208" xr:uid="{00000000-0005-0000-0000-0000C90B0000}"/>
    <cellStyle name="Date [mm-d-yyyy] 9" xfId="11695" xr:uid="{00000000-0005-0000-0000-0000CA0B0000}"/>
    <cellStyle name="Date [mmm-yyyy]" xfId="2185" xr:uid="{00000000-0005-0000-0000-0000CB0B0000}"/>
    <cellStyle name="Date [mmm-yyyy] 2" xfId="5697" xr:uid="{00000000-0005-0000-0000-0000CC0B0000}"/>
    <cellStyle name="Date [mmm-yyyy] 2 2" xfId="10459" xr:uid="{00000000-0005-0000-0000-0000CD0B0000}"/>
    <cellStyle name="Date [mmm-yyyy] 3" xfId="9979" xr:uid="{00000000-0005-0000-0000-0000CE0B0000}"/>
    <cellStyle name="Date [mmm-yyyy] 3 2" xfId="12563" xr:uid="{00000000-0005-0000-0000-0000CF0B0000}"/>
    <cellStyle name="Date [mmm-yyyy] 4" xfId="10046" xr:uid="{00000000-0005-0000-0000-0000D00B0000}"/>
    <cellStyle name="Date [mmm-yyyy] 5" xfId="11692" xr:uid="{00000000-0005-0000-0000-0000D10B0000}"/>
    <cellStyle name="Date [mmm-yyyy] 6" xfId="15501" xr:uid="{00000000-0005-0000-0000-0000D20B0000}"/>
    <cellStyle name="Date [mmm-yyyy] 7" xfId="15876" xr:uid="{00000000-0005-0000-0000-0000D30B0000}"/>
    <cellStyle name="Date Aligned" xfId="2186" xr:uid="{00000000-0005-0000-0000-0000D40B0000}"/>
    <cellStyle name="Date Aligned*" xfId="2187" xr:uid="{00000000-0005-0000-0000-0000D50B0000}"/>
    <cellStyle name="Date Aligned_comp_Integrateds" xfId="9988" xr:uid="{00000000-0005-0000-0000-0000D60B0000}"/>
    <cellStyle name="Date Short" xfId="2188" xr:uid="{00000000-0005-0000-0000-0000D70B0000}"/>
    <cellStyle name="date_ Pies " xfId="2189" xr:uid="{00000000-0005-0000-0000-0000D80B0000}"/>
    <cellStyle name="DblLineDollarAcct" xfId="2190" xr:uid="{00000000-0005-0000-0000-0000D90B0000}"/>
    <cellStyle name="DblLinePercent" xfId="2191" xr:uid="{00000000-0005-0000-0000-0000DA0B0000}"/>
    <cellStyle name="Dezimal [0]_A17 - 31.03.1998" xfId="2192" xr:uid="{00000000-0005-0000-0000-0000DB0B0000}"/>
    <cellStyle name="Dezimal_A17 - 31.03.1998" xfId="2193" xr:uid="{00000000-0005-0000-0000-0000DC0B0000}"/>
    <cellStyle name="Dia" xfId="2194" xr:uid="{00000000-0005-0000-0000-0000DD0B0000}"/>
    <cellStyle name="Dollar_ Pies " xfId="2195" xr:uid="{00000000-0005-0000-0000-0000DE0B0000}"/>
    <cellStyle name="DollarAccounting" xfId="2196" xr:uid="{00000000-0005-0000-0000-0000DF0B0000}"/>
    <cellStyle name="Dotted Line" xfId="2197" xr:uid="{00000000-0005-0000-0000-0000E00B0000}"/>
    <cellStyle name="Dotted Line 2" xfId="2198" xr:uid="{00000000-0005-0000-0000-0000E10B0000}"/>
    <cellStyle name="Dotted Line 3" xfId="2199" xr:uid="{00000000-0005-0000-0000-0000E20B0000}"/>
    <cellStyle name="Double Accounting" xfId="2200" xr:uid="{00000000-0005-0000-0000-0000E30B0000}"/>
    <cellStyle name="Duizenden" xfId="2201" xr:uid="{00000000-0005-0000-0000-0000E40B0000}"/>
    <cellStyle name="Encabez1" xfId="2202" xr:uid="{00000000-0005-0000-0000-0000E50B0000}"/>
    <cellStyle name="Encabez2" xfId="2203" xr:uid="{00000000-0005-0000-0000-0000E60B0000}"/>
    <cellStyle name="Enter Currency (0)" xfId="2204" xr:uid="{00000000-0005-0000-0000-0000E70B0000}"/>
    <cellStyle name="Enter Currency (2)" xfId="2205" xr:uid="{00000000-0005-0000-0000-0000E80B0000}"/>
    <cellStyle name="Enter Units (0)" xfId="2206" xr:uid="{00000000-0005-0000-0000-0000E90B0000}"/>
    <cellStyle name="Enter Units (1)" xfId="2207" xr:uid="{00000000-0005-0000-0000-0000EA0B0000}"/>
    <cellStyle name="Enter Units (2)" xfId="2208" xr:uid="{00000000-0005-0000-0000-0000EB0B0000}"/>
    <cellStyle name="Entrée" xfId="2209" xr:uid="{00000000-0005-0000-0000-0000EC0B0000}"/>
    <cellStyle name="Entrée 10" xfId="10047" xr:uid="{00000000-0005-0000-0000-0000ED0B0000}"/>
    <cellStyle name="Entrée 10 2" xfId="10658" xr:uid="{00000000-0005-0000-0000-0000EE0B0000}"/>
    <cellStyle name="Entrée 10 3" xfId="11177" xr:uid="{00000000-0005-0000-0000-0000EF0B0000}"/>
    <cellStyle name="Entrée 10 4" xfId="12411" xr:uid="{00000000-0005-0000-0000-0000F00B0000}"/>
    <cellStyle name="Entrée 10 5" xfId="12598" xr:uid="{00000000-0005-0000-0000-0000F10B0000}"/>
    <cellStyle name="Entrée 10 6" xfId="12650" xr:uid="{00000000-0005-0000-0000-0000F20B0000}"/>
    <cellStyle name="Entrée 11" xfId="9785" xr:uid="{00000000-0005-0000-0000-0000F30B0000}"/>
    <cellStyle name="Entrée 11 2" xfId="13203" xr:uid="{00000000-0005-0000-0000-0000F40B0000}"/>
    <cellStyle name="Entrée 11 3" xfId="13617" xr:uid="{00000000-0005-0000-0000-0000F50B0000}"/>
    <cellStyle name="Entrée 11 4" xfId="14104" xr:uid="{00000000-0005-0000-0000-0000F60B0000}"/>
    <cellStyle name="Entrée 11 5" xfId="14593" xr:uid="{00000000-0005-0000-0000-0000F70B0000}"/>
    <cellStyle name="Entrée 11 6" xfId="14943" xr:uid="{00000000-0005-0000-0000-0000F80B0000}"/>
    <cellStyle name="Entrée 12" xfId="13147" xr:uid="{00000000-0005-0000-0000-0000F90B0000}"/>
    <cellStyle name="Entrée 12 2" xfId="13579" xr:uid="{00000000-0005-0000-0000-0000FA0B0000}"/>
    <cellStyle name="Entrée 12 3" xfId="14075" xr:uid="{00000000-0005-0000-0000-0000FB0B0000}"/>
    <cellStyle name="Entrée 12 4" xfId="14565" xr:uid="{00000000-0005-0000-0000-0000FC0B0000}"/>
    <cellStyle name="Entrée 12 5" xfId="14909" xr:uid="{00000000-0005-0000-0000-0000FD0B0000}"/>
    <cellStyle name="Entrée 13" xfId="13205" xr:uid="{00000000-0005-0000-0000-0000FE0B0000}"/>
    <cellStyle name="Entrée 13 2" xfId="13619" xr:uid="{00000000-0005-0000-0000-0000FF0B0000}"/>
    <cellStyle name="Entrée 13 3" xfId="14106" xr:uid="{00000000-0005-0000-0000-0000000C0000}"/>
    <cellStyle name="Entrée 13 4" xfId="14595" xr:uid="{00000000-0005-0000-0000-0000010C0000}"/>
    <cellStyle name="Entrée 13 5" xfId="14945" xr:uid="{00000000-0005-0000-0000-0000020C0000}"/>
    <cellStyle name="Entrée 14" xfId="11993" xr:uid="{00000000-0005-0000-0000-0000030C0000}"/>
    <cellStyle name="Entrée 15" xfId="11725" xr:uid="{00000000-0005-0000-0000-0000040C0000}"/>
    <cellStyle name="Entrée 16" xfId="11991" xr:uid="{00000000-0005-0000-0000-0000050C0000}"/>
    <cellStyle name="Entrée 17" xfId="11721" xr:uid="{00000000-0005-0000-0000-0000060C0000}"/>
    <cellStyle name="Entrée 18" xfId="11984" xr:uid="{00000000-0005-0000-0000-0000070C0000}"/>
    <cellStyle name="Entrée 19" xfId="11702" xr:uid="{00000000-0005-0000-0000-0000080C0000}"/>
    <cellStyle name="Entrée 2" xfId="9993" xr:uid="{00000000-0005-0000-0000-0000090C0000}"/>
    <cellStyle name="Entrée 2 2" xfId="10629" xr:uid="{00000000-0005-0000-0000-00000A0C0000}"/>
    <cellStyle name="Entrée 2 3" xfId="12791" xr:uid="{00000000-0005-0000-0000-00000B0C0000}"/>
    <cellStyle name="Entrée 2 4" xfId="11212" xr:uid="{00000000-0005-0000-0000-00000C0C0000}"/>
    <cellStyle name="Entrée 2 5" xfId="12378" xr:uid="{00000000-0005-0000-0000-00000D0C0000}"/>
    <cellStyle name="Entrée 2 6" xfId="12577" xr:uid="{00000000-0005-0000-0000-00000E0C0000}"/>
    <cellStyle name="Entrée 2 7" xfId="12629" xr:uid="{00000000-0005-0000-0000-00000F0C0000}"/>
    <cellStyle name="Entrée 20" xfId="11995" xr:uid="{00000000-0005-0000-0000-0000100C0000}"/>
    <cellStyle name="Entrée 21" xfId="11708" xr:uid="{00000000-0005-0000-0000-0000110C0000}"/>
    <cellStyle name="Entrée 22" xfId="12004" xr:uid="{00000000-0005-0000-0000-0000120C0000}"/>
    <cellStyle name="Entrée 23" xfId="12014" xr:uid="{00000000-0005-0000-0000-0000130C0000}"/>
    <cellStyle name="Entrée 24" xfId="11699" xr:uid="{00000000-0005-0000-0000-0000140C0000}"/>
    <cellStyle name="Entrée 25" xfId="12009" xr:uid="{00000000-0005-0000-0000-0000150C0000}"/>
    <cellStyle name="Entrée 26" xfId="11686" xr:uid="{00000000-0005-0000-0000-0000160C0000}"/>
    <cellStyle name="Entrée 27" xfId="12015" xr:uid="{00000000-0005-0000-0000-0000170C0000}"/>
    <cellStyle name="Entrée 28" xfId="11687" xr:uid="{00000000-0005-0000-0000-0000180C0000}"/>
    <cellStyle name="Entrée 29" xfId="12020" xr:uid="{00000000-0005-0000-0000-0000190C0000}"/>
    <cellStyle name="Entrée 3" xfId="10116" xr:uid="{00000000-0005-0000-0000-00001A0C0000}"/>
    <cellStyle name="Entrée 3 2" xfId="10702" xr:uid="{00000000-0005-0000-0000-00001B0C0000}"/>
    <cellStyle name="Entrée 3 3" xfId="11128" xr:uid="{00000000-0005-0000-0000-00001C0C0000}"/>
    <cellStyle name="Entrée 3 4" xfId="13746" xr:uid="{00000000-0005-0000-0000-00001D0C0000}"/>
    <cellStyle name="Entrée 3 5" xfId="14229" xr:uid="{00000000-0005-0000-0000-00001E0C0000}"/>
    <cellStyle name="Entrée 3 6" xfId="14693" xr:uid="{00000000-0005-0000-0000-00001F0C0000}"/>
    <cellStyle name="Entrée 30" xfId="11685" xr:uid="{00000000-0005-0000-0000-0000200C0000}"/>
    <cellStyle name="Entrée 31" xfId="11675" xr:uid="{00000000-0005-0000-0000-0000210C0000}"/>
    <cellStyle name="Entrée 32" xfId="12024" xr:uid="{00000000-0005-0000-0000-0000220C0000}"/>
    <cellStyle name="Entrée 33" xfId="12038" xr:uid="{00000000-0005-0000-0000-0000230C0000}"/>
    <cellStyle name="Entrée 34" xfId="12039" xr:uid="{00000000-0005-0000-0000-0000240C0000}"/>
    <cellStyle name="Entrée 35" xfId="11683" xr:uid="{00000000-0005-0000-0000-0000250C0000}"/>
    <cellStyle name="Entrée 36" xfId="11678" xr:uid="{00000000-0005-0000-0000-0000260C0000}"/>
    <cellStyle name="Entrée 37" xfId="12042" xr:uid="{00000000-0005-0000-0000-0000270C0000}"/>
    <cellStyle name="Entrée 38" xfId="15502" xr:uid="{00000000-0005-0000-0000-0000280C0000}"/>
    <cellStyle name="Entrée 39" xfId="15792" xr:uid="{00000000-0005-0000-0000-0000290C0000}"/>
    <cellStyle name="Entrée 4" xfId="10117" xr:uid="{00000000-0005-0000-0000-00002A0C0000}"/>
    <cellStyle name="Entrée 4 2" xfId="10703" xr:uid="{00000000-0005-0000-0000-00002B0C0000}"/>
    <cellStyle name="Entrée 4 3" xfId="11127" xr:uid="{00000000-0005-0000-0000-00002C0C0000}"/>
    <cellStyle name="Entrée 4 4" xfId="13747" xr:uid="{00000000-0005-0000-0000-00002D0C0000}"/>
    <cellStyle name="Entrée 4 5" xfId="14230" xr:uid="{00000000-0005-0000-0000-00002E0C0000}"/>
    <cellStyle name="Entrée 4 6" xfId="14694" xr:uid="{00000000-0005-0000-0000-00002F0C0000}"/>
    <cellStyle name="Entrée 40" xfId="15514" xr:uid="{00000000-0005-0000-0000-0000300C0000}"/>
    <cellStyle name="Entrée 41" xfId="15872" xr:uid="{00000000-0005-0000-0000-0000310C0000}"/>
    <cellStyle name="Entrée 42" xfId="15878" xr:uid="{00000000-0005-0000-0000-0000320C0000}"/>
    <cellStyle name="Entrée 43" xfId="15723" xr:uid="{00000000-0005-0000-0000-0000330C0000}"/>
    <cellStyle name="Entrée 44" xfId="15865" xr:uid="{00000000-0005-0000-0000-0000340C0000}"/>
    <cellStyle name="Entrée 45" xfId="15719" xr:uid="{00000000-0005-0000-0000-0000350C0000}"/>
    <cellStyle name="Entrée 46" xfId="15871" xr:uid="{00000000-0005-0000-0000-0000360C0000}"/>
    <cellStyle name="Entrée 47" xfId="15879" xr:uid="{00000000-0005-0000-0000-0000370C0000}"/>
    <cellStyle name="Entrée 48" xfId="15717" xr:uid="{00000000-0005-0000-0000-0000380C0000}"/>
    <cellStyle name="Entrée 49" xfId="15882" xr:uid="{00000000-0005-0000-0000-0000390C0000}"/>
    <cellStyle name="Entrée 5" xfId="9980" xr:uid="{00000000-0005-0000-0000-00003A0C0000}"/>
    <cellStyle name="Entrée 5 2" xfId="10623" xr:uid="{00000000-0005-0000-0000-00003B0C0000}"/>
    <cellStyle name="Entrée 5 3" xfId="11221" xr:uid="{00000000-0005-0000-0000-00003C0C0000}"/>
    <cellStyle name="Entrée 5 4" xfId="12373" xr:uid="{00000000-0005-0000-0000-00003D0C0000}"/>
    <cellStyle name="Entrée 5 5" xfId="12564" xr:uid="{00000000-0005-0000-0000-00003E0C0000}"/>
    <cellStyle name="Entrée 5 6" xfId="12621" xr:uid="{00000000-0005-0000-0000-00003F0C0000}"/>
    <cellStyle name="Entrée 6" xfId="10118" xr:uid="{00000000-0005-0000-0000-0000400C0000}"/>
    <cellStyle name="Entrée 6 2" xfId="10704" xr:uid="{00000000-0005-0000-0000-0000410C0000}"/>
    <cellStyle name="Entrée 6 3" xfId="11126" xr:uid="{00000000-0005-0000-0000-0000420C0000}"/>
    <cellStyle name="Entrée 6 4" xfId="13748" xr:uid="{00000000-0005-0000-0000-0000430C0000}"/>
    <cellStyle name="Entrée 6 5" xfId="14231" xr:uid="{00000000-0005-0000-0000-0000440C0000}"/>
    <cellStyle name="Entrée 6 6" xfId="14695" xr:uid="{00000000-0005-0000-0000-0000450C0000}"/>
    <cellStyle name="Entrée 7" xfId="9981" xr:uid="{00000000-0005-0000-0000-0000460C0000}"/>
    <cellStyle name="Entrée 7 2" xfId="10624" xr:uid="{00000000-0005-0000-0000-0000470C0000}"/>
    <cellStyle name="Entrée 7 3" xfId="11220" xr:uid="{00000000-0005-0000-0000-0000480C0000}"/>
    <cellStyle name="Entrée 7 4" xfId="12695" xr:uid="{00000000-0005-0000-0000-0000490C0000}"/>
    <cellStyle name="Entrée 7 5" xfId="12565" xr:uid="{00000000-0005-0000-0000-00004A0C0000}"/>
    <cellStyle name="Entrée 7 6" xfId="12622" xr:uid="{00000000-0005-0000-0000-00004B0C0000}"/>
    <cellStyle name="Entrée 8" xfId="9977" xr:uid="{00000000-0005-0000-0000-00004C0C0000}"/>
    <cellStyle name="Entrée 8 2" xfId="10622" xr:uid="{00000000-0005-0000-0000-00004D0C0000}"/>
    <cellStyle name="Entrée 8 3" xfId="11223" xr:uid="{00000000-0005-0000-0000-00004E0C0000}"/>
    <cellStyle name="Entrée 8 4" xfId="12372" xr:uid="{00000000-0005-0000-0000-00004F0C0000}"/>
    <cellStyle name="Entrée 8 5" xfId="12561" xr:uid="{00000000-0005-0000-0000-0000500C0000}"/>
    <cellStyle name="Entrée 8 6" xfId="12620" xr:uid="{00000000-0005-0000-0000-0000510C0000}"/>
    <cellStyle name="Entrée 9" xfId="10121" xr:uid="{00000000-0005-0000-0000-0000520C0000}"/>
    <cellStyle name="Entrée 9 2" xfId="10705" xr:uid="{00000000-0005-0000-0000-0000530C0000}"/>
    <cellStyle name="Entrée 9 3" xfId="11124" xr:uid="{00000000-0005-0000-0000-0000540C0000}"/>
    <cellStyle name="Entrée 9 4" xfId="13749" xr:uid="{00000000-0005-0000-0000-0000550C0000}"/>
    <cellStyle name="Entrée 9 5" xfId="14232" xr:uid="{00000000-0005-0000-0000-0000560C0000}"/>
    <cellStyle name="Entrée 9 6" xfId="14698" xr:uid="{00000000-0005-0000-0000-0000570C0000}"/>
    <cellStyle name="Euro" xfId="2210" xr:uid="{00000000-0005-0000-0000-0000580C0000}"/>
    <cellStyle name="Explanatory Text 2" xfId="41" xr:uid="{00000000-0005-0000-0000-0000590C0000}"/>
    <cellStyle name="Explanatory Text 2 2" xfId="2211" xr:uid="{00000000-0005-0000-0000-00005A0C0000}"/>
    <cellStyle name="Explanatory Text 2 3" xfId="2212" xr:uid="{00000000-0005-0000-0000-00005B0C0000}"/>
    <cellStyle name="Explanatory Text 2 4" xfId="2213" xr:uid="{00000000-0005-0000-0000-00005C0C0000}"/>
    <cellStyle name="Explanatory Text 2 5" xfId="2214" xr:uid="{00000000-0005-0000-0000-00005D0C0000}"/>
    <cellStyle name="Explanatory Text 2 6" xfId="2215" xr:uid="{00000000-0005-0000-0000-00005E0C0000}"/>
    <cellStyle name="Explanatory Text 2 7" xfId="2216" xr:uid="{00000000-0005-0000-0000-00005F0C0000}"/>
    <cellStyle name="Explanatory Text 2 8" xfId="2217" xr:uid="{00000000-0005-0000-0000-0000600C0000}"/>
    <cellStyle name="Explanatory Text 2 9" xfId="2218" xr:uid="{00000000-0005-0000-0000-0000610C0000}"/>
    <cellStyle name="Explanatory Text 3" xfId="2219" xr:uid="{00000000-0005-0000-0000-0000620C0000}"/>
    <cellStyle name="fact" xfId="2220" xr:uid="{00000000-0005-0000-0000-0000630C0000}"/>
    <cellStyle name="fact 2" xfId="5698" xr:uid="{00000000-0005-0000-0000-0000640C0000}"/>
    <cellStyle name="fact 3" xfId="11732" xr:uid="{00000000-0005-0000-0000-0000650C0000}"/>
    <cellStyle name="FieldName" xfId="2221" xr:uid="{00000000-0005-0000-0000-0000660C0000}"/>
    <cellStyle name="FieldName 10" xfId="10119" xr:uid="{00000000-0005-0000-0000-0000670C0000}"/>
    <cellStyle name="FieldName 10 2" xfId="12870" xr:uid="{00000000-0005-0000-0000-0000680C0000}"/>
    <cellStyle name="FieldName 10 3" xfId="14696" xr:uid="{00000000-0005-0000-0000-0000690C0000}"/>
    <cellStyle name="FieldName 11" xfId="10048" xr:uid="{00000000-0005-0000-0000-00006A0C0000}"/>
    <cellStyle name="FieldName 11 2" xfId="10659" xr:uid="{00000000-0005-0000-0000-00006B0C0000}"/>
    <cellStyle name="FieldName 11 3" xfId="11176" xr:uid="{00000000-0005-0000-0000-00006C0C0000}"/>
    <cellStyle name="FieldName 11 4" xfId="12412" xr:uid="{00000000-0005-0000-0000-00006D0C0000}"/>
    <cellStyle name="FieldName 11 5" xfId="12599" xr:uid="{00000000-0005-0000-0000-00006E0C0000}"/>
    <cellStyle name="FieldName 12" xfId="9786" xr:uid="{00000000-0005-0000-0000-00006F0C0000}"/>
    <cellStyle name="FieldName 12 2" xfId="13151" xr:uid="{00000000-0005-0000-0000-0000700C0000}"/>
    <cellStyle name="FieldName 12 3" xfId="13580" xr:uid="{00000000-0005-0000-0000-0000710C0000}"/>
    <cellStyle name="FieldName 12 4" xfId="14566" xr:uid="{00000000-0005-0000-0000-0000720C0000}"/>
    <cellStyle name="FieldName 12 5" xfId="14912" xr:uid="{00000000-0005-0000-0000-0000730C0000}"/>
    <cellStyle name="FieldName 13" xfId="13204" xr:uid="{00000000-0005-0000-0000-0000740C0000}"/>
    <cellStyle name="FieldName 13 2" xfId="13618" xr:uid="{00000000-0005-0000-0000-0000750C0000}"/>
    <cellStyle name="FieldName 13 3" xfId="14105" xr:uid="{00000000-0005-0000-0000-0000760C0000}"/>
    <cellStyle name="FieldName 13 4" xfId="14594" xr:uid="{00000000-0005-0000-0000-0000770C0000}"/>
    <cellStyle name="FieldName 13 5" xfId="14944" xr:uid="{00000000-0005-0000-0000-0000780C0000}"/>
    <cellStyle name="FieldName 14" xfId="11907" xr:uid="{00000000-0005-0000-0000-0000790C0000}"/>
    <cellStyle name="FieldName 15" xfId="11419" xr:uid="{00000000-0005-0000-0000-00007A0C0000}"/>
    <cellStyle name="FieldName 16" xfId="11986" xr:uid="{00000000-0005-0000-0000-00007B0C0000}"/>
    <cellStyle name="FieldName 17" xfId="11739" xr:uid="{00000000-0005-0000-0000-00007C0C0000}"/>
    <cellStyle name="FieldName 18" xfId="11978" xr:uid="{00000000-0005-0000-0000-00007D0C0000}"/>
    <cellStyle name="FieldName 19" xfId="11737" xr:uid="{00000000-0005-0000-0000-00007E0C0000}"/>
    <cellStyle name="FieldName 2" xfId="9997" xr:uid="{00000000-0005-0000-0000-00007F0C0000}"/>
    <cellStyle name="FieldName 2 2" xfId="10633" xr:uid="{00000000-0005-0000-0000-0000800C0000}"/>
    <cellStyle name="FieldName 2 3" xfId="12793" xr:uid="{00000000-0005-0000-0000-0000810C0000}"/>
    <cellStyle name="FieldName 2 4" xfId="11208" xr:uid="{00000000-0005-0000-0000-0000820C0000}"/>
    <cellStyle name="FieldName 2 5" xfId="12632" xr:uid="{00000000-0005-0000-0000-0000830C0000}"/>
    <cellStyle name="FieldName 20" xfId="11729" xr:uid="{00000000-0005-0000-0000-0000840C0000}"/>
    <cellStyle name="FieldName 21" xfId="11972" xr:uid="{00000000-0005-0000-0000-0000850C0000}"/>
    <cellStyle name="FieldName 22" xfId="11720" xr:uid="{00000000-0005-0000-0000-0000860C0000}"/>
    <cellStyle name="FieldName 23" xfId="11716" xr:uid="{00000000-0005-0000-0000-0000870C0000}"/>
    <cellStyle name="FieldName 24" xfId="11990" xr:uid="{00000000-0005-0000-0000-0000880C0000}"/>
    <cellStyle name="FieldName 25" xfId="11715" xr:uid="{00000000-0005-0000-0000-0000890C0000}"/>
    <cellStyle name="FieldName 26" xfId="11998" xr:uid="{00000000-0005-0000-0000-00008A0C0000}"/>
    <cellStyle name="FieldName 27" xfId="11714" xr:uid="{00000000-0005-0000-0000-00008B0C0000}"/>
    <cellStyle name="FieldName 28" xfId="11709" xr:uid="{00000000-0005-0000-0000-00008C0C0000}"/>
    <cellStyle name="FieldName 29" xfId="12003" xr:uid="{00000000-0005-0000-0000-00008D0C0000}"/>
    <cellStyle name="FieldName 3" xfId="10112" xr:uid="{00000000-0005-0000-0000-00008E0C0000}"/>
    <cellStyle name="FieldName 3 2" xfId="12866" xr:uid="{00000000-0005-0000-0000-00008F0C0000}"/>
    <cellStyle name="FieldName 3 3" xfId="14690" xr:uid="{00000000-0005-0000-0000-0000900C0000}"/>
    <cellStyle name="FieldName 30" xfId="11703" xr:uid="{00000000-0005-0000-0000-0000910C0000}"/>
    <cellStyle name="FieldName 31" xfId="12006" xr:uid="{00000000-0005-0000-0000-0000920C0000}"/>
    <cellStyle name="FieldName 32" xfId="11698" xr:uid="{00000000-0005-0000-0000-0000930C0000}"/>
    <cellStyle name="FieldName 33" xfId="12013" xr:uid="{00000000-0005-0000-0000-0000940C0000}"/>
    <cellStyle name="FieldName 34" xfId="11693" xr:uid="{00000000-0005-0000-0000-0000950C0000}"/>
    <cellStyle name="FieldName 35" xfId="12019" xr:uid="{00000000-0005-0000-0000-0000960C0000}"/>
    <cellStyle name="FieldName 36" xfId="12017" xr:uid="{00000000-0005-0000-0000-0000970C0000}"/>
    <cellStyle name="FieldName 37" xfId="11681" xr:uid="{00000000-0005-0000-0000-0000980C0000}"/>
    <cellStyle name="FieldName 38" xfId="11688" xr:uid="{00000000-0005-0000-0000-0000990C0000}"/>
    <cellStyle name="FieldName 39" xfId="11689" xr:uid="{00000000-0005-0000-0000-00009A0C0000}"/>
    <cellStyle name="FieldName 4" xfId="9990" xr:uid="{00000000-0005-0000-0000-00009B0C0000}"/>
    <cellStyle name="FieldName 4 2" xfId="12788" xr:uid="{00000000-0005-0000-0000-00009C0C0000}"/>
    <cellStyle name="FieldName 4 3" xfId="12627" xr:uid="{00000000-0005-0000-0000-00009D0C0000}"/>
    <cellStyle name="FieldName 40" xfId="12032" xr:uid="{00000000-0005-0000-0000-00009E0C0000}"/>
    <cellStyle name="FieldName 41" xfId="12037" xr:uid="{00000000-0005-0000-0000-00009F0C0000}"/>
    <cellStyle name="FieldName 42" xfId="11684" xr:uid="{00000000-0005-0000-0000-0000A00C0000}"/>
    <cellStyle name="FieldName 43" xfId="15791" xr:uid="{00000000-0005-0000-0000-0000A10C0000}"/>
    <cellStyle name="FieldName 44" xfId="15513" xr:uid="{00000000-0005-0000-0000-0000A20C0000}"/>
    <cellStyle name="FieldName 45" xfId="15739" xr:uid="{00000000-0005-0000-0000-0000A30C0000}"/>
    <cellStyle name="FieldName 46" xfId="15863" xr:uid="{00000000-0005-0000-0000-0000A40C0000}"/>
    <cellStyle name="FieldName 47" xfId="15726" xr:uid="{00000000-0005-0000-0000-0000A50C0000}"/>
    <cellStyle name="FieldName 48" xfId="15862" xr:uid="{00000000-0005-0000-0000-0000A60C0000}"/>
    <cellStyle name="FieldName 49" xfId="15725" xr:uid="{00000000-0005-0000-0000-0000A70C0000}"/>
    <cellStyle name="FieldName 5" xfId="9982" xr:uid="{00000000-0005-0000-0000-0000A80C0000}"/>
    <cellStyle name="FieldName 5 2" xfId="12783" xr:uid="{00000000-0005-0000-0000-0000A90C0000}"/>
    <cellStyle name="FieldName 5 3" xfId="12623" xr:uid="{00000000-0005-0000-0000-0000AA0C0000}"/>
    <cellStyle name="FieldName 50" xfId="15864" xr:uid="{00000000-0005-0000-0000-0000AB0C0000}"/>
    <cellStyle name="FieldName 51" xfId="15722" xr:uid="{00000000-0005-0000-0000-0000AC0C0000}"/>
    <cellStyle name="FieldName 52" xfId="15867" xr:uid="{00000000-0005-0000-0000-0000AD0C0000}"/>
    <cellStyle name="FieldName 53" xfId="15721" xr:uid="{00000000-0005-0000-0000-0000AE0C0000}"/>
    <cellStyle name="FieldName 54" xfId="15724" xr:uid="{00000000-0005-0000-0000-0000AF0C0000}"/>
    <cellStyle name="FieldName 55" xfId="15873" xr:uid="{00000000-0005-0000-0000-0000B00C0000}"/>
    <cellStyle name="FieldName 6" xfId="10113" xr:uid="{00000000-0005-0000-0000-0000B10C0000}"/>
    <cellStyle name="FieldName 6 2" xfId="12867" xr:uid="{00000000-0005-0000-0000-0000B20C0000}"/>
    <cellStyle name="FieldName 6 3" xfId="14691" xr:uid="{00000000-0005-0000-0000-0000B30C0000}"/>
    <cellStyle name="FieldName 7" xfId="10115" xr:uid="{00000000-0005-0000-0000-0000B40C0000}"/>
    <cellStyle name="FieldName 7 2" xfId="12869" xr:uid="{00000000-0005-0000-0000-0000B50C0000}"/>
    <cellStyle name="FieldName 7 3" xfId="14692" xr:uid="{00000000-0005-0000-0000-0000B60C0000}"/>
    <cellStyle name="FieldName 8" xfId="9983" xr:uid="{00000000-0005-0000-0000-0000B70C0000}"/>
    <cellStyle name="FieldName 8 2" xfId="12784" xr:uid="{00000000-0005-0000-0000-0000B80C0000}"/>
    <cellStyle name="FieldName 8 3" xfId="12624" xr:uid="{00000000-0005-0000-0000-0000B90C0000}"/>
    <cellStyle name="FieldName 9" xfId="10120" xr:uid="{00000000-0005-0000-0000-0000BA0C0000}"/>
    <cellStyle name="FieldName 9 2" xfId="12871" xr:uid="{00000000-0005-0000-0000-0000BB0C0000}"/>
    <cellStyle name="FieldName 9 3" xfId="14697" xr:uid="{00000000-0005-0000-0000-0000BC0C0000}"/>
    <cellStyle name="Fijo" xfId="2222" xr:uid="{00000000-0005-0000-0000-0000BD0C0000}"/>
    <cellStyle name="Financiero" xfId="2223" xr:uid="{00000000-0005-0000-0000-0000BE0C0000}"/>
    <cellStyle name="Fixed" xfId="2224" xr:uid="{00000000-0005-0000-0000-0000BF0C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F7200000}"/>
    <cellStyle name="Footnote" xfId="2226" xr:uid="{00000000-0005-0000-0000-0000F8200000}"/>
    <cellStyle name="Good 2" xfId="42" xr:uid="{00000000-0005-0000-0000-0000F9200000}"/>
    <cellStyle name="Good 2 2" xfId="2227" xr:uid="{00000000-0005-0000-0000-0000FA200000}"/>
    <cellStyle name="Good 2 3" xfId="2228" xr:uid="{00000000-0005-0000-0000-0000FB200000}"/>
    <cellStyle name="Good 2 4" xfId="2229" xr:uid="{00000000-0005-0000-0000-0000FC200000}"/>
    <cellStyle name="Good 2 5" xfId="2230" xr:uid="{00000000-0005-0000-0000-0000FD200000}"/>
    <cellStyle name="Good 2 6" xfId="2231" xr:uid="{00000000-0005-0000-0000-0000FE200000}"/>
    <cellStyle name="Good 2 7" xfId="2232" xr:uid="{00000000-0005-0000-0000-0000FF200000}"/>
    <cellStyle name="Good 2 8" xfId="2233" xr:uid="{00000000-0005-0000-0000-000000210000}"/>
    <cellStyle name="Good 2 9" xfId="2234" xr:uid="{00000000-0005-0000-0000-000001210000}"/>
    <cellStyle name="Good 3" xfId="2235" xr:uid="{00000000-0005-0000-0000-000002210000}"/>
    <cellStyle name="Grey" xfId="2236" xr:uid="{00000000-0005-0000-0000-000003210000}"/>
    <cellStyle name="GWN Table Body" xfId="2237" xr:uid="{00000000-0005-0000-0000-000004210000}"/>
    <cellStyle name="GWN Table Header" xfId="2238" xr:uid="{00000000-0005-0000-0000-000005210000}"/>
    <cellStyle name="GWN Table Left Header" xfId="2239" xr:uid="{00000000-0005-0000-0000-000006210000}"/>
    <cellStyle name="GWN Table Note" xfId="2240" xr:uid="{00000000-0005-0000-0000-000007210000}"/>
    <cellStyle name="GWN Table Title" xfId="2241" xr:uid="{00000000-0005-0000-0000-000008210000}"/>
    <cellStyle name="hard no" xfId="2242" xr:uid="{00000000-0005-0000-0000-000009210000}"/>
    <cellStyle name="hard no 10" xfId="10110" xr:uid="{00000000-0005-0000-0000-00000A210000}"/>
    <cellStyle name="hard no 10 2" xfId="10699" xr:uid="{00000000-0005-0000-0000-00000B210000}"/>
    <cellStyle name="hard no 10 3" xfId="12864" xr:uid="{00000000-0005-0000-0000-00000C210000}"/>
    <cellStyle name="hard no 10 4" xfId="11131" xr:uid="{00000000-0005-0000-0000-00000D210000}"/>
    <cellStyle name="hard no 10 5" xfId="13741" xr:uid="{00000000-0005-0000-0000-00000E210000}"/>
    <cellStyle name="hard no 10 6" xfId="14226" xr:uid="{00000000-0005-0000-0000-00000F210000}"/>
    <cellStyle name="hard no 11" xfId="10049" xr:uid="{00000000-0005-0000-0000-000010210000}"/>
    <cellStyle name="hard no 11 2" xfId="10660" xr:uid="{00000000-0005-0000-0000-000011210000}"/>
    <cellStyle name="hard no 11 3" xfId="12827" xr:uid="{00000000-0005-0000-0000-000012210000}"/>
    <cellStyle name="hard no 11 4" xfId="11175" xr:uid="{00000000-0005-0000-0000-000013210000}"/>
    <cellStyle name="hard no 11 5" xfId="12413" xr:uid="{00000000-0005-0000-0000-000014210000}"/>
    <cellStyle name="hard no 11 6" xfId="12600" xr:uid="{00000000-0005-0000-0000-000015210000}"/>
    <cellStyle name="hard no 12" xfId="9787" xr:uid="{00000000-0005-0000-0000-000016210000}"/>
    <cellStyle name="hard no 12 2" xfId="13154" xr:uid="{00000000-0005-0000-0000-000017210000}"/>
    <cellStyle name="hard no 12 3" xfId="13583" xr:uid="{00000000-0005-0000-0000-000018210000}"/>
    <cellStyle name="hard no 12 4" xfId="14078" xr:uid="{00000000-0005-0000-0000-000019210000}"/>
    <cellStyle name="hard no 12 5" xfId="14569" xr:uid="{00000000-0005-0000-0000-00001A210000}"/>
    <cellStyle name="hard no 12 6" xfId="14915" xr:uid="{00000000-0005-0000-0000-00001B210000}"/>
    <cellStyle name="hard no 13" xfId="13199" xr:uid="{00000000-0005-0000-0000-00001C210000}"/>
    <cellStyle name="hard no 13 2" xfId="13614" xr:uid="{00000000-0005-0000-0000-00001D210000}"/>
    <cellStyle name="hard no 13 3" xfId="14101" xr:uid="{00000000-0005-0000-0000-00001E210000}"/>
    <cellStyle name="hard no 13 4" xfId="14590" xr:uid="{00000000-0005-0000-0000-00001F210000}"/>
    <cellStyle name="hard no 13 5" xfId="14940" xr:uid="{00000000-0005-0000-0000-000020210000}"/>
    <cellStyle name="hard no 14" xfId="13152" xr:uid="{00000000-0005-0000-0000-000021210000}"/>
    <cellStyle name="hard no 14 2" xfId="13581" xr:uid="{00000000-0005-0000-0000-000022210000}"/>
    <cellStyle name="hard no 14 3" xfId="14076" xr:uid="{00000000-0005-0000-0000-000023210000}"/>
    <cellStyle name="hard no 14 4" xfId="14567" xr:uid="{00000000-0005-0000-0000-000024210000}"/>
    <cellStyle name="hard no 14 5" xfId="14913" xr:uid="{00000000-0005-0000-0000-000025210000}"/>
    <cellStyle name="hard no 15" xfId="13202" xr:uid="{00000000-0005-0000-0000-000026210000}"/>
    <cellStyle name="hard no 15 2" xfId="13616" xr:uid="{00000000-0005-0000-0000-000027210000}"/>
    <cellStyle name="hard no 15 3" xfId="14103" xr:uid="{00000000-0005-0000-0000-000028210000}"/>
    <cellStyle name="hard no 15 4" xfId="14592" xr:uid="{00000000-0005-0000-0000-000029210000}"/>
    <cellStyle name="hard no 15 5" xfId="14942" xr:uid="{00000000-0005-0000-0000-00002A210000}"/>
    <cellStyle name="hard no 16" xfId="11400" xr:uid="{00000000-0005-0000-0000-00002B210000}"/>
    <cellStyle name="hard no 17" xfId="11418" xr:uid="{00000000-0005-0000-0000-00002C210000}"/>
    <cellStyle name="hard no 18" xfId="11750" xr:uid="{00000000-0005-0000-0000-00002D210000}"/>
    <cellStyle name="hard no 19" xfId="11968" xr:uid="{00000000-0005-0000-0000-00002E210000}"/>
    <cellStyle name="hard no 2" xfId="10001" xr:uid="{00000000-0005-0000-0000-00002F210000}"/>
    <cellStyle name="hard no 2 2" xfId="10637" xr:uid="{00000000-0005-0000-0000-000030210000}"/>
    <cellStyle name="hard no 2 3" xfId="12795" xr:uid="{00000000-0005-0000-0000-000031210000}"/>
    <cellStyle name="hard no 2 4" xfId="11204" xr:uid="{00000000-0005-0000-0000-000032210000}"/>
    <cellStyle name="hard no 2 5" xfId="12385" xr:uid="{00000000-0005-0000-0000-000033210000}"/>
    <cellStyle name="hard no 2 6" xfId="12584" xr:uid="{00000000-0005-0000-0000-000034210000}"/>
    <cellStyle name="hard no 20" xfId="11745" xr:uid="{00000000-0005-0000-0000-000035210000}"/>
    <cellStyle name="hard no 21" xfId="11738" xr:uid="{00000000-0005-0000-0000-000036210000}"/>
    <cellStyle name="hard no 22" xfId="11964" xr:uid="{00000000-0005-0000-0000-000037210000}"/>
    <cellStyle name="hard no 23" xfId="11735" xr:uid="{00000000-0005-0000-0000-000038210000}"/>
    <cellStyle name="hard no 24" xfId="11730" xr:uid="{00000000-0005-0000-0000-000039210000}"/>
    <cellStyle name="hard no 25" xfId="11971" xr:uid="{00000000-0005-0000-0000-00003A210000}"/>
    <cellStyle name="hard no 26" xfId="11728" xr:uid="{00000000-0005-0000-0000-00003B210000}"/>
    <cellStyle name="hard no 27" xfId="11982" xr:uid="{00000000-0005-0000-0000-00003C210000}"/>
    <cellStyle name="hard no 28" xfId="11727" xr:uid="{00000000-0005-0000-0000-00003D210000}"/>
    <cellStyle name="hard no 29" xfId="11724" xr:uid="{00000000-0005-0000-0000-00003E210000}"/>
    <cellStyle name="hard no 3" xfId="10106" xr:uid="{00000000-0005-0000-0000-00003F210000}"/>
    <cellStyle name="hard no 3 2" xfId="10695" xr:uid="{00000000-0005-0000-0000-000040210000}"/>
    <cellStyle name="hard no 3 3" xfId="12860" xr:uid="{00000000-0005-0000-0000-000041210000}"/>
    <cellStyle name="hard no 3 4" xfId="11135" xr:uid="{00000000-0005-0000-0000-000042210000}"/>
    <cellStyle name="hard no 3 5" xfId="13737" xr:uid="{00000000-0005-0000-0000-000043210000}"/>
    <cellStyle name="hard no 3 6" xfId="14222" xr:uid="{00000000-0005-0000-0000-000044210000}"/>
    <cellStyle name="hard no 30" xfId="11992" xr:uid="{00000000-0005-0000-0000-000045210000}"/>
    <cellStyle name="hard no 31" xfId="11719" xr:uid="{00000000-0005-0000-0000-000046210000}"/>
    <cellStyle name="hard no 32" xfId="11996" xr:uid="{00000000-0005-0000-0000-000047210000}"/>
    <cellStyle name="hard no 33" xfId="11713" xr:uid="{00000000-0005-0000-0000-000048210000}"/>
    <cellStyle name="hard no 34" xfId="12000" xr:uid="{00000000-0005-0000-0000-000049210000}"/>
    <cellStyle name="hard no 35" xfId="11706" xr:uid="{00000000-0005-0000-0000-00004A210000}"/>
    <cellStyle name="hard no 36" xfId="12005" xr:uid="{00000000-0005-0000-0000-00004B210000}"/>
    <cellStyle name="hard no 37" xfId="12002" xr:uid="{00000000-0005-0000-0000-00004C210000}"/>
    <cellStyle name="hard no 38" xfId="11694" xr:uid="{00000000-0005-0000-0000-00004D210000}"/>
    <cellStyle name="hard no 39" xfId="11707" xr:uid="{00000000-0005-0000-0000-00004E210000}"/>
    <cellStyle name="hard no 4" xfId="9996" xr:uid="{00000000-0005-0000-0000-00004F210000}"/>
    <cellStyle name="hard no 4 2" xfId="10632" xr:uid="{00000000-0005-0000-0000-000050210000}"/>
    <cellStyle name="hard no 4 3" xfId="12792" xr:uid="{00000000-0005-0000-0000-000051210000}"/>
    <cellStyle name="hard no 4 4" xfId="11209" xr:uid="{00000000-0005-0000-0000-000052210000}"/>
    <cellStyle name="hard no 4 5" xfId="12381" xr:uid="{00000000-0005-0000-0000-000053210000}"/>
    <cellStyle name="hard no 4 6" xfId="12580" xr:uid="{00000000-0005-0000-0000-000054210000}"/>
    <cellStyle name="hard no 40" xfId="11710" xr:uid="{00000000-0005-0000-0000-000055210000}"/>
    <cellStyle name="hard no 41" xfId="12028" xr:uid="{00000000-0005-0000-0000-000056210000}"/>
    <cellStyle name="hard no 42" xfId="12030" xr:uid="{00000000-0005-0000-0000-000057210000}"/>
    <cellStyle name="hard no 43" xfId="11701" xr:uid="{00000000-0005-0000-0000-000058210000}"/>
    <cellStyle name="hard no 44" xfId="15741" xr:uid="{00000000-0005-0000-0000-000059210000}"/>
    <cellStyle name="hard no 45" xfId="15508" xr:uid="{00000000-0005-0000-0000-00005A210000}"/>
    <cellStyle name="hard no 46" xfId="15736" xr:uid="{00000000-0005-0000-0000-00005B210000}"/>
    <cellStyle name="hard no 47" xfId="15855" xr:uid="{00000000-0005-0000-0000-00005C210000}"/>
    <cellStyle name="hard no 48" xfId="15731" xr:uid="{00000000-0005-0000-0000-00005D210000}"/>
    <cellStyle name="hard no 49" xfId="15859" xr:uid="{00000000-0005-0000-0000-00005E210000}"/>
    <cellStyle name="hard no 5" xfId="9986" xr:uid="{00000000-0005-0000-0000-00005F210000}"/>
    <cellStyle name="hard no 5 2" xfId="10625" xr:uid="{00000000-0005-0000-0000-000060210000}"/>
    <cellStyle name="hard no 5 3" xfId="12785" xr:uid="{00000000-0005-0000-0000-000061210000}"/>
    <cellStyle name="hard no 5 4" xfId="11217" xr:uid="{00000000-0005-0000-0000-000062210000}"/>
    <cellStyle name="hard no 5 5" xfId="12374" xr:uid="{00000000-0005-0000-0000-000063210000}"/>
    <cellStyle name="hard no 5 6" xfId="12570" xr:uid="{00000000-0005-0000-0000-000064210000}"/>
    <cellStyle name="hard no 50" xfId="15730" xr:uid="{00000000-0005-0000-0000-000065210000}"/>
    <cellStyle name="hard no 51" xfId="15861" xr:uid="{00000000-0005-0000-0000-000066210000}"/>
    <cellStyle name="hard no 52" xfId="15729" xr:uid="{00000000-0005-0000-0000-000067210000}"/>
    <cellStyle name="hard no 53" xfId="15735" xr:uid="{00000000-0005-0000-0000-000068210000}"/>
    <cellStyle name="hard no 54" xfId="15870" xr:uid="{00000000-0005-0000-0000-000069210000}"/>
    <cellStyle name="hard no 6" xfId="10105" xr:uid="{00000000-0005-0000-0000-00006A210000}"/>
    <cellStyle name="hard no 6 2" xfId="10694" xr:uid="{00000000-0005-0000-0000-00006B210000}"/>
    <cellStyle name="hard no 6 3" xfId="12859" xr:uid="{00000000-0005-0000-0000-00006C210000}"/>
    <cellStyle name="hard no 6 4" xfId="10964" xr:uid="{00000000-0005-0000-0000-00006D210000}"/>
    <cellStyle name="hard no 6 5" xfId="13736" xr:uid="{00000000-0005-0000-0000-00006E210000}"/>
    <cellStyle name="hard no 6 6" xfId="14221" xr:uid="{00000000-0005-0000-0000-00006F210000}"/>
    <cellStyle name="hard no 7" xfId="10108" xr:uid="{00000000-0005-0000-0000-000070210000}"/>
    <cellStyle name="hard no 7 2" xfId="10697" xr:uid="{00000000-0005-0000-0000-000071210000}"/>
    <cellStyle name="hard no 7 3" xfId="12862" xr:uid="{00000000-0005-0000-0000-000072210000}"/>
    <cellStyle name="hard no 7 4" xfId="11133" xr:uid="{00000000-0005-0000-0000-000073210000}"/>
    <cellStyle name="hard no 7 5" xfId="13739" xr:uid="{00000000-0005-0000-0000-000074210000}"/>
    <cellStyle name="hard no 7 6" xfId="14224" xr:uid="{00000000-0005-0000-0000-000075210000}"/>
    <cellStyle name="hard no 8" xfId="9989" xr:uid="{00000000-0005-0000-0000-000076210000}"/>
    <cellStyle name="hard no 8 2" xfId="10627" xr:uid="{00000000-0005-0000-0000-000077210000}"/>
    <cellStyle name="hard no 8 3" xfId="12787" xr:uid="{00000000-0005-0000-0000-000078210000}"/>
    <cellStyle name="hard no 8 4" xfId="11214" xr:uid="{00000000-0005-0000-0000-000079210000}"/>
    <cellStyle name="hard no 8 5" xfId="12376" xr:uid="{00000000-0005-0000-0000-00007A210000}"/>
    <cellStyle name="hard no 8 6" xfId="12573" xr:uid="{00000000-0005-0000-0000-00007B210000}"/>
    <cellStyle name="hard no 9" xfId="10114" xr:uid="{00000000-0005-0000-0000-00007C210000}"/>
    <cellStyle name="hard no 9 2" xfId="10701" xr:uid="{00000000-0005-0000-0000-00007D210000}"/>
    <cellStyle name="hard no 9 3" xfId="12868" xr:uid="{00000000-0005-0000-0000-00007E210000}"/>
    <cellStyle name="hard no 9 4" xfId="11129" xr:uid="{00000000-0005-0000-0000-00007F210000}"/>
    <cellStyle name="hard no 9 5" xfId="13744" xr:uid="{00000000-0005-0000-0000-000080210000}"/>
    <cellStyle name="hard no 9 6" xfId="14228" xr:uid="{00000000-0005-0000-0000-000081210000}"/>
    <cellStyle name="Hard Percent" xfId="2243" xr:uid="{00000000-0005-0000-0000-000082210000}"/>
    <cellStyle name="hardno" xfId="2244" xr:uid="{00000000-0005-0000-0000-000083210000}"/>
    <cellStyle name="Header" xfId="2245" xr:uid="{00000000-0005-0000-0000-000084210000}"/>
    <cellStyle name="Header1" xfId="2246" xr:uid="{00000000-0005-0000-0000-000085210000}"/>
    <cellStyle name="Header1 2" xfId="10104" xr:uid="{00000000-0005-0000-0000-000086210000}"/>
    <cellStyle name="Header1 2 2" xfId="10693" xr:uid="{00000000-0005-0000-0000-000087210000}"/>
    <cellStyle name="Header2" xfId="2247" xr:uid="{00000000-0005-0000-0000-000088210000}"/>
    <cellStyle name="Header2 10" xfId="10109" xr:uid="{00000000-0005-0000-0000-000089210000}"/>
    <cellStyle name="Header2 10 2" xfId="10698" xr:uid="{00000000-0005-0000-0000-00008A210000}"/>
    <cellStyle name="Header2 10 3" xfId="12863" xr:uid="{00000000-0005-0000-0000-00008B210000}"/>
    <cellStyle name="Header2 10 4" xfId="11132" xr:uid="{00000000-0005-0000-0000-00008C210000}"/>
    <cellStyle name="Header2 10 5" xfId="13740" xr:uid="{00000000-0005-0000-0000-00008D210000}"/>
    <cellStyle name="Header2 10 6" xfId="14225" xr:uid="{00000000-0005-0000-0000-00008E210000}"/>
    <cellStyle name="Header2 11" xfId="10050" xr:uid="{00000000-0005-0000-0000-00008F210000}"/>
    <cellStyle name="Header2 11 2" xfId="10661" xr:uid="{00000000-0005-0000-0000-000090210000}"/>
    <cellStyle name="Header2 11 3" xfId="12828" xr:uid="{00000000-0005-0000-0000-000091210000}"/>
    <cellStyle name="Header2 11 4" xfId="11174" xr:uid="{00000000-0005-0000-0000-000092210000}"/>
    <cellStyle name="Header2 11 5" xfId="12414" xr:uid="{00000000-0005-0000-0000-000093210000}"/>
    <cellStyle name="Header2 11 6" xfId="12601" xr:uid="{00000000-0005-0000-0000-000094210000}"/>
    <cellStyle name="Header2 12" xfId="9788" xr:uid="{00000000-0005-0000-0000-000095210000}"/>
    <cellStyle name="Header2 12 2" xfId="13155" xr:uid="{00000000-0005-0000-0000-000096210000}"/>
    <cellStyle name="Header2 12 3" xfId="13584" xr:uid="{00000000-0005-0000-0000-000097210000}"/>
    <cellStyle name="Header2 12 4" xfId="14079" xr:uid="{00000000-0005-0000-0000-000098210000}"/>
    <cellStyle name="Header2 12 5" xfId="14916" xr:uid="{00000000-0005-0000-0000-000099210000}"/>
    <cellStyle name="Header2 13" xfId="13198" xr:uid="{00000000-0005-0000-0000-00009A210000}"/>
    <cellStyle name="Header2 13 2" xfId="13613" xr:uid="{00000000-0005-0000-0000-00009B210000}"/>
    <cellStyle name="Header2 13 3" xfId="14100" xr:uid="{00000000-0005-0000-0000-00009C210000}"/>
    <cellStyle name="Header2 13 4" xfId="14939" xr:uid="{00000000-0005-0000-0000-00009D210000}"/>
    <cellStyle name="Header2 14" xfId="13153" xr:uid="{00000000-0005-0000-0000-00009E210000}"/>
    <cellStyle name="Header2 14 2" xfId="13582" xr:uid="{00000000-0005-0000-0000-00009F210000}"/>
    <cellStyle name="Header2 14 3" xfId="14077" xr:uid="{00000000-0005-0000-0000-0000A0210000}"/>
    <cellStyle name="Header2 14 4" xfId="14568" xr:uid="{00000000-0005-0000-0000-0000A1210000}"/>
    <cellStyle name="Header2 14 5" xfId="14914" xr:uid="{00000000-0005-0000-0000-0000A2210000}"/>
    <cellStyle name="Header2 15" xfId="13201" xr:uid="{00000000-0005-0000-0000-0000A3210000}"/>
    <cellStyle name="Header2 15 2" xfId="13615" xr:uid="{00000000-0005-0000-0000-0000A4210000}"/>
    <cellStyle name="Header2 15 3" xfId="14102" xr:uid="{00000000-0005-0000-0000-0000A5210000}"/>
    <cellStyle name="Header2 15 4" xfId="14591" xr:uid="{00000000-0005-0000-0000-0000A6210000}"/>
    <cellStyle name="Header2 15 5" xfId="14941" xr:uid="{00000000-0005-0000-0000-0000A7210000}"/>
    <cellStyle name="Header2 16" xfId="11417" xr:uid="{00000000-0005-0000-0000-0000A8210000}"/>
    <cellStyle name="Header2 17" xfId="11752" xr:uid="{00000000-0005-0000-0000-0000A9210000}"/>
    <cellStyle name="Header2 18" xfId="11966" xr:uid="{00000000-0005-0000-0000-0000AA210000}"/>
    <cellStyle name="Header2 19" xfId="11747" xr:uid="{00000000-0005-0000-0000-0000AB210000}"/>
    <cellStyle name="Header2 2" xfId="10003" xr:uid="{00000000-0005-0000-0000-0000AC210000}"/>
    <cellStyle name="Header2 2 2" xfId="10639" xr:uid="{00000000-0005-0000-0000-0000AD210000}"/>
    <cellStyle name="Header2 2 3" xfId="12796" xr:uid="{00000000-0005-0000-0000-0000AE210000}"/>
    <cellStyle name="Header2 2 4" xfId="11202" xr:uid="{00000000-0005-0000-0000-0000AF210000}"/>
    <cellStyle name="Header2 2 5" xfId="12387" xr:uid="{00000000-0005-0000-0000-0000B0210000}"/>
    <cellStyle name="Header2 2 6" xfId="12586" xr:uid="{00000000-0005-0000-0000-0000B1210000}"/>
    <cellStyle name="Header2 2 7" xfId="12636" xr:uid="{00000000-0005-0000-0000-0000B2210000}"/>
    <cellStyle name="Header2 20" xfId="11741" xr:uid="{00000000-0005-0000-0000-0000B3210000}"/>
    <cellStyle name="Header2 21" xfId="11963" xr:uid="{00000000-0005-0000-0000-0000B4210000}"/>
    <cellStyle name="Header2 22" xfId="11736" xr:uid="{00000000-0005-0000-0000-0000B5210000}"/>
    <cellStyle name="Header2 23" xfId="11733" xr:uid="{00000000-0005-0000-0000-0000B6210000}"/>
    <cellStyle name="Header2 24" xfId="11970" xr:uid="{00000000-0005-0000-0000-0000B7210000}"/>
    <cellStyle name="Header2 25" xfId="11731" xr:uid="{00000000-0005-0000-0000-0000B8210000}"/>
    <cellStyle name="Header2 26" xfId="11976" xr:uid="{00000000-0005-0000-0000-0000B9210000}"/>
    <cellStyle name="Header2 27" xfId="11734" xr:uid="{00000000-0005-0000-0000-0000BA210000}"/>
    <cellStyle name="Header2 28" xfId="11726" xr:uid="{00000000-0005-0000-0000-0000BB210000}"/>
    <cellStyle name="Header2 29" xfId="11989" xr:uid="{00000000-0005-0000-0000-0000BC210000}"/>
    <cellStyle name="Header2 3" xfId="10103" xr:uid="{00000000-0005-0000-0000-0000BD210000}"/>
    <cellStyle name="Header2 3 2" xfId="10692" xr:uid="{00000000-0005-0000-0000-0000BE210000}"/>
    <cellStyle name="Header2 3 3" xfId="12858" xr:uid="{00000000-0005-0000-0000-0000BF210000}"/>
    <cellStyle name="Header2 3 4" xfId="11136" xr:uid="{00000000-0005-0000-0000-0000C0210000}"/>
    <cellStyle name="Header2 3 5" xfId="13734" xr:uid="{00000000-0005-0000-0000-0000C1210000}"/>
    <cellStyle name="Header2 3 6" xfId="14220" xr:uid="{00000000-0005-0000-0000-0000C2210000}"/>
    <cellStyle name="Header2 30" xfId="11722" xr:uid="{00000000-0005-0000-0000-0000C3210000}"/>
    <cellStyle name="Header2 31" xfId="11994" xr:uid="{00000000-0005-0000-0000-0000C4210000}"/>
    <cellStyle name="Header2 32" xfId="11718" xr:uid="{00000000-0005-0000-0000-0000C5210000}"/>
    <cellStyle name="Header2 33" xfId="11997" xr:uid="{00000000-0005-0000-0000-0000C6210000}"/>
    <cellStyle name="Header2 34" xfId="11711" xr:uid="{00000000-0005-0000-0000-0000C7210000}"/>
    <cellStyle name="Header2 35" xfId="12001" xr:uid="{00000000-0005-0000-0000-0000C8210000}"/>
    <cellStyle name="Header2 36" xfId="11999" xr:uid="{00000000-0005-0000-0000-0000C9210000}"/>
    <cellStyle name="Header2 37" xfId="11697" xr:uid="{00000000-0005-0000-0000-0000CA210000}"/>
    <cellStyle name="Header2 38" xfId="11712" xr:uid="{00000000-0005-0000-0000-0000CB210000}"/>
    <cellStyle name="Header2 39" xfId="11717" xr:uid="{00000000-0005-0000-0000-0000CC210000}"/>
    <cellStyle name="Header2 4" xfId="9998" xr:uid="{00000000-0005-0000-0000-0000CD210000}"/>
    <cellStyle name="Header2 4 2" xfId="10634" xr:uid="{00000000-0005-0000-0000-0000CE210000}"/>
    <cellStyle name="Header2 4 3" xfId="12794" xr:uid="{00000000-0005-0000-0000-0000CF210000}"/>
    <cellStyle name="Header2 4 4" xfId="11207" xr:uid="{00000000-0005-0000-0000-0000D0210000}"/>
    <cellStyle name="Header2 4 5" xfId="12382" xr:uid="{00000000-0005-0000-0000-0000D1210000}"/>
    <cellStyle name="Header2 4 6" xfId="12581" xr:uid="{00000000-0005-0000-0000-0000D2210000}"/>
    <cellStyle name="Header2 40" xfId="12026" xr:uid="{00000000-0005-0000-0000-0000D3210000}"/>
    <cellStyle name="Header2 41" xfId="12029" xr:uid="{00000000-0005-0000-0000-0000D4210000}"/>
    <cellStyle name="Header2 42" xfId="11705" xr:uid="{00000000-0005-0000-0000-0000D5210000}"/>
    <cellStyle name="Header2 43" xfId="15742" xr:uid="{00000000-0005-0000-0000-0000D6210000}"/>
    <cellStyle name="Header2 44" xfId="15857" xr:uid="{00000000-0005-0000-0000-0000D7210000}"/>
    <cellStyle name="Header2 45" xfId="15738" xr:uid="{00000000-0005-0000-0000-0000D8210000}"/>
    <cellStyle name="Header2 46" xfId="15853" xr:uid="{00000000-0005-0000-0000-0000D9210000}"/>
    <cellStyle name="Header2 47" xfId="15734" xr:uid="{00000000-0005-0000-0000-0000DA210000}"/>
    <cellStyle name="Header2 48" xfId="15856" xr:uid="{00000000-0005-0000-0000-0000DB210000}"/>
    <cellStyle name="Header2 49" xfId="15733" xr:uid="{00000000-0005-0000-0000-0000DC210000}"/>
    <cellStyle name="Header2 5" xfId="9987" xr:uid="{00000000-0005-0000-0000-0000DD210000}"/>
    <cellStyle name="Header2 5 2" xfId="10626" xr:uid="{00000000-0005-0000-0000-0000DE210000}"/>
    <cellStyle name="Header2 5 3" xfId="12786" xr:uid="{00000000-0005-0000-0000-0000DF210000}"/>
    <cellStyle name="Header2 5 4" xfId="11216" xr:uid="{00000000-0005-0000-0000-0000E0210000}"/>
    <cellStyle name="Header2 5 5" xfId="12375" xr:uid="{00000000-0005-0000-0000-0000E1210000}"/>
    <cellStyle name="Header2 5 6" xfId="12571" xr:uid="{00000000-0005-0000-0000-0000E2210000}"/>
    <cellStyle name="Header2 50" xfId="15860" xr:uid="{00000000-0005-0000-0000-0000E3210000}"/>
    <cellStyle name="Header2 51" xfId="15732" xr:uid="{00000000-0005-0000-0000-0000E4210000}"/>
    <cellStyle name="Header2 52" xfId="15737" xr:uid="{00000000-0005-0000-0000-0000E5210000}"/>
    <cellStyle name="Header2 53" xfId="15869" xr:uid="{00000000-0005-0000-0000-0000E6210000}"/>
    <cellStyle name="Header2 6" xfId="10102" xr:uid="{00000000-0005-0000-0000-0000E7210000}"/>
    <cellStyle name="Header2 6 2" xfId="10691" xr:uid="{00000000-0005-0000-0000-0000E8210000}"/>
    <cellStyle name="Header2 6 3" xfId="12857" xr:uid="{00000000-0005-0000-0000-0000E9210000}"/>
    <cellStyle name="Header2 6 4" xfId="11137" xr:uid="{00000000-0005-0000-0000-0000EA210000}"/>
    <cellStyle name="Header2 6 5" xfId="13733" xr:uid="{00000000-0005-0000-0000-0000EB210000}"/>
    <cellStyle name="Header2 6 6" xfId="14219" xr:uid="{00000000-0005-0000-0000-0000EC210000}"/>
    <cellStyle name="Header2 7" xfId="10107" xr:uid="{00000000-0005-0000-0000-0000ED210000}"/>
    <cellStyle name="Header2 7 2" xfId="10696" xr:uid="{00000000-0005-0000-0000-0000EE210000}"/>
    <cellStyle name="Header2 7 3" xfId="12861" xr:uid="{00000000-0005-0000-0000-0000EF210000}"/>
    <cellStyle name="Header2 7 4" xfId="11134" xr:uid="{00000000-0005-0000-0000-0000F0210000}"/>
    <cellStyle name="Header2 7 5" xfId="13738" xr:uid="{00000000-0005-0000-0000-0000F1210000}"/>
    <cellStyle name="Header2 7 6" xfId="14223" xr:uid="{00000000-0005-0000-0000-0000F2210000}"/>
    <cellStyle name="Header2 8" xfId="9991" xr:uid="{00000000-0005-0000-0000-0000F3210000}"/>
    <cellStyle name="Header2 8 2" xfId="10628" xr:uid="{00000000-0005-0000-0000-0000F4210000}"/>
    <cellStyle name="Header2 8 3" xfId="12789" xr:uid="{00000000-0005-0000-0000-0000F5210000}"/>
    <cellStyle name="Header2 8 4" xfId="11213" xr:uid="{00000000-0005-0000-0000-0000F6210000}"/>
    <cellStyle name="Header2 8 5" xfId="12377" xr:uid="{00000000-0005-0000-0000-0000F7210000}"/>
    <cellStyle name="Header2 8 6" xfId="12575" xr:uid="{00000000-0005-0000-0000-0000F8210000}"/>
    <cellStyle name="Header2 9" xfId="10111" xr:uid="{00000000-0005-0000-0000-0000F9210000}"/>
    <cellStyle name="Header2 9 2" xfId="10700" xr:uid="{00000000-0005-0000-0000-0000FA210000}"/>
    <cellStyle name="Header2 9 3" xfId="12865" xr:uid="{00000000-0005-0000-0000-0000FB210000}"/>
    <cellStyle name="Header2 9 4" xfId="11130" xr:uid="{00000000-0005-0000-0000-0000FC210000}"/>
    <cellStyle name="Header2 9 5" xfId="13742" xr:uid="{00000000-0005-0000-0000-0000FD210000}"/>
    <cellStyle name="Header2 9 6" xfId="14227" xr:uid="{00000000-0005-0000-0000-0000FE210000}"/>
    <cellStyle name="Heading" xfId="2248" xr:uid="{00000000-0005-0000-0000-0000FF210000}"/>
    <cellStyle name="Heading 1 2" xfId="43" xr:uid="{00000000-0005-0000-0000-000000220000}"/>
    <cellStyle name="Heading 1 2 2" xfId="2249" xr:uid="{00000000-0005-0000-0000-000001220000}"/>
    <cellStyle name="Heading 1 2 3" xfId="2250" xr:uid="{00000000-0005-0000-0000-000002220000}"/>
    <cellStyle name="Heading 1 2 4" xfId="2251" xr:uid="{00000000-0005-0000-0000-000003220000}"/>
    <cellStyle name="Heading 1 2 5" xfId="2252" xr:uid="{00000000-0005-0000-0000-000004220000}"/>
    <cellStyle name="Heading 1 2 6" xfId="2253" xr:uid="{00000000-0005-0000-0000-000005220000}"/>
    <cellStyle name="Heading 1 2 7" xfId="13156" xr:uid="{00000000-0005-0000-0000-000006220000}"/>
    <cellStyle name="Heading 1 2 8" xfId="15451" xr:uid="{00000000-0005-0000-0000-000007220000}"/>
    <cellStyle name="Heading 1 3" xfId="2254" xr:uid="{00000000-0005-0000-0000-000008220000}"/>
    <cellStyle name="Heading 2 2" xfId="44" xr:uid="{00000000-0005-0000-0000-000009220000}"/>
    <cellStyle name="Heading 2 2 2" xfId="2255" xr:uid="{00000000-0005-0000-0000-00000A220000}"/>
    <cellStyle name="Heading 2 2 3" xfId="2256" xr:uid="{00000000-0005-0000-0000-00000B220000}"/>
    <cellStyle name="Heading 2 2 4" xfId="2257" xr:uid="{00000000-0005-0000-0000-00000C220000}"/>
    <cellStyle name="Heading 2 2 5" xfId="2258" xr:uid="{00000000-0005-0000-0000-00000D220000}"/>
    <cellStyle name="Heading 2 2 6" xfId="2259" xr:uid="{00000000-0005-0000-0000-00000E220000}"/>
    <cellStyle name="Heading 2 2 7" xfId="13158" xr:uid="{00000000-0005-0000-0000-00000F220000}"/>
    <cellStyle name="Heading 2 2 8" xfId="15452" xr:uid="{00000000-0005-0000-0000-000010220000}"/>
    <cellStyle name="Heading 2 3" xfId="2260" xr:uid="{00000000-0005-0000-0000-000011220000}"/>
    <cellStyle name="Heading 3 2" xfId="45" xr:uid="{00000000-0005-0000-0000-000012220000}"/>
    <cellStyle name="Heading 3 2 10" xfId="13197" xr:uid="{00000000-0005-0000-0000-000013220000}"/>
    <cellStyle name="Heading 3 2 11" xfId="13200" xr:uid="{00000000-0005-0000-0000-000014220000}"/>
    <cellStyle name="Heading 3 2 12" xfId="10967" xr:uid="{00000000-0005-0000-0000-000015220000}"/>
    <cellStyle name="Heading 3 2 2" xfId="2261" xr:uid="{00000000-0005-0000-0000-000016220000}"/>
    <cellStyle name="Heading 3 2 3" xfId="2262" xr:uid="{00000000-0005-0000-0000-000017220000}"/>
    <cellStyle name="Heading 3 2 4" xfId="2263" xr:uid="{00000000-0005-0000-0000-000018220000}"/>
    <cellStyle name="Heading 3 2 5" xfId="2264" xr:uid="{00000000-0005-0000-0000-000019220000}"/>
    <cellStyle name="Heading 3 2 6" xfId="2265" xr:uid="{00000000-0005-0000-0000-00001A220000}"/>
    <cellStyle name="Heading 3 2 7" xfId="2266" xr:uid="{00000000-0005-0000-0000-00001B220000}"/>
    <cellStyle name="Heading 3 2 8" xfId="9746" xr:uid="{00000000-0005-0000-0000-00001C220000}"/>
    <cellStyle name="Heading 3 2 8 2" xfId="12697" xr:uid="{00000000-0005-0000-0000-00001D220000}"/>
    <cellStyle name="Heading 3 2 9" xfId="13159" xr:uid="{00000000-0005-0000-0000-00001E220000}"/>
    <cellStyle name="Heading 3 3" xfId="2267" xr:uid="{00000000-0005-0000-0000-00001F220000}"/>
    <cellStyle name="Heading 4 2" xfId="46" xr:uid="{00000000-0005-0000-0000-000020220000}"/>
    <cellStyle name="Heading 4 2 2" xfId="2268" xr:uid="{00000000-0005-0000-0000-000021220000}"/>
    <cellStyle name="Heading 4 3" xfId="2269" xr:uid="{00000000-0005-0000-0000-000022220000}"/>
    <cellStyle name="Heading2" xfId="2270" xr:uid="{00000000-0005-0000-0000-000023220000}"/>
    <cellStyle name="Heading3" xfId="2271" xr:uid="{00000000-0005-0000-0000-000024220000}"/>
    <cellStyle name="HeadingColumn" xfId="2272" xr:uid="{00000000-0005-0000-0000-000025220000}"/>
    <cellStyle name="HeadingS" xfId="2273" xr:uid="{00000000-0005-0000-0000-000026220000}"/>
    <cellStyle name="HeadingS 2" xfId="10015" xr:uid="{00000000-0005-0000-0000-000027220000}"/>
    <cellStyle name="HeadingS 3" xfId="11776" xr:uid="{00000000-0005-0000-0000-000028220000}"/>
    <cellStyle name="HeadingS 4" xfId="15503" xr:uid="{00000000-0005-0000-0000-000029220000}"/>
    <cellStyle name="HeadingYear" xfId="2274" xr:uid="{00000000-0005-0000-0000-00002A220000}"/>
    <cellStyle name="HeadingYear 10" xfId="11957" xr:uid="{00000000-0005-0000-0000-00002B220000}"/>
    <cellStyle name="HeadingYear 11" xfId="11723" xr:uid="{00000000-0005-0000-0000-00002C220000}"/>
    <cellStyle name="HeadingYear 12" xfId="12010" xr:uid="{00000000-0005-0000-0000-00002D220000}"/>
    <cellStyle name="HeadingYear 13" xfId="15756" xr:uid="{00000000-0005-0000-0000-00002E220000}"/>
    <cellStyle name="HeadingYear 14" xfId="15848" xr:uid="{00000000-0005-0000-0000-00002F220000}"/>
    <cellStyle name="HeadingYear 15" xfId="15740" xr:uid="{00000000-0005-0000-0000-000030220000}"/>
    <cellStyle name="HeadingYear 16" xfId="15849" xr:uid="{00000000-0005-0000-0000-000031220000}"/>
    <cellStyle name="HeadingYear 17" xfId="15854" xr:uid="{00000000-0005-0000-0000-000032220000}"/>
    <cellStyle name="HeadingYear 18" xfId="16224" xr:uid="{00000000-0005-0000-0000-000033220000}"/>
    <cellStyle name="HeadingYear 19" xfId="15858" xr:uid="{00000000-0005-0000-0000-000034220000}"/>
    <cellStyle name="HeadingYear 2" xfId="10100" xr:uid="{00000000-0005-0000-0000-000035220000}"/>
    <cellStyle name="HeadingYear 2 2" xfId="14218" xr:uid="{00000000-0005-0000-0000-000036220000}"/>
    <cellStyle name="HeadingYear 3" xfId="10101" xr:uid="{00000000-0005-0000-0000-000037220000}"/>
    <cellStyle name="HeadingYear 3 2" xfId="14689" xr:uid="{00000000-0005-0000-0000-000038220000}"/>
    <cellStyle name="HeadingYear 4" xfId="10364" xr:uid="{00000000-0005-0000-0000-000039220000}"/>
    <cellStyle name="HeadingYear 4 2" xfId="14787" xr:uid="{00000000-0005-0000-0000-00003A220000}"/>
    <cellStyle name="HeadingYear 5" xfId="9992" xr:uid="{00000000-0005-0000-0000-00003B220000}"/>
    <cellStyle name="HeadingYear 5 2" xfId="12628" xr:uid="{00000000-0005-0000-0000-00003C220000}"/>
    <cellStyle name="HeadingYear 6" xfId="10051" xr:uid="{00000000-0005-0000-0000-00003D220000}"/>
    <cellStyle name="HeadingYear 6 2" xfId="12456" xr:uid="{00000000-0005-0000-0000-00003E220000}"/>
    <cellStyle name="HeadingYear 7" xfId="13196" xr:uid="{00000000-0005-0000-0000-00003F220000}"/>
    <cellStyle name="HeadingYear 7 2" xfId="14938" xr:uid="{00000000-0005-0000-0000-000040220000}"/>
    <cellStyle name="HeadingYear 8" xfId="13157" xr:uid="{00000000-0005-0000-0000-000041220000}"/>
    <cellStyle name="HeadingYear 8 2" xfId="14917" xr:uid="{00000000-0005-0000-0000-000042220000}"/>
    <cellStyle name="HeadingYear 9" xfId="15114" xr:uid="{00000000-0005-0000-0000-000043220000}"/>
    <cellStyle name="HeadlineStyle" xfId="2275" xr:uid="{00000000-0005-0000-0000-000044220000}"/>
    <cellStyle name="HeadlineStyleJustified" xfId="2276" xr:uid="{00000000-0005-0000-0000-000045220000}"/>
    <cellStyle name="Hed Side_Sheet1" xfId="2277" xr:uid="{00000000-0005-0000-0000-000046220000}"/>
    <cellStyle name="Hed Top" xfId="2278" xr:uid="{00000000-0005-0000-0000-000047220000}"/>
    <cellStyle name="Hyperlink" xfId="73" builtinId="8"/>
    <cellStyle name="Hyperlink 2" xfId="2279" xr:uid="{00000000-0005-0000-0000-000049220000}"/>
    <cellStyle name="Hyperlink 2 10" xfId="2280" xr:uid="{00000000-0005-0000-0000-00004A220000}"/>
    <cellStyle name="Hyperlink 2 11" xfId="2281" xr:uid="{00000000-0005-0000-0000-00004B220000}"/>
    <cellStyle name="Hyperlink 2 12" xfId="2282" xr:uid="{00000000-0005-0000-0000-00004C220000}"/>
    <cellStyle name="Hyperlink 2 13" xfId="2283" xr:uid="{00000000-0005-0000-0000-00004D220000}"/>
    <cellStyle name="Hyperlink 2 2" xfId="2284" xr:uid="{00000000-0005-0000-0000-00004E220000}"/>
    <cellStyle name="Hyperlink 2 2 2" xfId="2285" xr:uid="{00000000-0005-0000-0000-00004F220000}"/>
    <cellStyle name="Hyperlink 2 3" xfId="2286" xr:uid="{00000000-0005-0000-0000-000050220000}"/>
    <cellStyle name="Hyperlink 2 3 2" xfId="2287" xr:uid="{00000000-0005-0000-0000-000051220000}"/>
    <cellStyle name="Hyperlink 2 4" xfId="2288" xr:uid="{00000000-0005-0000-0000-000052220000}"/>
    <cellStyle name="Hyperlink 2 5" xfId="2289" xr:uid="{00000000-0005-0000-0000-000053220000}"/>
    <cellStyle name="Hyperlink 2 6" xfId="2290" xr:uid="{00000000-0005-0000-0000-000054220000}"/>
    <cellStyle name="Hyperlink 2 7" xfId="2291" xr:uid="{00000000-0005-0000-0000-000055220000}"/>
    <cellStyle name="Hyperlink 2 8" xfId="2292" xr:uid="{00000000-0005-0000-0000-000056220000}"/>
    <cellStyle name="Hyperlink 2 9" xfId="2293" xr:uid="{00000000-0005-0000-0000-000057220000}"/>
    <cellStyle name="Hyperlink 3" xfId="2294" xr:uid="{00000000-0005-0000-0000-000058220000}"/>
    <cellStyle name="Hyperlink 3 10" xfId="2295" xr:uid="{00000000-0005-0000-0000-000059220000}"/>
    <cellStyle name="Hyperlink 3 11" xfId="2296" xr:uid="{00000000-0005-0000-0000-00005A220000}"/>
    <cellStyle name="Hyperlink 3 12" xfId="2297" xr:uid="{00000000-0005-0000-0000-00005B220000}"/>
    <cellStyle name="Hyperlink 3 2" xfId="2298" xr:uid="{00000000-0005-0000-0000-00005C220000}"/>
    <cellStyle name="Hyperlink 3 3" xfId="2299" xr:uid="{00000000-0005-0000-0000-00005D220000}"/>
    <cellStyle name="Hyperlink 3 4" xfId="2300" xr:uid="{00000000-0005-0000-0000-00005E220000}"/>
    <cellStyle name="Hyperlink 3 5" xfId="2301" xr:uid="{00000000-0005-0000-0000-00005F220000}"/>
    <cellStyle name="Hyperlink 3 6" xfId="2302" xr:uid="{00000000-0005-0000-0000-000060220000}"/>
    <cellStyle name="Hyperlink 3 7" xfId="2303" xr:uid="{00000000-0005-0000-0000-000061220000}"/>
    <cellStyle name="Hyperlink 3 8" xfId="2304" xr:uid="{00000000-0005-0000-0000-000062220000}"/>
    <cellStyle name="Hyperlink 3 9" xfId="2305" xr:uid="{00000000-0005-0000-0000-000063220000}"/>
    <cellStyle name="Hyperlink 4" xfId="2306" xr:uid="{00000000-0005-0000-0000-000064220000}"/>
    <cellStyle name="Hyperlink 5" xfId="2307" xr:uid="{00000000-0005-0000-0000-000065220000}"/>
    <cellStyle name="InLink_Acquis_CapitalCost " xfId="2308" xr:uid="{00000000-0005-0000-0000-000066220000}"/>
    <cellStyle name="Input (1dp#)_ Pies " xfId="2309" xr:uid="{00000000-0005-0000-0000-000067220000}"/>
    <cellStyle name="Input [yellow]" xfId="2310" xr:uid="{00000000-0005-0000-0000-000068220000}"/>
    <cellStyle name="Input [yellow] 10" xfId="10098" xr:uid="{00000000-0005-0000-0000-000069220000}"/>
    <cellStyle name="Input [yellow] 10 2" xfId="10689" xr:uid="{00000000-0005-0000-0000-00006A220000}"/>
    <cellStyle name="Input [yellow] 10 3" xfId="12854" xr:uid="{00000000-0005-0000-0000-00006B220000}"/>
    <cellStyle name="Input [yellow] 10 4" xfId="11140" xr:uid="{00000000-0005-0000-0000-00006C220000}"/>
    <cellStyle name="Input [yellow] 10 5" xfId="13730" xr:uid="{00000000-0005-0000-0000-00006D220000}"/>
    <cellStyle name="Input [yellow] 10 6" xfId="14216" xr:uid="{00000000-0005-0000-0000-00006E220000}"/>
    <cellStyle name="Input [yellow] 11" xfId="10052" xr:uid="{00000000-0005-0000-0000-00006F220000}"/>
    <cellStyle name="Input [yellow] 11 2" xfId="10662" xr:uid="{00000000-0005-0000-0000-000070220000}"/>
    <cellStyle name="Input [yellow] 11 3" xfId="12830" xr:uid="{00000000-0005-0000-0000-000071220000}"/>
    <cellStyle name="Input [yellow] 11 4" xfId="11173" xr:uid="{00000000-0005-0000-0000-000072220000}"/>
    <cellStyle name="Input [yellow] 11 5" xfId="12415" xr:uid="{00000000-0005-0000-0000-000073220000}"/>
    <cellStyle name="Input [yellow] 11 6" xfId="12597" xr:uid="{00000000-0005-0000-0000-000074220000}"/>
    <cellStyle name="Input [yellow] 12" xfId="9789" xr:uid="{00000000-0005-0000-0000-000075220000}"/>
    <cellStyle name="Input [yellow] 12 2" xfId="13165" xr:uid="{00000000-0005-0000-0000-000076220000}"/>
    <cellStyle name="Input [yellow] 12 3" xfId="13591" xr:uid="{00000000-0005-0000-0000-000077220000}"/>
    <cellStyle name="Input [yellow] 12 4" xfId="14085" xr:uid="{00000000-0005-0000-0000-000078220000}"/>
    <cellStyle name="Input [yellow] 12 5" xfId="14575" xr:uid="{00000000-0005-0000-0000-000079220000}"/>
    <cellStyle name="Input [yellow] 12 6" xfId="14923" xr:uid="{00000000-0005-0000-0000-00007A220000}"/>
    <cellStyle name="Input [yellow] 13" xfId="13191" xr:uid="{00000000-0005-0000-0000-00007B220000}"/>
    <cellStyle name="Input [yellow] 13 2" xfId="13608" xr:uid="{00000000-0005-0000-0000-00007C220000}"/>
    <cellStyle name="Input [yellow] 13 3" xfId="14095" xr:uid="{00000000-0005-0000-0000-00007D220000}"/>
    <cellStyle name="Input [yellow] 13 4" xfId="14585" xr:uid="{00000000-0005-0000-0000-00007E220000}"/>
    <cellStyle name="Input [yellow] 13 5" xfId="14933" xr:uid="{00000000-0005-0000-0000-00007F220000}"/>
    <cellStyle name="Input [yellow] 14" xfId="13164" xr:uid="{00000000-0005-0000-0000-000080220000}"/>
    <cellStyle name="Input [yellow] 14 2" xfId="13590" xr:uid="{00000000-0005-0000-0000-000081220000}"/>
    <cellStyle name="Input [yellow] 14 3" xfId="14084" xr:uid="{00000000-0005-0000-0000-000082220000}"/>
    <cellStyle name="Input [yellow] 14 4" xfId="14574" xr:uid="{00000000-0005-0000-0000-000083220000}"/>
    <cellStyle name="Input [yellow] 14 5" xfId="14922" xr:uid="{00000000-0005-0000-0000-000084220000}"/>
    <cellStyle name="Input [yellow] 15" xfId="13195" xr:uid="{00000000-0005-0000-0000-000085220000}"/>
    <cellStyle name="Input [yellow] 15 2" xfId="13612" xr:uid="{00000000-0005-0000-0000-000086220000}"/>
    <cellStyle name="Input [yellow] 15 3" xfId="14099" xr:uid="{00000000-0005-0000-0000-000087220000}"/>
    <cellStyle name="Input [yellow] 15 4" xfId="14589" xr:uid="{00000000-0005-0000-0000-000088220000}"/>
    <cellStyle name="Input [yellow] 15 5" xfId="14937" xr:uid="{00000000-0005-0000-0000-000089220000}"/>
    <cellStyle name="Input [yellow] 16" xfId="11401" xr:uid="{00000000-0005-0000-0000-00008A220000}"/>
    <cellStyle name="Input [yellow] 17" xfId="11416" xr:uid="{00000000-0005-0000-0000-00008B220000}"/>
    <cellStyle name="Input [yellow] 18" xfId="11798" xr:uid="{00000000-0005-0000-0000-00008C220000}"/>
    <cellStyle name="Input [yellow] 19" xfId="11931" xr:uid="{00000000-0005-0000-0000-00008D220000}"/>
    <cellStyle name="Input [yellow] 2" xfId="10020" xr:uid="{00000000-0005-0000-0000-00008E220000}"/>
    <cellStyle name="Input [yellow] 2 2" xfId="10652" xr:uid="{00000000-0005-0000-0000-00008F220000}"/>
    <cellStyle name="Input [yellow] 2 3" xfId="12807" xr:uid="{00000000-0005-0000-0000-000090220000}"/>
    <cellStyle name="Input [yellow] 2 4" xfId="11187" xr:uid="{00000000-0005-0000-0000-000091220000}"/>
    <cellStyle name="Input [yellow] 2 5" xfId="12400" xr:uid="{00000000-0005-0000-0000-000092220000}"/>
    <cellStyle name="Input [yellow] 2 6" xfId="12605" xr:uid="{00000000-0005-0000-0000-000093220000}"/>
    <cellStyle name="Input [yellow] 20" xfId="11796" xr:uid="{00000000-0005-0000-0000-000094220000}"/>
    <cellStyle name="Input [yellow] 21" xfId="11785" xr:uid="{00000000-0005-0000-0000-000095220000}"/>
    <cellStyle name="Input [yellow] 22" xfId="11923" xr:uid="{00000000-0005-0000-0000-000096220000}"/>
    <cellStyle name="Input [yellow] 23" xfId="11779" xr:uid="{00000000-0005-0000-0000-000097220000}"/>
    <cellStyle name="Input [yellow] 24" xfId="11774" xr:uid="{00000000-0005-0000-0000-000098220000}"/>
    <cellStyle name="Input [yellow] 25" xfId="11939" xr:uid="{00000000-0005-0000-0000-000099220000}"/>
    <cellStyle name="Input [yellow] 26" xfId="11773" xr:uid="{00000000-0005-0000-0000-00009A220000}"/>
    <cellStyle name="Input [yellow] 27" xfId="11946" xr:uid="{00000000-0005-0000-0000-00009B220000}"/>
    <cellStyle name="Input [yellow] 28" xfId="11778" xr:uid="{00000000-0005-0000-0000-00009C220000}"/>
    <cellStyle name="Input [yellow] 29" xfId="11769" xr:uid="{00000000-0005-0000-0000-00009D220000}"/>
    <cellStyle name="Input [yellow] 3" xfId="10091" xr:uid="{00000000-0005-0000-0000-00009E220000}"/>
    <cellStyle name="Input [yellow] 3 2" xfId="10682" xr:uid="{00000000-0005-0000-0000-00009F220000}"/>
    <cellStyle name="Input [yellow] 3 3" xfId="12848" xr:uid="{00000000-0005-0000-0000-0000A0220000}"/>
    <cellStyle name="Input [yellow] 3 4" xfId="11147" xr:uid="{00000000-0005-0000-0000-0000A1220000}"/>
    <cellStyle name="Input [yellow] 3 5" xfId="13723" xr:uid="{00000000-0005-0000-0000-0000A2220000}"/>
    <cellStyle name="Input [yellow] 3 6" xfId="14209" xr:uid="{00000000-0005-0000-0000-0000A3220000}"/>
    <cellStyle name="Input [yellow] 30" xfId="11950" xr:uid="{00000000-0005-0000-0000-0000A4220000}"/>
    <cellStyle name="Input [yellow] 31" xfId="15056" xr:uid="{00000000-0005-0000-0000-0000A5220000}"/>
    <cellStyle name="Input [yellow] 32" xfId="11954" xr:uid="{00000000-0005-0000-0000-0000A6220000}"/>
    <cellStyle name="Input [yellow] 33" xfId="11759" xr:uid="{00000000-0005-0000-0000-0000A7220000}"/>
    <cellStyle name="Input [yellow] 34" xfId="11410" xr:uid="{00000000-0005-0000-0000-0000A8220000}"/>
    <cellStyle name="Input [yellow] 35" xfId="15102" xr:uid="{00000000-0005-0000-0000-0000A9220000}"/>
    <cellStyle name="Input [yellow] 36" xfId="15210" xr:uid="{00000000-0005-0000-0000-0000AA220000}"/>
    <cellStyle name="Input [yellow] 37" xfId="11962" xr:uid="{00000000-0005-0000-0000-0000AB220000}"/>
    <cellStyle name="Input [yellow] 38" xfId="11744" xr:uid="{00000000-0005-0000-0000-0000AC220000}"/>
    <cellStyle name="Input [yellow] 39" xfId="11762" xr:uid="{00000000-0005-0000-0000-0000AD220000}"/>
    <cellStyle name="Input [yellow] 4" xfId="10017" xr:uid="{00000000-0005-0000-0000-0000AE220000}"/>
    <cellStyle name="Input [yellow] 4 2" xfId="10651" xr:uid="{00000000-0005-0000-0000-0000AF220000}"/>
    <cellStyle name="Input [yellow] 4 3" xfId="12805" xr:uid="{00000000-0005-0000-0000-0000B0220000}"/>
    <cellStyle name="Input [yellow] 4 4" xfId="11189" xr:uid="{00000000-0005-0000-0000-0000B1220000}"/>
    <cellStyle name="Input [yellow] 4 5" xfId="12399" xr:uid="{00000000-0005-0000-0000-0000B2220000}"/>
    <cellStyle name="Input [yellow] 4 6" xfId="12604" xr:uid="{00000000-0005-0000-0000-0000B3220000}"/>
    <cellStyle name="Input [yellow] 40" xfId="11768" xr:uid="{00000000-0005-0000-0000-0000B4220000}"/>
    <cellStyle name="Input [yellow] 41" xfId="11980" xr:uid="{00000000-0005-0000-0000-0000B5220000}"/>
    <cellStyle name="Input [yellow] 42" xfId="11988" xr:uid="{00000000-0005-0000-0000-0000B6220000}"/>
    <cellStyle name="Input [yellow] 43" xfId="11754" xr:uid="{00000000-0005-0000-0000-0000B7220000}"/>
    <cellStyle name="Input [yellow] 44" xfId="15766" xr:uid="{00000000-0005-0000-0000-0000B8220000}"/>
    <cellStyle name="Input [yellow] 45" xfId="15832" xr:uid="{00000000-0005-0000-0000-0000B9220000}"/>
    <cellStyle name="Input [yellow] 46" xfId="15749" xr:uid="{00000000-0005-0000-0000-0000BA220000}"/>
    <cellStyle name="Input [yellow] 47" xfId="15827" xr:uid="{00000000-0005-0000-0000-0000BB220000}"/>
    <cellStyle name="Input [yellow] 48" xfId="15745" xr:uid="{00000000-0005-0000-0000-0000BC220000}"/>
    <cellStyle name="Input [yellow] 49" xfId="15830" xr:uid="{00000000-0005-0000-0000-0000BD220000}"/>
    <cellStyle name="Input [yellow] 5" xfId="10009" xr:uid="{00000000-0005-0000-0000-0000BE220000}"/>
    <cellStyle name="Input [yellow] 5 2" xfId="10645" xr:uid="{00000000-0005-0000-0000-0000BF220000}"/>
    <cellStyle name="Input [yellow] 5 3" xfId="12799" xr:uid="{00000000-0005-0000-0000-0000C0220000}"/>
    <cellStyle name="Input [yellow] 5 4" xfId="11196" xr:uid="{00000000-0005-0000-0000-0000C1220000}"/>
    <cellStyle name="Input [yellow] 5 5" xfId="12393" xr:uid="{00000000-0005-0000-0000-0000C2220000}"/>
    <cellStyle name="Input [yellow] 5 6" xfId="12594" xr:uid="{00000000-0005-0000-0000-0000C3220000}"/>
    <cellStyle name="Input [yellow] 50" xfId="15743" xr:uid="{00000000-0005-0000-0000-0000C4220000}"/>
    <cellStyle name="Input [yellow] 51" xfId="15835" xr:uid="{00000000-0005-0000-0000-0000C5220000}"/>
    <cellStyle name="Input [yellow] 52" xfId="15744" xr:uid="{00000000-0005-0000-0000-0000C6220000}"/>
    <cellStyle name="Input [yellow] 53" xfId="15492" xr:uid="{00000000-0005-0000-0000-0000C7220000}"/>
    <cellStyle name="Input [yellow] 54" xfId="16240" xr:uid="{00000000-0005-0000-0000-0000C8220000}"/>
    <cellStyle name="Input [yellow] 6" xfId="10084" xr:uid="{00000000-0005-0000-0000-0000C9220000}"/>
    <cellStyle name="Input [yellow] 6 2" xfId="10675" xr:uid="{00000000-0005-0000-0000-0000CA220000}"/>
    <cellStyle name="Input [yellow] 6 3" xfId="12844" xr:uid="{00000000-0005-0000-0000-0000CB220000}"/>
    <cellStyle name="Input [yellow] 6 4" xfId="11154" xr:uid="{00000000-0005-0000-0000-0000CC220000}"/>
    <cellStyle name="Input [yellow] 6 5" xfId="13716" xr:uid="{00000000-0005-0000-0000-0000CD220000}"/>
    <cellStyle name="Input [yellow] 6 6" xfId="14202" xr:uid="{00000000-0005-0000-0000-0000CE220000}"/>
    <cellStyle name="Input [yellow] 7" xfId="10094" xr:uid="{00000000-0005-0000-0000-0000CF220000}"/>
    <cellStyle name="Input [yellow] 7 2" xfId="10685" xr:uid="{00000000-0005-0000-0000-0000D0220000}"/>
    <cellStyle name="Input [yellow] 7 3" xfId="12850" xr:uid="{00000000-0005-0000-0000-0000D1220000}"/>
    <cellStyle name="Input [yellow] 7 4" xfId="11144" xr:uid="{00000000-0005-0000-0000-0000D2220000}"/>
    <cellStyle name="Input [yellow] 7 5" xfId="13726" xr:uid="{00000000-0005-0000-0000-0000D3220000}"/>
    <cellStyle name="Input [yellow] 7 6" xfId="14212" xr:uid="{00000000-0005-0000-0000-0000D4220000}"/>
    <cellStyle name="Input [yellow] 8" xfId="10013" xr:uid="{00000000-0005-0000-0000-0000D5220000}"/>
    <cellStyle name="Input [yellow] 8 2" xfId="10649" xr:uid="{00000000-0005-0000-0000-0000D6220000}"/>
    <cellStyle name="Input [yellow] 8 3" xfId="12802" xr:uid="{00000000-0005-0000-0000-0000D7220000}"/>
    <cellStyle name="Input [yellow] 8 4" xfId="11192" xr:uid="{00000000-0005-0000-0000-0000D8220000}"/>
    <cellStyle name="Input [yellow] 8 5" xfId="12397" xr:uid="{00000000-0005-0000-0000-0000D9220000}"/>
    <cellStyle name="Input [yellow] 8 6" xfId="12591" xr:uid="{00000000-0005-0000-0000-0000DA220000}"/>
    <cellStyle name="Input [yellow] 9" xfId="10099" xr:uid="{00000000-0005-0000-0000-0000DB220000}"/>
    <cellStyle name="Input [yellow] 9 2" xfId="10690" xr:uid="{00000000-0005-0000-0000-0000DC220000}"/>
    <cellStyle name="Input [yellow] 9 3" xfId="12855" xr:uid="{00000000-0005-0000-0000-0000DD220000}"/>
    <cellStyle name="Input [yellow] 9 4" xfId="11139" xr:uid="{00000000-0005-0000-0000-0000DE220000}"/>
    <cellStyle name="Input [yellow] 9 5" xfId="13731" xr:uid="{00000000-0005-0000-0000-0000DF220000}"/>
    <cellStyle name="Input [yellow] 9 6" xfId="14217" xr:uid="{00000000-0005-0000-0000-0000E0220000}"/>
    <cellStyle name="Input 2" xfId="47" xr:uid="{00000000-0005-0000-0000-0000E1220000}"/>
    <cellStyle name="Input 2 10" xfId="9747" xr:uid="{00000000-0005-0000-0000-0000E2220000}"/>
    <cellStyle name="Input 2 10 2" xfId="10472" xr:uid="{00000000-0005-0000-0000-0000E3220000}"/>
    <cellStyle name="Input 2 10 2 2" xfId="10937" xr:uid="{00000000-0005-0000-0000-0000E4220000}"/>
    <cellStyle name="Input 2 10 2 3" xfId="13496" xr:uid="{00000000-0005-0000-0000-0000E5220000}"/>
    <cellStyle name="Input 2 10 2 4" xfId="14004" xr:uid="{00000000-0005-0000-0000-0000E6220000}"/>
    <cellStyle name="Input 2 10 2 5" xfId="14495" xr:uid="{00000000-0005-0000-0000-0000E7220000}"/>
    <cellStyle name="Input 2 10 2 6" xfId="14839" xr:uid="{00000000-0005-0000-0000-0000E8220000}"/>
    <cellStyle name="Input 2 10 3" xfId="10502" xr:uid="{00000000-0005-0000-0000-0000E9220000}"/>
    <cellStyle name="Input 2 10 4" xfId="11358" xr:uid="{00000000-0005-0000-0000-0000EA220000}"/>
    <cellStyle name="Input 2 10 5" xfId="12250" xr:uid="{00000000-0005-0000-0000-0000EB220000}"/>
    <cellStyle name="Input 2 10 6" xfId="12423" xr:uid="{00000000-0005-0000-0000-0000EC220000}"/>
    <cellStyle name="Input 2 10 7" xfId="12178" xr:uid="{00000000-0005-0000-0000-0000ED220000}"/>
    <cellStyle name="Input 2 10 8" xfId="16115" xr:uid="{00000000-0005-0000-0000-0000EE220000}"/>
    <cellStyle name="Input 2 11" xfId="10090" xr:uid="{00000000-0005-0000-0000-0000EF220000}"/>
    <cellStyle name="Input 2 11 2" xfId="10681" xr:uid="{00000000-0005-0000-0000-0000F0220000}"/>
    <cellStyle name="Input 2 11 3" xfId="11148" xr:uid="{00000000-0005-0000-0000-0000F1220000}"/>
    <cellStyle name="Input 2 11 4" xfId="13722" xr:uid="{00000000-0005-0000-0000-0000F2220000}"/>
    <cellStyle name="Input 2 11 5" xfId="14208" xr:uid="{00000000-0005-0000-0000-0000F3220000}"/>
    <cellStyle name="Input 2 11 6" xfId="14683" xr:uid="{00000000-0005-0000-0000-0000F4220000}"/>
    <cellStyle name="Input 2 12" xfId="10086" xr:uid="{00000000-0005-0000-0000-0000F5220000}"/>
    <cellStyle name="Input 2 12 2" xfId="10677" xr:uid="{00000000-0005-0000-0000-0000F6220000}"/>
    <cellStyle name="Input 2 12 3" xfId="11152" xr:uid="{00000000-0005-0000-0000-0000F7220000}"/>
    <cellStyle name="Input 2 12 4" xfId="13718" xr:uid="{00000000-0005-0000-0000-0000F8220000}"/>
    <cellStyle name="Input 2 12 5" xfId="14204" xr:uid="{00000000-0005-0000-0000-0000F9220000}"/>
    <cellStyle name="Input 2 12 6" xfId="14679" xr:uid="{00000000-0005-0000-0000-0000FA220000}"/>
    <cellStyle name="Input 2 13" xfId="10004" xr:uid="{00000000-0005-0000-0000-0000FB220000}"/>
    <cellStyle name="Input 2 13 2" xfId="10640" xr:uid="{00000000-0005-0000-0000-0000FC220000}"/>
    <cellStyle name="Input 2 13 3" xfId="11201" xr:uid="{00000000-0005-0000-0000-0000FD220000}"/>
    <cellStyle name="Input 2 13 4" xfId="12388" xr:uid="{00000000-0005-0000-0000-0000FE220000}"/>
    <cellStyle name="Input 2 13 5" xfId="12587" xr:uid="{00000000-0005-0000-0000-0000FF220000}"/>
    <cellStyle name="Input 2 13 6" xfId="12637" xr:uid="{00000000-0005-0000-0000-000000230000}"/>
    <cellStyle name="Input 2 14" xfId="10093" xr:uid="{00000000-0005-0000-0000-000001230000}"/>
    <cellStyle name="Input 2 14 2" xfId="10684" xr:uid="{00000000-0005-0000-0000-000002230000}"/>
    <cellStyle name="Input 2 14 3" xfId="11145" xr:uid="{00000000-0005-0000-0000-000003230000}"/>
    <cellStyle name="Input 2 14 4" xfId="13725" xr:uid="{00000000-0005-0000-0000-000004230000}"/>
    <cellStyle name="Input 2 14 5" xfId="14211" xr:uid="{00000000-0005-0000-0000-000005230000}"/>
    <cellStyle name="Input 2 14 6" xfId="14685" xr:uid="{00000000-0005-0000-0000-000006230000}"/>
    <cellStyle name="Input 2 15" xfId="10007" xr:uid="{00000000-0005-0000-0000-000007230000}"/>
    <cellStyle name="Input 2 15 2" xfId="10643" xr:uid="{00000000-0005-0000-0000-000008230000}"/>
    <cellStyle name="Input 2 15 3" xfId="11198" xr:uid="{00000000-0005-0000-0000-000009230000}"/>
    <cellStyle name="Input 2 15 4" xfId="12391" xr:uid="{00000000-0005-0000-0000-00000A230000}"/>
    <cellStyle name="Input 2 15 5" xfId="12589" xr:uid="{00000000-0005-0000-0000-00000B230000}"/>
    <cellStyle name="Input 2 15 6" xfId="12640" xr:uid="{00000000-0005-0000-0000-00000C230000}"/>
    <cellStyle name="Input 2 16" xfId="9999" xr:uid="{00000000-0005-0000-0000-00000D230000}"/>
    <cellStyle name="Input 2 16 2" xfId="10635" xr:uid="{00000000-0005-0000-0000-00000E230000}"/>
    <cellStyle name="Input 2 16 3" xfId="11206" xr:uid="{00000000-0005-0000-0000-00000F230000}"/>
    <cellStyle name="Input 2 16 4" xfId="12383" xr:uid="{00000000-0005-0000-0000-000010230000}"/>
    <cellStyle name="Input 2 16 5" xfId="12582" xr:uid="{00000000-0005-0000-0000-000011230000}"/>
    <cellStyle name="Input 2 16 6" xfId="12633" xr:uid="{00000000-0005-0000-0000-000012230000}"/>
    <cellStyle name="Input 2 17" xfId="10097" xr:uid="{00000000-0005-0000-0000-000013230000}"/>
    <cellStyle name="Input 2 17 2" xfId="10688" xr:uid="{00000000-0005-0000-0000-000014230000}"/>
    <cellStyle name="Input 2 17 3" xfId="11141" xr:uid="{00000000-0005-0000-0000-000015230000}"/>
    <cellStyle name="Input 2 17 4" xfId="13729" xr:uid="{00000000-0005-0000-0000-000016230000}"/>
    <cellStyle name="Input 2 17 5" xfId="14215" xr:uid="{00000000-0005-0000-0000-000017230000}"/>
    <cellStyle name="Input 2 17 6" xfId="14688" xr:uid="{00000000-0005-0000-0000-000018230000}"/>
    <cellStyle name="Input 2 18" xfId="10424" xr:uid="{00000000-0005-0000-0000-000019230000}"/>
    <cellStyle name="Input 2 18 2" xfId="10907" xr:uid="{00000000-0005-0000-0000-00001A230000}"/>
    <cellStyle name="Input 2 18 3" xfId="13451" xr:uid="{00000000-0005-0000-0000-00001B230000}"/>
    <cellStyle name="Input 2 18 4" xfId="13972" xr:uid="{00000000-0005-0000-0000-00001C230000}"/>
    <cellStyle name="Input 2 18 5" xfId="14463" xr:uid="{00000000-0005-0000-0000-00001D230000}"/>
    <cellStyle name="Input 2 18 6" xfId="14820" xr:uid="{00000000-0005-0000-0000-00001E230000}"/>
    <cellStyle name="Input 2 19" xfId="13190" xr:uid="{00000000-0005-0000-0000-00001F230000}"/>
    <cellStyle name="Input 2 19 2" xfId="13607" xr:uid="{00000000-0005-0000-0000-000020230000}"/>
    <cellStyle name="Input 2 19 3" xfId="14094" xr:uid="{00000000-0005-0000-0000-000021230000}"/>
    <cellStyle name="Input 2 19 4" xfId="14584" xr:uid="{00000000-0005-0000-0000-000022230000}"/>
    <cellStyle name="Input 2 19 5" xfId="14932" xr:uid="{00000000-0005-0000-0000-000023230000}"/>
    <cellStyle name="Input 2 2" xfId="65" xr:uid="{00000000-0005-0000-0000-000024230000}"/>
    <cellStyle name="Input 2 2 10" xfId="10096" xr:uid="{00000000-0005-0000-0000-000025230000}"/>
    <cellStyle name="Input 2 2 10 2" xfId="10687" xr:uid="{00000000-0005-0000-0000-000026230000}"/>
    <cellStyle name="Input 2 2 10 3" xfId="11142" xr:uid="{00000000-0005-0000-0000-000027230000}"/>
    <cellStyle name="Input 2 2 10 4" xfId="13728" xr:uid="{00000000-0005-0000-0000-000028230000}"/>
    <cellStyle name="Input 2 2 10 5" xfId="14214" xr:uid="{00000000-0005-0000-0000-000029230000}"/>
    <cellStyle name="Input 2 2 10 6" xfId="14687" xr:uid="{00000000-0005-0000-0000-00002A230000}"/>
    <cellStyle name="Input 2 2 11" xfId="10416" xr:uid="{00000000-0005-0000-0000-00002B230000}"/>
    <cellStyle name="Input 2 2 11 2" xfId="10899" xr:uid="{00000000-0005-0000-0000-00002C230000}"/>
    <cellStyle name="Input 2 2 11 3" xfId="13443" xr:uid="{00000000-0005-0000-0000-00002D230000}"/>
    <cellStyle name="Input 2 2 11 4" xfId="13964" xr:uid="{00000000-0005-0000-0000-00002E230000}"/>
    <cellStyle name="Input 2 2 11 5" xfId="14455" xr:uid="{00000000-0005-0000-0000-00002F230000}"/>
    <cellStyle name="Input 2 2 11 6" xfId="14814" xr:uid="{00000000-0005-0000-0000-000030230000}"/>
    <cellStyle name="Input 2 2 12" xfId="13189" xr:uid="{00000000-0005-0000-0000-000031230000}"/>
    <cellStyle name="Input 2 2 12 2" xfId="13606" xr:uid="{00000000-0005-0000-0000-000032230000}"/>
    <cellStyle name="Input 2 2 12 3" xfId="14093" xr:uid="{00000000-0005-0000-0000-000033230000}"/>
    <cellStyle name="Input 2 2 12 4" xfId="14583" xr:uid="{00000000-0005-0000-0000-000034230000}"/>
    <cellStyle name="Input 2 2 12 5" xfId="14931" xr:uid="{00000000-0005-0000-0000-000035230000}"/>
    <cellStyle name="Input 2 2 13" xfId="13161" xr:uid="{00000000-0005-0000-0000-000036230000}"/>
    <cellStyle name="Input 2 2 13 2" xfId="13587" xr:uid="{00000000-0005-0000-0000-000037230000}"/>
    <cellStyle name="Input 2 2 13 3" xfId="14081" xr:uid="{00000000-0005-0000-0000-000038230000}"/>
    <cellStyle name="Input 2 2 13 4" xfId="14571" xr:uid="{00000000-0005-0000-0000-000039230000}"/>
    <cellStyle name="Input 2 2 13 5" xfId="14919" xr:uid="{00000000-0005-0000-0000-00003A230000}"/>
    <cellStyle name="Input 2 2 14" xfId="13193" xr:uid="{00000000-0005-0000-0000-00003B230000}"/>
    <cellStyle name="Input 2 2 14 2" xfId="13610" xr:uid="{00000000-0005-0000-0000-00003C230000}"/>
    <cellStyle name="Input 2 2 14 3" xfId="14097" xr:uid="{00000000-0005-0000-0000-00003D230000}"/>
    <cellStyle name="Input 2 2 14 4" xfId="14587" xr:uid="{00000000-0005-0000-0000-00003E230000}"/>
    <cellStyle name="Input 2 2 14 5" xfId="14935" xr:uid="{00000000-0005-0000-0000-00003F230000}"/>
    <cellStyle name="Input 2 2 15" xfId="11936" xr:uid="{00000000-0005-0000-0000-000040230000}"/>
    <cellStyle name="Input 2 2 16" xfId="11791" xr:uid="{00000000-0005-0000-0000-000041230000}"/>
    <cellStyle name="Input 2 2 17" xfId="11929" xr:uid="{00000000-0005-0000-0000-000042230000}"/>
    <cellStyle name="Input 2 2 18" xfId="11787" xr:uid="{00000000-0005-0000-0000-000043230000}"/>
    <cellStyle name="Input 2 2 19" xfId="11921" xr:uid="{00000000-0005-0000-0000-000044230000}"/>
    <cellStyle name="Input 2 2 2" xfId="85" xr:uid="{00000000-0005-0000-0000-000045230000}"/>
    <cellStyle name="Input 2 2 2 2" xfId="9767" xr:uid="{00000000-0005-0000-0000-000046230000}"/>
    <cellStyle name="Input 2 2 2 2 2" xfId="10492" xr:uid="{00000000-0005-0000-0000-000047230000}"/>
    <cellStyle name="Input 2 2 2 2 2 2" xfId="10957" xr:uid="{00000000-0005-0000-0000-000048230000}"/>
    <cellStyle name="Input 2 2 2 2 2 3" xfId="13516" xr:uid="{00000000-0005-0000-0000-000049230000}"/>
    <cellStyle name="Input 2 2 2 2 2 4" xfId="14024" xr:uid="{00000000-0005-0000-0000-00004A230000}"/>
    <cellStyle name="Input 2 2 2 2 2 5" xfId="14515" xr:uid="{00000000-0005-0000-0000-00004B230000}"/>
    <cellStyle name="Input 2 2 2 2 2 6" xfId="14857" xr:uid="{00000000-0005-0000-0000-00004C230000}"/>
    <cellStyle name="Input 2 2 2 2 3" xfId="10522" xr:uid="{00000000-0005-0000-0000-00004D230000}"/>
    <cellStyle name="Input 2 2 2 2 4" xfId="11338" xr:uid="{00000000-0005-0000-0000-00004E230000}"/>
    <cellStyle name="Input 2 2 2 2 5" xfId="12269" xr:uid="{00000000-0005-0000-0000-00004F230000}"/>
    <cellStyle name="Input 2 2 2 2 6" xfId="12443" xr:uid="{00000000-0005-0000-0000-000050230000}"/>
    <cellStyle name="Input 2 2 2 2 7" xfId="12195" xr:uid="{00000000-0005-0000-0000-000051230000}"/>
    <cellStyle name="Input 2 2 2 2 8" xfId="16135" xr:uid="{00000000-0005-0000-0000-000052230000}"/>
    <cellStyle name="Input 2 2 2 3" xfId="10021" xr:uid="{00000000-0005-0000-0000-000053230000}"/>
    <cellStyle name="Input 2 2 2 4" xfId="10392" xr:uid="{00000000-0005-0000-0000-000054230000}"/>
    <cellStyle name="Input 2 2 2 4 2" xfId="10879" xr:uid="{00000000-0005-0000-0000-000055230000}"/>
    <cellStyle name="Input 2 2 2 4 3" xfId="13421" xr:uid="{00000000-0005-0000-0000-000056230000}"/>
    <cellStyle name="Input 2 2 2 4 4" xfId="13942" xr:uid="{00000000-0005-0000-0000-000057230000}"/>
    <cellStyle name="Input 2 2 2 4 5" xfId="14433" xr:uid="{00000000-0005-0000-0000-000058230000}"/>
    <cellStyle name="Input 2 2 2 4 6" xfId="14797" xr:uid="{00000000-0005-0000-0000-000059230000}"/>
    <cellStyle name="Input 2 2 2 5" xfId="12682" xr:uid="{00000000-0005-0000-0000-00005A230000}"/>
    <cellStyle name="Input 2 2 2 6" xfId="13017" xr:uid="{00000000-0005-0000-0000-00005B230000}"/>
    <cellStyle name="Input 2 2 2 7" xfId="15467" xr:uid="{00000000-0005-0000-0000-00005C230000}"/>
    <cellStyle name="Input 2 2 2 8" xfId="16071" xr:uid="{00000000-0005-0000-0000-00005D230000}"/>
    <cellStyle name="Input 2 2 20" xfId="11428" xr:uid="{00000000-0005-0000-0000-00005E230000}"/>
    <cellStyle name="Input 2 2 21" xfId="11935" xr:uid="{00000000-0005-0000-0000-00005F230000}"/>
    <cellStyle name="Input 2 2 22" xfId="11777" xr:uid="{00000000-0005-0000-0000-000060230000}"/>
    <cellStyle name="Input 2 2 23" xfId="11944" xr:uid="{00000000-0005-0000-0000-000061230000}"/>
    <cellStyle name="Input 2 2 24" xfId="15125" xr:uid="{00000000-0005-0000-0000-000062230000}"/>
    <cellStyle name="Input 2 2 25" xfId="11771" xr:uid="{00000000-0005-0000-0000-000063230000}"/>
    <cellStyle name="Input 2 2 26" xfId="11948" xr:uid="{00000000-0005-0000-0000-000064230000}"/>
    <cellStyle name="Input 2 2 27" xfId="11753" xr:uid="{00000000-0005-0000-0000-000065230000}"/>
    <cellStyle name="Input 2 2 28" xfId="11951" xr:uid="{00000000-0005-0000-0000-000066230000}"/>
    <cellStyle name="Input 2 2 29" xfId="11761" xr:uid="{00000000-0005-0000-0000-000067230000}"/>
    <cellStyle name="Input 2 2 3" xfId="9753" xr:uid="{00000000-0005-0000-0000-000068230000}"/>
    <cellStyle name="Input 2 2 3 2" xfId="10478" xr:uid="{00000000-0005-0000-0000-000069230000}"/>
    <cellStyle name="Input 2 2 3 2 2" xfId="10943" xr:uid="{00000000-0005-0000-0000-00006A230000}"/>
    <cellStyle name="Input 2 2 3 2 3" xfId="13502" xr:uid="{00000000-0005-0000-0000-00006B230000}"/>
    <cellStyle name="Input 2 2 3 2 4" xfId="14010" xr:uid="{00000000-0005-0000-0000-00006C230000}"/>
    <cellStyle name="Input 2 2 3 2 5" xfId="14501" xr:uid="{00000000-0005-0000-0000-00006D230000}"/>
    <cellStyle name="Input 2 2 3 2 6" xfId="14845" xr:uid="{00000000-0005-0000-0000-00006E230000}"/>
    <cellStyle name="Input 2 2 3 3" xfId="10508" xr:uid="{00000000-0005-0000-0000-00006F230000}"/>
    <cellStyle name="Input 2 2 3 4" xfId="11352" xr:uid="{00000000-0005-0000-0000-000070230000}"/>
    <cellStyle name="Input 2 2 3 5" xfId="12256" xr:uid="{00000000-0005-0000-0000-000071230000}"/>
    <cellStyle name="Input 2 2 3 6" xfId="12429" xr:uid="{00000000-0005-0000-0000-000072230000}"/>
    <cellStyle name="Input 2 2 3 7" xfId="12183" xr:uid="{00000000-0005-0000-0000-000073230000}"/>
    <cellStyle name="Input 2 2 3 8" xfId="16121" xr:uid="{00000000-0005-0000-0000-000074230000}"/>
    <cellStyle name="Input 2 2 30" xfId="11958" xr:uid="{00000000-0005-0000-0000-000075230000}"/>
    <cellStyle name="Input 2 2 31" xfId="11757" xr:uid="{00000000-0005-0000-0000-000076230000}"/>
    <cellStyle name="Input 2 2 32" xfId="11742" xr:uid="{00000000-0005-0000-0000-000077230000}"/>
    <cellStyle name="Input 2 2 33" xfId="11960" xr:uid="{00000000-0005-0000-0000-000078230000}"/>
    <cellStyle name="Input 2 2 34" xfId="11975" xr:uid="{00000000-0005-0000-0000-000079230000}"/>
    <cellStyle name="Input 2 2 35" xfId="11977" xr:uid="{00000000-0005-0000-0000-00007A230000}"/>
    <cellStyle name="Input 2 2 36" xfId="11781" xr:uid="{00000000-0005-0000-0000-00007B230000}"/>
    <cellStyle name="Input 2 2 37" xfId="11748" xr:uid="{00000000-0005-0000-0000-00007C230000}"/>
    <cellStyle name="Input 2 2 38" xfId="11985" xr:uid="{00000000-0005-0000-0000-00007D230000}"/>
    <cellStyle name="Input 2 2 39" xfId="15457" xr:uid="{00000000-0005-0000-0000-00007E230000}"/>
    <cellStyle name="Input 2 2 4" xfId="10089" xr:uid="{00000000-0005-0000-0000-00007F230000}"/>
    <cellStyle name="Input 2 2 4 2" xfId="10680" xr:uid="{00000000-0005-0000-0000-000080230000}"/>
    <cellStyle name="Input 2 2 4 3" xfId="11149" xr:uid="{00000000-0005-0000-0000-000081230000}"/>
    <cellStyle name="Input 2 2 4 4" xfId="13721" xr:uid="{00000000-0005-0000-0000-000082230000}"/>
    <cellStyle name="Input 2 2 4 5" xfId="14207" xr:uid="{00000000-0005-0000-0000-000083230000}"/>
    <cellStyle name="Input 2 2 4 6" xfId="14682" xr:uid="{00000000-0005-0000-0000-000084230000}"/>
    <cellStyle name="Input 2 2 40" xfId="16083" xr:uid="{00000000-0005-0000-0000-000085230000}"/>
    <cellStyle name="Input 2 2 41" xfId="15846" xr:uid="{00000000-0005-0000-0000-000086230000}"/>
    <cellStyle name="Input 2 2 42" xfId="15851" xr:uid="{00000000-0005-0000-0000-000087230000}"/>
    <cellStyle name="Input 2 2 43" xfId="15751" xr:uid="{00000000-0005-0000-0000-000088230000}"/>
    <cellStyle name="Input 2 2 44" xfId="15825" xr:uid="{00000000-0005-0000-0000-000089230000}"/>
    <cellStyle name="Input 2 2 45" xfId="15747" xr:uid="{00000000-0005-0000-0000-00008A230000}"/>
    <cellStyle name="Input 2 2 46" xfId="15833" xr:uid="{00000000-0005-0000-0000-00008B230000}"/>
    <cellStyle name="Input 2 2 47" xfId="16201" xr:uid="{00000000-0005-0000-0000-00008C230000}"/>
    <cellStyle name="Input 2 2 48" xfId="15754" xr:uid="{00000000-0005-0000-0000-00008D230000}"/>
    <cellStyle name="Input 2 2 49" xfId="15843" xr:uid="{00000000-0005-0000-0000-00008E230000}"/>
    <cellStyle name="Input 2 2 5" xfId="10085" xr:uid="{00000000-0005-0000-0000-00008F230000}"/>
    <cellStyle name="Input 2 2 5 2" xfId="10676" xr:uid="{00000000-0005-0000-0000-000090230000}"/>
    <cellStyle name="Input 2 2 5 3" xfId="11153" xr:uid="{00000000-0005-0000-0000-000091230000}"/>
    <cellStyle name="Input 2 2 5 4" xfId="13717" xr:uid="{00000000-0005-0000-0000-000092230000}"/>
    <cellStyle name="Input 2 2 5 5" xfId="14203" xr:uid="{00000000-0005-0000-0000-000093230000}"/>
    <cellStyle name="Input 2 2 5 6" xfId="14678" xr:uid="{00000000-0005-0000-0000-000094230000}"/>
    <cellStyle name="Input 2 2 6" xfId="10005" xr:uid="{00000000-0005-0000-0000-000095230000}"/>
    <cellStyle name="Input 2 2 6 2" xfId="10641" xr:uid="{00000000-0005-0000-0000-000096230000}"/>
    <cellStyle name="Input 2 2 6 3" xfId="11200" xr:uid="{00000000-0005-0000-0000-000097230000}"/>
    <cellStyle name="Input 2 2 6 4" xfId="12389" xr:uid="{00000000-0005-0000-0000-000098230000}"/>
    <cellStyle name="Input 2 2 6 5" xfId="12588" xr:uid="{00000000-0005-0000-0000-000099230000}"/>
    <cellStyle name="Input 2 2 6 6" xfId="12638" xr:uid="{00000000-0005-0000-0000-00009A230000}"/>
    <cellStyle name="Input 2 2 7" xfId="10092" xr:uid="{00000000-0005-0000-0000-00009B230000}"/>
    <cellStyle name="Input 2 2 7 2" xfId="10683" xr:uid="{00000000-0005-0000-0000-00009C230000}"/>
    <cellStyle name="Input 2 2 7 3" xfId="11146" xr:uid="{00000000-0005-0000-0000-00009D230000}"/>
    <cellStyle name="Input 2 2 7 4" xfId="13724" xr:uid="{00000000-0005-0000-0000-00009E230000}"/>
    <cellStyle name="Input 2 2 7 5" xfId="14210" xr:uid="{00000000-0005-0000-0000-00009F230000}"/>
    <cellStyle name="Input 2 2 7 6" xfId="14684" xr:uid="{00000000-0005-0000-0000-0000A0230000}"/>
    <cellStyle name="Input 2 2 8" xfId="10008" xr:uid="{00000000-0005-0000-0000-0000A1230000}"/>
    <cellStyle name="Input 2 2 8 2" xfId="10644" xr:uid="{00000000-0005-0000-0000-0000A2230000}"/>
    <cellStyle name="Input 2 2 8 3" xfId="11197" xr:uid="{00000000-0005-0000-0000-0000A3230000}"/>
    <cellStyle name="Input 2 2 8 4" xfId="12392" xr:uid="{00000000-0005-0000-0000-0000A4230000}"/>
    <cellStyle name="Input 2 2 8 5" xfId="12294" xr:uid="{00000000-0005-0000-0000-0000A5230000}"/>
    <cellStyle name="Input 2 2 8 6" xfId="12641" xr:uid="{00000000-0005-0000-0000-0000A6230000}"/>
    <cellStyle name="Input 2 2 9" xfId="10000" xr:uid="{00000000-0005-0000-0000-0000A7230000}"/>
    <cellStyle name="Input 2 2 9 2" xfId="10636" xr:uid="{00000000-0005-0000-0000-0000A8230000}"/>
    <cellStyle name="Input 2 2 9 3" xfId="11205" xr:uid="{00000000-0005-0000-0000-0000A9230000}"/>
    <cellStyle name="Input 2 2 9 4" xfId="12384" xr:uid="{00000000-0005-0000-0000-0000AA230000}"/>
    <cellStyle name="Input 2 2 9 5" xfId="12583" xr:uid="{00000000-0005-0000-0000-0000AB230000}"/>
    <cellStyle name="Input 2 2 9 6" xfId="12634" xr:uid="{00000000-0005-0000-0000-0000AC230000}"/>
    <cellStyle name="Input 2 20" xfId="13160" xr:uid="{00000000-0005-0000-0000-0000AD230000}"/>
    <cellStyle name="Input 2 20 2" xfId="13586" xr:uid="{00000000-0005-0000-0000-0000AE230000}"/>
    <cellStyle name="Input 2 20 3" xfId="14080" xr:uid="{00000000-0005-0000-0000-0000AF230000}"/>
    <cellStyle name="Input 2 20 4" xfId="14570" xr:uid="{00000000-0005-0000-0000-0000B0230000}"/>
    <cellStyle name="Input 2 20 5" xfId="14918" xr:uid="{00000000-0005-0000-0000-0000B1230000}"/>
    <cellStyle name="Input 2 21" xfId="13194" xr:uid="{00000000-0005-0000-0000-0000B2230000}"/>
    <cellStyle name="Input 2 21 2" xfId="13611" xr:uid="{00000000-0005-0000-0000-0000B3230000}"/>
    <cellStyle name="Input 2 21 3" xfId="14098" xr:uid="{00000000-0005-0000-0000-0000B4230000}"/>
    <cellStyle name="Input 2 21 4" xfId="14588" xr:uid="{00000000-0005-0000-0000-0000B5230000}"/>
    <cellStyle name="Input 2 21 5" xfId="14936" xr:uid="{00000000-0005-0000-0000-0000B6230000}"/>
    <cellStyle name="Input 2 22" xfId="11937" xr:uid="{00000000-0005-0000-0000-0000B7230000}"/>
    <cellStyle name="Input 2 23" xfId="11790" xr:uid="{00000000-0005-0000-0000-0000B8230000}"/>
    <cellStyle name="Input 2 24" xfId="11930" xr:uid="{00000000-0005-0000-0000-0000B9230000}"/>
    <cellStyle name="Input 2 25" xfId="11786" xr:uid="{00000000-0005-0000-0000-0000BA230000}"/>
    <cellStyle name="Input 2 26" xfId="11922" xr:uid="{00000000-0005-0000-0000-0000BB230000}"/>
    <cellStyle name="Input 2 27" xfId="11764" xr:uid="{00000000-0005-0000-0000-0000BC230000}"/>
    <cellStyle name="Input 2 28" xfId="11938" xr:uid="{00000000-0005-0000-0000-0000BD230000}"/>
    <cellStyle name="Input 2 29" xfId="11775" xr:uid="{00000000-0005-0000-0000-0000BE230000}"/>
    <cellStyle name="Input 2 3" xfId="79" xr:uid="{00000000-0005-0000-0000-0000BF230000}"/>
    <cellStyle name="Input 2 3 10" xfId="10398" xr:uid="{00000000-0005-0000-0000-0000C0230000}"/>
    <cellStyle name="Input 2 3 10 2" xfId="10885" xr:uid="{00000000-0005-0000-0000-0000C1230000}"/>
    <cellStyle name="Input 2 3 10 3" xfId="13427" xr:uid="{00000000-0005-0000-0000-0000C2230000}"/>
    <cellStyle name="Input 2 3 10 4" xfId="13948" xr:uid="{00000000-0005-0000-0000-0000C3230000}"/>
    <cellStyle name="Input 2 3 10 5" xfId="14439" xr:uid="{00000000-0005-0000-0000-0000C4230000}"/>
    <cellStyle name="Input 2 3 10 6" xfId="14803" xr:uid="{00000000-0005-0000-0000-0000C5230000}"/>
    <cellStyle name="Input 2 3 11" xfId="13188" xr:uid="{00000000-0005-0000-0000-0000C6230000}"/>
    <cellStyle name="Input 2 3 11 2" xfId="13605" xr:uid="{00000000-0005-0000-0000-0000C7230000}"/>
    <cellStyle name="Input 2 3 11 3" xfId="14092" xr:uid="{00000000-0005-0000-0000-0000C8230000}"/>
    <cellStyle name="Input 2 3 11 4" xfId="14582" xr:uid="{00000000-0005-0000-0000-0000C9230000}"/>
    <cellStyle name="Input 2 3 11 5" xfId="14930" xr:uid="{00000000-0005-0000-0000-0000CA230000}"/>
    <cellStyle name="Input 2 3 12" xfId="13162" xr:uid="{00000000-0005-0000-0000-0000CB230000}"/>
    <cellStyle name="Input 2 3 12 2" xfId="13588" xr:uid="{00000000-0005-0000-0000-0000CC230000}"/>
    <cellStyle name="Input 2 3 12 3" xfId="14082" xr:uid="{00000000-0005-0000-0000-0000CD230000}"/>
    <cellStyle name="Input 2 3 12 4" xfId="14572" xr:uid="{00000000-0005-0000-0000-0000CE230000}"/>
    <cellStyle name="Input 2 3 12 5" xfId="14920" xr:uid="{00000000-0005-0000-0000-0000CF230000}"/>
    <cellStyle name="Input 2 3 13" xfId="13192" xr:uid="{00000000-0005-0000-0000-0000D0230000}"/>
    <cellStyle name="Input 2 3 13 2" xfId="13609" xr:uid="{00000000-0005-0000-0000-0000D1230000}"/>
    <cellStyle name="Input 2 3 13 3" xfId="14096" xr:uid="{00000000-0005-0000-0000-0000D2230000}"/>
    <cellStyle name="Input 2 3 13 4" xfId="14586" xr:uid="{00000000-0005-0000-0000-0000D3230000}"/>
    <cellStyle name="Input 2 3 13 5" xfId="14934" xr:uid="{00000000-0005-0000-0000-0000D4230000}"/>
    <cellStyle name="Input 2 3 14" xfId="11934" xr:uid="{00000000-0005-0000-0000-0000D5230000}"/>
    <cellStyle name="Input 2 3 15" xfId="11792" xr:uid="{00000000-0005-0000-0000-0000D6230000}"/>
    <cellStyle name="Input 2 3 16" xfId="11928" xr:uid="{00000000-0005-0000-0000-0000D7230000}"/>
    <cellStyle name="Input 2 3 17" xfId="11789" xr:uid="{00000000-0005-0000-0000-0000D8230000}"/>
    <cellStyle name="Input 2 3 18" xfId="11920" xr:uid="{00000000-0005-0000-0000-0000D9230000}"/>
    <cellStyle name="Input 2 3 19" xfId="11766" xr:uid="{00000000-0005-0000-0000-0000DA230000}"/>
    <cellStyle name="Input 2 3 2" xfId="9761" xr:uid="{00000000-0005-0000-0000-0000DB230000}"/>
    <cellStyle name="Input 2 3 2 2" xfId="10486" xr:uid="{00000000-0005-0000-0000-0000DC230000}"/>
    <cellStyle name="Input 2 3 2 2 2" xfId="10951" xr:uid="{00000000-0005-0000-0000-0000DD230000}"/>
    <cellStyle name="Input 2 3 2 2 3" xfId="13510" xr:uid="{00000000-0005-0000-0000-0000DE230000}"/>
    <cellStyle name="Input 2 3 2 2 4" xfId="14018" xr:uid="{00000000-0005-0000-0000-0000DF230000}"/>
    <cellStyle name="Input 2 3 2 2 5" xfId="14509" xr:uid="{00000000-0005-0000-0000-0000E0230000}"/>
    <cellStyle name="Input 2 3 2 2 6" xfId="14851" xr:uid="{00000000-0005-0000-0000-0000E1230000}"/>
    <cellStyle name="Input 2 3 2 3" xfId="10516" xr:uid="{00000000-0005-0000-0000-0000E2230000}"/>
    <cellStyle name="Input 2 3 2 4" xfId="11344" xr:uid="{00000000-0005-0000-0000-0000E3230000}"/>
    <cellStyle name="Input 2 3 2 5" xfId="12263" xr:uid="{00000000-0005-0000-0000-0000E4230000}"/>
    <cellStyle name="Input 2 3 2 6" xfId="12437" xr:uid="{00000000-0005-0000-0000-0000E5230000}"/>
    <cellStyle name="Input 2 3 2 7" xfId="12189" xr:uid="{00000000-0005-0000-0000-0000E6230000}"/>
    <cellStyle name="Input 2 3 2 8" xfId="16129" xr:uid="{00000000-0005-0000-0000-0000E7230000}"/>
    <cellStyle name="Input 2 3 20" xfId="11932" xr:uid="{00000000-0005-0000-0000-0000E8230000}"/>
    <cellStyle name="Input 2 3 21" xfId="11780" xr:uid="{00000000-0005-0000-0000-0000E9230000}"/>
    <cellStyle name="Input 2 3 22" xfId="11943" xr:uid="{00000000-0005-0000-0000-0000EA230000}"/>
    <cellStyle name="Input 2 3 23" xfId="11953" xr:uid="{00000000-0005-0000-0000-0000EB230000}"/>
    <cellStyle name="Input 2 3 24" xfId="15042" xr:uid="{00000000-0005-0000-0000-0000EC230000}"/>
    <cellStyle name="Input 2 3 25" xfId="11947" xr:uid="{00000000-0005-0000-0000-0000ED230000}"/>
    <cellStyle name="Input 2 3 26" xfId="11755" xr:uid="{00000000-0005-0000-0000-0000EE230000}"/>
    <cellStyle name="Input 2 3 27" xfId="12677" xr:uid="{00000000-0005-0000-0000-0000EF230000}"/>
    <cellStyle name="Input 2 3 28" xfId="11763" xr:uid="{00000000-0005-0000-0000-0000F0230000}"/>
    <cellStyle name="Input 2 3 29" xfId="11955" xr:uid="{00000000-0005-0000-0000-0000F1230000}"/>
    <cellStyle name="Input 2 3 3" xfId="10087" xr:uid="{00000000-0005-0000-0000-0000F2230000}"/>
    <cellStyle name="Input 2 3 3 2" xfId="10678" xr:uid="{00000000-0005-0000-0000-0000F3230000}"/>
    <cellStyle name="Input 2 3 3 3" xfId="11151" xr:uid="{00000000-0005-0000-0000-0000F4230000}"/>
    <cellStyle name="Input 2 3 3 4" xfId="13719" xr:uid="{00000000-0005-0000-0000-0000F5230000}"/>
    <cellStyle name="Input 2 3 3 5" xfId="14205" xr:uid="{00000000-0005-0000-0000-0000F6230000}"/>
    <cellStyle name="Input 2 3 3 6" xfId="14680" xr:uid="{00000000-0005-0000-0000-0000F7230000}"/>
    <cellStyle name="Input 2 3 30" xfId="11758" xr:uid="{00000000-0005-0000-0000-0000F8230000}"/>
    <cellStyle name="Input 2 3 31" xfId="11743" xr:uid="{00000000-0005-0000-0000-0000F9230000}"/>
    <cellStyle name="Input 2 3 32" xfId="11956" xr:uid="{00000000-0005-0000-0000-0000FA230000}"/>
    <cellStyle name="Input 2 3 33" xfId="11973" xr:uid="{00000000-0005-0000-0000-0000FB230000}"/>
    <cellStyle name="Input 2 3 34" xfId="11974" xr:uid="{00000000-0005-0000-0000-0000FC230000}"/>
    <cellStyle name="Input 2 3 35" xfId="11782" xr:uid="{00000000-0005-0000-0000-0000FD230000}"/>
    <cellStyle name="Input 2 3 36" xfId="15242" xr:uid="{00000000-0005-0000-0000-0000FE230000}"/>
    <cellStyle name="Input 2 3 37" xfId="11983" xr:uid="{00000000-0005-0000-0000-0000FF230000}"/>
    <cellStyle name="Input 2 3 38" xfId="15463" xr:uid="{00000000-0005-0000-0000-000000240000}"/>
    <cellStyle name="Input 2 3 39" xfId="16077" xr:uid="{00000000-0005-0000-0000-000001240000}"/>
    <cellStyle name="Input 2 3 4" xfId="10083" xr:uid="{00000000-0005-0000-0000-000002240000}"/>
    <cellStyle name="Input 2 3 4 2" xfId="10674" xr:uid="{00000000-0005-0000-0000-000003240000}"/>
    <cellStyle name="Input 2 3 4 3" xfId="11155" xr:uid="{00000000-0005-0000-0000-000004240000}"/>
    <cellStyle name="Input 2 3 4 4" xfId="12410" xr:uid="{00000000-0005-0000-0000-000005240000}"/>
    <cellStyle name="Input 2 3 4 5" xfId="14201" xr:uid="{00000000-0005-0000-0000-000006240000}"/>
    <cellStyle name="Input 2 3 4 6" xfId="14677" xr:uid="{00000000-0005-0000-0000-000007240000}"/>
    <cellStyle name="Input 2 3 40" xfId="15844" xr:uid="{00000000-0005-0000-0000-000008240000}"/>
    <cellStyle name="Input 2 3 41" xfId="15850" xr:uid="{00000000-0005-0000-0000-000009240000}"/>
    <cellStyle name="Input 2 3 42" xfId="15752" xr:uid="{00000000-0005-0000-0000-00000A240000}"/>
    <cellStyle name="Input 2 3 43" xfId="15824" xr:uid="{00000000-0005-0000-0000-00000B240000}"/>
    <cellStyle name="Input 2 3 44" xfId="15748" xr:uid="{00000000-0005-0000-0000-00000C240000}"/>
    <cellStyle name="Input 2 3 45" xfId="15831" xr:uid="{00000000-0005-0000-0000-00000D240000}"/>
    <cellStyle name="Input 2 3 46" xfId="15839" xr:uid="{00000000-0005-0000-0000-00000E240000}"/>
    <cellStyle name="Input 2 3 47" xfId="15755" xr:uid="{00000000-0005-0000-0000-00000F240000}"/>
    <cellStyle name="Input 2 3 48" xfId="15842" xr:uid="{00000000-0005-0000-0000-000010240000}"/>
    <cellStyle name="Input 2 3 5" xfId="10006" xr:uid="{00000000-0005-0000-0000-000011240000}"/>
    <cellStyle name="Input 2 3 5 2" xfId="10642" xr:uid="{00000000-0005-0000-0000-000012240000}"/>
    <cellStyle name="Input 2 3 5 3" xfId="11199" xr:uid="{00000000-0005-0000-0000-000013240000}"/>
    <cellStyle name="Input 2 3 5 4" xfId="12390" xr:uid="{00000000-0005-0000-0000-000014240000}"/>
    <cellStyle name="Input 2 3 5 5" xfId="12295" xr:uid="{00000000-0005-0000-0000-000015240000}"/>
    <cellStyle name="Input 2 3 5 6" xfId="12639" xr:uid="{00000000-0005-0000-0000-000016240000}"/>
    <cellStyle name="Input 2 3 6" xfId="10088" xr:uid="{00000000-0005-0000-0000-000017240000}"/>
    <cellStyle name="Input 2 3 6 2" xfId="10679" xr:uid="{00000000-0005-0000-0000-000018240000}"/>
    <cellStyle name="Input 2 3 6 3" xfId="11150" xr:uid="{00000000-0005-0000-0000-000019240000}"/>
    <cellStyle name="Input 2 3 6 4" xfId="13720" xr:uid="{00000000-0005-0000-0000-00001A240000}"/>
    <cellStyle name="Input 2 3 6 5" xfId="14206" xr:uid="{00000000-0005-0000-0000-00001B240000}"/>
    <cellStyle name="Input 2 3 6 6" xfId="14681" xr:uid="{00000000-0005-0000-0000-00001C240000}"/>
    <cellStyle name="Input 2 3 7" xfId="10010" xr:uid="{00000000-0005-0000-0000-00001D240000}"/>
    <cellStyle name="Input 2 3 7 2" xfId="10646" xr:uid="{00000000-0005-0000-0000-00001E240000}"/>
    <cellStyle name="Input 2 3 7 3" xfId="11195" xr:uid="{00000000-0005-0000-0000-00001F240000}"/>
    <cellStyle name="Input 2 3 7 4" xfId="12394" xr:uid="{00000000-0005-0000-0000-000020240000}"/>
    <cellStyle name="Input 2 3 7 5" xfId="12595" xr:uid="{00000000-0005-0000-0000-000021240000}"/>
    <cellStyle name="Input 2 3 7 6" xfId="12642" xr:uid="{00000000-0005-0000-0000-000022240000}"/>
    <cellStyle name="Input 2 3 8" xfId="10002" xr:uid="{00000000-0005-0000-0000-000023240000}"/>
    <cellStyle name="Input 2 3 8 2" xfId="10638" xr:uid="{00000000-0005-0000-0000-000024240000}"/>
    <cellStyle name="Input 2 3 8 3" xfId="11203" xr:uid="{00000000-0005-0000-0000-000025240000}"/>
    <cellStyle name="Input 2 3 8 4" xfId="12386" xr:uid="{00000000-0005-0000-0000-000026240000}"/>
    <cellStyle name="Input 2 3 8 5" xfId="12585" xr:uid="{00000000-0005-0000-0000-000027240000}"/>
    <cellStyle name="Input 2 3 8 6" xfId="12635" xr:uid="{00000000-0005-0000-0000-000028240000}"/>
    <cellStyle name="Input 2 3 9" xfId="10095" xr:uid="{00000000-0005-0000-0000-000029240000}"/>
    <cellStyle name="Input 2 3 9 2" xfId="10686" xr:uid="{00000000-0005-0000-0000-00002A240000}"/>
    <cellStyle name="Input 2 3 9 3" xfId="11143" xr:uid="{00000000-0005-0000-0000-00002B240000}"/>
    <cellStyle name="Input 2 3 9 4" xfId="13727" xr:uid="{00000000-0005-0000-0000-00002C240000}"/>
    <cellStyle name="Input 2 3 9 5" xfId="14213" xr:uid="{00000000-0005-0000-0000-00002D240000}"/>
    <cellStyle name="Input 2 3 9 6" xfId="14686" xr:uid="{00000000-0005-0000-0000-00002E240000}"/>
    <cellStyle name="Input 2 30" xfId="11945" xr:uid="{00000000-0005-0000-0000-00002F240000}"/>
    <cellStyle name="Input 2 31" xfId="15170" xr:uid="{00000000-0005-0000-0000-000030240000}"/>
    <cellStyle name="Input 2 32" xfId="11770" xr:uid="{00000000-0005-0000-0000-000031240000}"/>
    <cellStyle name="Input 2 33" xfId="11949" xr:uid="{00000000-0005-0000-0000-000032240000}"/>
    <cellStyle name="Input 2 34" xfId="11751" xr:uid="{00000000-0005-0000-0000-000033240000}"/>
    <cellStyle name="Input 2 35" xfId="11952" xr:uid="{00000000-0005-0000-0000-000034240000}"/>
    <cellStyle name="Input 2 36" xfId="11760" xr:uid="{00000000-0005-0000-0000-000035240000}"/>
    <cellStyle name="Input 2 37" xfId="11959" xr:uid="{00000000-0005-0000-0000-000036240000}"/>
    <cellStyle name="Input 2 38" xfId="11756" xr:uid="{00000000-0005-0000-0000-000037240000}"/>
    <cellStyle name="Input 2 39" xfId="11740" xr:uid="{00000000-0005-0000-0000-000038240000}"/>
    <cellStyle name="Input 2 4" xfId="2311" xr:uid="{00000000-0005-0000-0000-000039240000}"/>
    <cellStyle name="Input 2 40" xfId="11961" xr:uid="{00000000-0005-0000-0000-00003A240000}"/>
    <cellStyle name="Input 2 41" xfId="15393" xr:uid="{00000000-0005-0000-0000-00003B240000}"/>
    <cellStyle name="Input 2 42" xfId="11979" xr:uid="{00000000-0005-0000-0000-00003C240000}"/>
    <cellStyle name="Input 2 43" xfId="11772" xr:uid="{00000000-0005-0000-0000-00003D240000}"/>
    <cellStyle name="Input 2 44" xfId="11746" xr:uid="{00000000-0005-0000-0000-00003E240000}"/>
    <cellStyle name="Input 2 45" xfId="11987" xr:uid="{00000000-0005-0000-0000-00003F240000}"/>
    <cellStyle name="Input 2 46" xfId="15453" xr:uid="{00000000-0005-0000-0000-000040240000}"/>
    <cellStyle name="Input 2 47" xfId="16140" xr:uid="{00000000-0005-0000-0000-000041240000}"/>
    <cellStyle name="Input 2 48" xfId="15847" xr:uid="{00000000-0005-0000-0000-000042240000}"/>
    <cellStyle name="Input 2 49" xfId="15852" xr:uid="{00000000-0005-0000-0000-000043240000}"/>
    <cellStyle name="Input 2 5" xfId="2312" xr:uid="{00000000-0005-0000-0000-000044240000}"/>
    <cellStyle name="Input 2 50" xfId="15750" xr:uid="{00000000-0005-0000-0000-000045240000}"/>
    <cellStyle name="Input 2 51" xfId="15826" xr:uid="{00000000-0005-0000-0000-000046240000}"/>
    <cellStyle name="Input 2 52" xfId="15746" xr:uid="{00000000-0005-0000-0000-000047240000}"/>
    <cellStyle name="Input 2 53" xfId="15834" xr:uid="{00000000-0005-0000-0000-000048240000}"/>
    <cellStyle name="Input 2 54" xfId="15841" xr:uid="{00000000-0005-0000-0000-000049240000}"/>
    <cellStyle name="Input 2 55" xfId="15753" xr:uid="{00000000-0005-0000-0000-00004A240000}"/>
    <cellStyle name="Input 2 56" xfId="15845" xr:uid="{00000000-0005-0000-0000-00004B240000}"/>
    <cellStyle name="Input 2 6" xfId="2313" xr:uid="{00000000-0005-0000-0000-00004C240000}"/>
    <cellStyle name="Input 2 7" xfId="2314" xr:uid="{00000000-0005-0000-0000-00004D240000}"/>
    <cellStyle name="Input 2 8" xfId="2315" xr:uid="{00000000-0005-0000-0000-00004E240000}"/>
    <cellStyle name="Input 2 9" xfId="2316" xr:uid="{00000000-0005-0000-0000-00004F240000}"/>
    <cellStyle name="Input 3" xfId="2317" xr:uid="{00000000-0005-0000-0000-000050240000}"/>
    <cellStyle name="InputBlueFont" xfId="2318" xr:uid="{00000000-0005-0000-0000-000051240000}"/>
    <cellStyle name="InputGen" xfId="2319" xr:uid="{00000000-0005-0000-0000-000052240000}"/>
    <cellStyle name="InputKeepColour" xfId="2320" xr:uid="{00000000-0005-0000-0000-000053240000}"/>
    <cellStyle name="InputKeepPale" xfId="2321" xr:uid="{00000000-0005-0000-0000-000054240000}"/>
    <cellStyle name="InputKeepPale 2" xfId="10022" xr:uid="{00000000-0005-0000-0000-000055240000}"/>
    <cellStyle name="InputKeepPale 2 2" xfId="12401" xr:uid="{00000000-0005-0000-0000-000056240000}"/>
    <cellStyle name="InputKeepPale 3" xfId="11415" xr:uid="{00000000-0005-0000-0000-000057240000}"/>
    <cellStyle name="InputKeepPale 4" xfId="11865" xr:uid="{00000000-0005-0000-0000-000058240000}"/>
    <cellStyle name="InputKeepPale 5" xfId="11925" xr:uid="{00000000-0005-0000-0000-000059240000}"/>
    <cellStyle name="InputVariColour" xfId="2322" xr:uid="{00000000-0005-0000-0000-00005A240000}"/>
    <cellStyle name="Integer" xfId="2323" xr:uid="{00000000-0005-0000-0000-00005B240000}"/>
    <cellStyle name="Invisible" xfId="2324" xr:uid="{00000000-0005-0000-0000-00005C240000}"/>
    <cellStyle name="Item" xfId="2325" xr:uid="{00000000-0005-0000-0000-00005D240000}"/>
    <cellStyle name="Items_Obligatory" xfId="2326" xr:uid="{00000000-0005-0000-0000-00005E240000}"/>
    <cellStyle name="ItemTypeClass" xfId="2327" xr:uid="{00000000-0005-0000-0000-00005F240000}"/>
    <cellStyle name="ItemTypeClass 10" xfId="10080" xr:uid="{00000000-0005-0000-0000-000060240000}"/>
    <cellStyle name="ItemTypeClass 10 2" xfId="10672" xr:uid="{00000000-0005-0000-0000-000061240000}"/>
    <cellStyle name="ItemTypeClass 10 3" xfId="11158" xr:uid="{00000000-0005-0000-0000-000062240000}"/>
    <cellStyle name="ItemTypeClass 10 4" xfId="12405" xr:uid="{00000000-0005-0000-0000-000063240000}"/>
    <cellStyle name="ItemTypeClass 10 5" xfId="14199" xr:uid="{00000000-0005-0000-0000-000064240000}"/>
    <cellStyle name="ItemTypeClass 10 6" xfId="14675" xr:uid="{00000000-0005-0000-0000-000065240000}"/>
    <cellStyle name="ItemTypeClass 11" xfId="10053" xr:uid="{00000000-0005-0000-0000-000066240000}"/>
    <cellStyle name="ItemTypeClass 11 2" xfId="10663" xr:uid="{00000000-0005-0000-0000-000067240000}"/>
    <cellStyle name="ItemTypeClass 11 3" xfId="11172" xr:uid="{00000000-0005-0000-0000-000068240000}"/>
    <cellStyle name="ItemTypeClass 11 4" xfId="12416" xr:uid="{00000000-0005-0000-0000-000069240000}"/>
    <cellStyle name="ItemTypeClass 11 5" xfId="12592" xr:uid="{00000000-0005-0000-0000-00006A240000}"/>
    <cellStyle name="ItemTypeClass 11 6" xfId="12647" xr:uid="{00000000-0005-0000-0000-00006B240000}"/>
    <cellStyle name="ItemTypeClass 12" xfId="9790" xr:uid="{00000000-0005-0000-0000-00006C240000}"/>
    <cellStyle name="ItemTypeClass 12 2" xfId="13186" xr:uid="{00000000-0005-0000-0000-00006D240000}"/>
    <cellStyle name="ItemTypeClass 12 3" xfId="13603" xr:uid="{00000000-0005-0000-0000-00006E240000}"/>
    <cellStyle name="ItemTypeClass 12 4" xfId="14090" xr:uid="{00000000-0005-0000-0000-00006F240000}"/>
    <cellStyle name="ItemTypeClass 12 5" xfId="14580" xr:uid="{00000000-0005-0000-0000-000070240000}"/>
    <cellStyle name="ItemTypeClass 12 6" xfId="14928" xr:uid="{00000000-0005-0000-0000-000071240000}"/>
    <cellStyle name="ItemTypeClass 13" xfId="9813" xr:uid="{00000000-0005-0000-0000-000072240000}"/>
    <cellStyle name="ItemTypeClass 13 2" xfId="13163" xr:uid="{00000000-0005-0000-0000-000073240000}"/>
    <cellStyle name="ItemTypeClass 13 3" xfId="13589" xr:uid="{00000000-0005-0000-0000-000074240000}"/>
    <cellStyle name="ItemTypeClass 13 4" xfId="14083" xr:uid="{00000000-0005-0000-0000-000075240000}"/>
    <cellStyle name="ItemTypeClass 13 5" xfId="14573" xr:uid="{00000000-0005-0000-0000-000076240000}"/>
    <cellStyle name="ItemTypeClass 13 6" xfId="14921" xr:uid="{00000000-0005-0000-0000-000077240000}"/>
    <cellStyle name="ItemTypeClass 14" xfId="13187" xr:uid="{00000000-0005-0000-0000-000078240000}"/>
    <cellStyle name="ItemTypeClass 14 2" xfId="13604" xr:uid="{00000000-0005-0000-0000-000079240000}"/>
    <cellStyle name="ItemTypeClass 14 3" xfId="14091" xr:uid="{00000000-0005-0000-0000-00007A240000}"/>
    <cellStyle name="ItemTypeClass 14 4" xfId="14581" xr:uid="{00000000-0005-0000-0000-00007B240000}"/>
    <cellStyle name="ItemTypeClass 14 5" xfId="14929" xr:uid="{00000000-0005-0000-0000-00007C240000}"/>
    <cellStyle name="ItemTypeClass 15" xfId="11924" xr:uid="{00000000-0005-0000-0000-00007D240000}"/>
    <cellStyle name="ItemTypeClass 16" xfId="11800" xr:uid="{00000000-0005-0000-0000-00007E240000}"/>
    <cellStyle name="ItemTypeClass 17" xfId="11919" xr:uid="{00000000-0005-0000-0000-00007F240000}"/>
    <cellStyle name="ItemTypeClass 18" xfId="11799" xr:uid="{00000000-0005-0000-0000-000080240000}"/>
    <cellStyle name="ItemTypeClass 19" xfId="11915" xr:uid="{00000000-0005-0000-0000-000081240000}"/>
    <cellStyle name="ItemTypeClass 2" xfId="6861" xr:uid="{00000000-0005-0000-0000-000082240000}"/>
    <cellStyle name="ItemTypeClass 2 10" xfId="15512" xr:uid="{00000000-0005-0000-0000-000083240000}"/>
    <cellStyle name="ItemTypeClass 2 11" xfId="15695" xr:uid="{00000000-0005-0000-0000-000084240000}"/>
    <cellStyle name="ItemTypeClass 2 2" xfId="10466" xr:uid="{00000000-0005-0000-0000-000085240000}"/>
    <cellStyle name="ItemTypeClass 2 2 2" xfId="10931" xr:uid="{00000000-0005-0000-0000-000086240000}"/>
    <cellStyle name="ItemTypeClass 2 2 3" xfId="13490" xr:uid="{00000000-0005-0000-0000-000087240000}"/>
    <cellStyle name="ItemTypeClass 2 2 4" xfId="13998" xr:uid="{00000000-0005-0000-0000-000088240000}"/>
    <cellStyle name="ItemTypeClass 2 2 5" xfId="14489" xr:uid="{00000000-0005-0000-0000-000089240000}"/>
    <cellStyle name="ItemTypeClass 2 2 6" xfId="14833" xr:uid="{00000000-0005-0000-0000-00008A240000}"/>
    <cellStyle name="ItemTypeClass 2 3" xfId="9810" xr:uid="{00000000-0005-0000-0000-00008B240000}"/>
    <cellStyle name="ItemTypeClass 2 4" xfId="9794" xr:uid="{00000000-0005-0000-0000-00008C240000}"/>
    <cellStyle name="ItemTypeClass 2 5" xfId="11413" xr:uid="{00000000-0005-0000-0000-00008D240000}"/>
    <cellStyle name="ItemTypeClass 2 6" xfId="11656" xr:uid="{00000000-0005-0000-0000-00008E240000}"/>
    <cellStyle name="ItemTypeClass 2 7" xfId="11403" xr:uid="{00000000-0005-0000-0000-00008F240000}"/>
    <cellStyle name="ItemTypeClass 2 8" xfId="11654" xr:uid="{00000000-0005-0000-0000-000090240000}"/>
    <cellStyle name="ItemTypeClass 2 9" xfId="15762" xr:uid="{00000000-0005-0000-0000-000091240000}"/>
    <cellStyle name="ItemTypeClass 20" xfId="11918" xr:uid="{00000000-0005-0000-0000-000092240000}"/>
    <cellStyle name="ItemTypeClass 21" xfId="11794" xr:uid="{00000000-0005-0000-0000-000093240000}"/>
    <cellStyle name="ItemTypeClass 22" xfId="11926" xr:uid="{00000000-0005-0000-0000-000094240000}"/>
    <cellStyle name="ItemTypeClass 23" xfId="11942" xr:uid="{00000000-0005-0000-0000-000095240000}"/>
    <cellStyle name="ItemTypeClass 24" xfId="11795" xr:uid="{00000000-0005-0000-0000-000096240000}"/>
    <cellStyle name="ItemTypeClass 25" xfId="11927" xr:uid="{00000000-0005-0000-0000-000097240000}"/>
    <cellStyle name="ItemTypeClass 26" xfId="11767" xr:uid="{00000000-0005-0000-0000-000098240000}"/>
    <cellStyle name="ItemTypeClass 27" xfId="11933" xr:uid="{00000000-0005-0000-0000-000099240000}"/>
    <cellStyle name="ItemTypeClass 28" xfId="11788" xr:uid="{00000000-0005-0000-0000-00009A240000}"/>
    <cellStyle name="ItemTypeClass 29" xfId="11941" xr:uid="{00000000-0005-0000-0000-00009B240000}"/>
    <cellStyle name="ItemTypeClass 3" xfId="10023" xr:uid="{00000000-0005-0000-0000-00009C240000}"/>
    <cellStyle name="ItemTypeClass 3 2" xfId="10653" xr:uid="{00000000-0005-0000-0000-00009D240000}"/>
    <cellStyle name="ItemTypeClass 3 3" xfId="12810" xr:uid="{00000000-0005-0000-0000-00009E240000}"/>
    <cellStyle name="ItemTypeClass 3 4" xfId="11185" xr:uid="{00000000-0005-0000-0000-00009F240000}"/>
    <cellStyle name="ItemTypeClass 3 5" xfId="12402" xr:uid="{00000000-0005-0000-0000-0000A0240000}"/>
    <cellStyle name="ItemTypeClass 3 6" xfId="12606" xr:uid="{00000000-0005-0000-0000-0000A1240000}"/>
    <cellStyle name="ItemTypeClass 3 7" xfId="12646" xr:uid="{00000000-0005-0000-0000-0000A2240000}"/>
    <cellStyle name="ItemTypeClass 30" xfId="11784" xr:uid="{00000000-0005-0000-0000-0000A3240000}"/>
    <cellStyle name="ItemTypeClass 31" xfId="11749" xr:uid="{00000000-0005-0000-0000-0000A4240000}"/>
    <cellStyle name="ItemTypeClass 32" xfId="11940" xr:uid="{00000000-0005-0000-0000-0000A5240000}"/>
    <cellStyle name="ItemTypeClass 33" xfId="11967" xr:uid="{00000000-0005-0000-0000-0000A6240000}"/>
    <cellStyle name="ItemTypeClass 34" xfId="15234" xr:uid="{00000000-0005-0000-0000-0000A7240000}"/>
    <cellStyle name="ItemTypeClass 35" xfId="11797" xr:uid="{00000000-0005-0000-0000-0000A8240000}"/>
    <cellStyle name="ItemTypeClass 36" xfId="11783" xr:uid="{00000000-0005-0000-0000-0000A9240000}"/>
    <cellStyle name="ItemTypeClass 37" xfId="11969" xr:uid="{00000000-0005-0000-0000-0000AA240000}"/>
    <cellStyle name="ItemTypeClass 38" xfId="15790" xr:uid="{00000000-0005-0000-0000-0000AB240000}"/>
    <cellStyle name="ItemTypeClass 39" xfId="15509" xr:uid="{00000000-0005-0000-0000-0000AC240000}"/>
    <cellStyle name="ItemTypeClass 4" xfId="10081" xr:uid="{00000000-0005-0000-0000-0000AD240000}"/>
    <cellStyle name="ItemTypeClass 4 2" xfId="10673" xr:uid="{00000000-0005-0000-0000-0000AE240000}"/>
    <cellStyle name="ItemTypeClass 4 3" xfId="11157" xr:uid="{00000000-0005-0000-0000-0000AF240000}"/>
    <cellStyle name="ItemTypeClass 4 4" xfId="12406" xr:uid="{00000000-0005-0000-0000-0000B0240000}"/>
    <cellStyle name="ItemTypeClass 4 5" xfId="14200" xr:uid="{00000000-0005-0000-0000-0000B1240000}"/>
    <cellStyle name="ItemTypeClass 4 6" xfId="14676" xr:uid="{00000000-0005-0000-0000-0000B2240000}"/>
    <cellStyle name="ItemTypeClass 40" xfId="15838" xr:uid="{00000000-0005-0000-0000-0000B3240000}"/>
    <cellStyle name="ItemTypeClass 41" xfId="15840" xr:uid="{00000000-0005-0000-0000-0000B4240000}"/>
    <cellStyle name="ItemTypeClass 42" xfId="15758" xr:uid="{00000000-0005-0000-0000-0000B5240000}"/>
    <cellStyle name="ItemTypeClass 43" xfId="15817" xr:uid="{00000000-0005-0000-0000-0000B6240000}"/>
    <cellStyle name="ItemTypeClass 44" xfId="15757" xr:uid="{00000000-0005-0000-0000-0000B7240000}"/>
    <cellStyle name="ItemTypeClass 45" xfId="15821" xr:uid="{00000000-0005-0000-0000-0000B8240000}"/>
    <cellStyle name="ItemTypeClass 46" xfId="15836" xr:uid="{00000000-0005-0000-0000-0000B9240000}"/>
    <cellStyle name="ItemTypeClass 47" xfId="15760" xr:uid="{00000000-0005-0000-0000-0000BA240000}"/>
    <cellStyle name="ItemTypeClass 48" xfId="15837" xr:uid="{00000000-0005-0000-0000-0000BB240000}"/>
    <cellStyle name="ItemTypeClass 5" xfId="10079" xr:uid="{00000000-0005-0000-0000-0000BC240000}"/>
    <cellStyle name="ItemTypeClass 5 2" xfId="10671" xr:uid="{00000000-0005-0000-0000-0000BD240000}"/>
    <cellStyle name="ItemTypeClass 5 3" xfId="11159" xr:uid="{00000000-0005-0000-0000-0000BE240000}"/>
    <cellStyle name="ItemTypeClass 5 4" xfId="12408" xr:uid="{00000000-0005-0000-0000-0000BF240000}"/>
    <cellStyle name="ItemTypeClass 5 5" xfId="14198" xr:uid="{00000000-0005-0000-0000-0000C0240000}"/>
    <cellStyle name="ItemTypeClass 5 6" xfId="14674" xr:uid="{00000000-0005-0000-0000-0000C1240000}"/>
    <cellStyle name="ItemTypeClass 6" xfId="10012" xr:uid="{00000000-0005-0000-0000-0000C2240000}"/>
    <cellStyle name="ItemTypeClass 6 2" xfId="10648" xr:uid="{00000000-0005-0000-0000-0000C3240000}"/>
    <cellStyle name="ItemTypeClass 6 3" xfId="11193" xr:uid="{00000000-0005-0000-0000-0000C4240000}"/>
    <cellStyle name="ItemTypeClass 6 4" xfId="12396" xr:uid="{00000000-0005-0000-0000-0000C5240000}"/>
    <cellStyle name="ItemTypeClass 6 5" xfId="12590" xr:uid="{00000000-0005-0000-0000-0000C6240000}"/>
    <cellStyle name="ItemTypeClass 6 6" xfId="12644" xr:uid="{00000000-0005-0000-0000-0000C7240000}"/>
    <cellStyle name="ItemTypeClass 7" xfId="10078" xr:uid="{00000000-0005-0000-0000-0000C8240000}"/>
    <cellStyle name="ItemTypeClass 7 2" xfId="10670" xr:uid="{00000000-0005-0000-0000-0000C9240000}"/>
    <cellStyle name="ItemTypeClass 7 3" xfId="11160" xr:uid="{00000000-0005-0000-0000-0000CA240000}"/>
    <cellStyle name="ItemTypeClass 7 4" xfId="12407" xr:uid="{00000000-0005-0000-0000-0000CB240000}"/>
    <cellStyle name="ItemTypeClass 7 5" xfId="14197" xr:uid="{00000000-0005-0000-0000-0000CC240000}"/>
    <cellStyle name="ItemTypeClass 7 6" xfId="14673" xr:uid="{00000000-0005-0000-0000-0000CD240000}"/>
    <cellStyle name="ItemTypeClass 8" xfId="10016" xr:uid="{00000000-0005-0000-0000-0000CE240000}"/>
    <cellStyle name="ItemTypeClass 8 2" xfId="10650" xr:uid="{00000000-0005-0000-0000-0000CF240000}"/>
    <cellStyle name="ItemTypeClass 8 3" xfId="11190" xr:uid="{00000000-0005-0000-0000-0000D0240000}"/>
    <cellStyle name="ItemTypeClass 8 4" xfId="12398" xr:uid="{00000000-0005-0000-0000-0000D1240000}"/>
    <cellStyle name="ItemTypeClass 8 5" xfId="12603" xr:uid="{00000000-0005-0000-0000-0000D2240000}"/>
    <cellStyle name="ItemTypeClass 8 6" xfId="12645" xr:uid="{00000000-0005-0000-0000-0000D3240000}"/>
    <cellStyle name="ItemTypeClass 9" xfId="10011" xr:uid="{00000000-0005-0000-0000-0000D4240000}"/>
    <cellStyle name="ItemTypeClass 9 2" xfId="10647" xr:uid="{00000000-0005-0000-0000-0000D5240000}"/>
    <cellStyle name="ItemTypeClass 9 3" xfId="11194" xr:uid="{00000000-0005-0000-0000-0000D6240000}"/>
    <cellStyle name="ItemTypeClass 9 4" xfId="12395" xr:uid="{00000000-0005-0000-0000-0000D7240000}"/>
    <cellStyle name="ItemTypeClass 9 5" xfId="12596" xr:uid="{00000000-0005-0000-0000-0000D8240000}"/>
    <cellStyle name="ItemTypeClass 9 6" xfId="12643" xr:uid="{00000000-0005-0000-0000-0000D9240000}"/>
    <cellStyle name="KP_Normal" xfId="2328" xr:uid="{00000000-0005-0000-0000-0000DA240000}"/>
    <cellStyle name="Lien hypertexte visité_index" xfId="2329" xr:uid="{00000000-0005-0000-0000-0000DB240000}"/>
    <cellStyle name="Lien hypertexte_index" xfId="2330" xr:uid="{00000000-0005-0000-0000-0000DC240000}"/>
    <cellStyle name="ligne_detail" xfId="2331" xr:uid="{00000000-0005-0000-0000-0000DD240000}"/>
    <cellStyle name="Line" xfId="2332" xr:uid="{00000000-0005-0000-0000-0000DE240000}"/>
    <cellStyle name="Line 10" xfId="11916" xr:uid="{00000000-0005-0000-0000-0000DF240000}"/>
    <cellStyle name="Line 11" xfId="11765" xr:uid="{00000000-0005-0000-0000-0000E0240000}"/>
    <cellStyle name="Line 12" xfId="11965" xr:uid="{00000000-0005-0000-0000-0000E1240000}"/>
    <cellStyle name="Line 13" xfId="15768" xr:uid="{00000000-0005-0000-0000-0000E2240000}"/>
    <cellStyle name="Line 14" xfId="15816" xr:uid="{00000000-0005-0000-0000-0000E3240000}"/>
    <cellStyle name="Line 15" xfId="15759" xr:uid="{00000000-0005-0000-0000-0000E4240000}"/>
    <cellStyle name="Line 16" xfId="15819" xr:uid="{00000000-0005-0000-0000-0000E5240000}"/>
    <cellStyle name="Line 17" xfId="15828" xr:uid="{00000000-0005-0000-0000-0000E6240000}"/>
    <cellStyle name="Line 18" xfId="15761" xr:uid="{00000000-0005-0000-0000-0000E7240000}"/>
    <cellStyle name="Line 19" xfId="15829" xr:uid="{00000000-0005-0000-0000-0000E8240000}"/>
    <cellStyle name="Line 2" xfId="5699" xr:uid="{00000000-0005-0000-0000-0000E9240000}"/>
    <cellStyle name="Line 2 2" xfId="10460" xr:uid="{00000000-0005-0000-0000-0000EA240000}"/>
    <cellStyle name="Line 3" xfId="10076" xr:uid="{00000000-0005-0000-0000-0000EB240000}"/>
    <cellStyle name="Line 3 2" xfId="14196" xr:uid="{00000000-0005-0000-0000-0000EC240000}"/>
    <cellStyle name="Line 4" xfId="10082" xr:uid="{00000000-0005-0000-0000-0000ED240000}"/>
    <cellStyle name="Line 5" xfId="10294" xr:uid="{00000000-0005-0000-0000-0000EE240000}"/>
    <cellStyle name="Line 6" xfId="10014" xr:uid="{00000000-0005-0000-0000-0000EF240000}"/>
    <cellStyle name="Line 7" xfId="13185" xr:uid="{00000000-0005-0000-0000-0000F0240000}"/>
    <cellStyle name="Line 8" xfId="13166" xr:uid="{00000000-0005-0000-0000-0000F1240000}"/>
    <cellStyle name="Line 9" xfId="11917" xr:uid="{00000000-0005-0000-0000-0000F2240000}"/>
    <cellStyle name="Link Currency (0)" xfId="2333" xr:uid="{00000000-0005-0000-0000-0000F3240000}"/>
    <cellStyle name="Link Currency (2)" xfId="2334" xr:uid="{00000000-0005-0000-0000-0000F4240000}"/>
    <cellStyle name="Link Units (0)" xfId="2335" xr:uid="{00000000-0005-0000-0000-0000F5240000}"/>
    <cellStyle name="Link Units (1)" xfId="2336" xr:uid="{00000000-0005-0000-0000-0000F6240000}"/>
    <cellStyle name="Link Units (2)" xfId="2337" xr:uid="{00000000-0005-0000-0000-0000F7240000}"/>
    <cellStyle name="Linked Cell 2" xfId="48" xr:uid="{00000000-0005-0000-0000-0000F8240000}"/>
    <cellStyle name="Linked Cell 2 2" xfId="2338" xr:uid="{00000000-0005-0000-0000-0000F9240000}"/>
    <cellStyle name="Linked Cell 2 3" xfId="2339" xr:uid="{00000000-0005-0000-0000-0000FA240000}"/>
    <cellStyle name="Linked Cell 2 4" xfId="2340" xr:uid="{00000000-0005-0000-0000-0000FB240000}"/>
    <cellStyle name="Linked Cell 2 5" xfId="2341" xr:uid="{00000000-0005-0000-0000-0000FC240000}"/>
    <cellStyle name="Linked Cell 2 6" xfId="2342" xr:uid="{00000000-0005-0000-0000-0000FD240000}"/>
    <cellStyle name="Linked Cell 2 7" xfId="2343" xr:uid="{00000000-0005-0000-0000-0000FE240000}"/>
    <cellStyle name="Linked Cell 2 8" xfId="2344" xr:uid="{00000000-0005-0000-0000-0000FF240000}"/>
    <cellStyle name="Linked Cell 2 9" xfId="2345" xr:uid="{00000000-0005-0000-0000-000000250000}"/>
    <cellStyle name="Linked Cell 3" xfId="2346" xr:uid="{00000000-0005-0000-0000-000001250000}"/>
    <cellStyle name="m/d/yy" xfId="2347" xr:uid="{00000000-0005-0000-0000-000002250000}"/>
    <cellStyle name="m/d/yy 10" xfId="11912" xr:uid="{00000000-0005-0000-0000-000003250000}"/>
    <cellStyle name="m/d/yy 11" xfId="11793" xr:uid="{00000000-0005-0000-0000-000004250000}"/>
    <cellStyle name="m/d/yy 12" xfId="15053" xr:uid="{00000000-0005-0000-0000-000005250000}"/>
    <cellStyle name="m/d/yy 13" xfId="15769" xr:uid="{00000000-0005-0000-0000-000006250000}"/>
    <cellStyle name="m/d/yy 14" xfId="15814" xr:uid="{00000000-0005-0000-0000-000007250000}"/>
    <cellStyle name="m/d/yy 15" xfId="15765" xr:uid="{00000000-0005-0000-0000-000008250000}"/>
    <cellStyle name="m/d/yy 16" xfId="15815" xr:uid="{00000000-0005-0000-0000-000009250000}"/>
    <cellStyle name="m/d/yy 17" xfId="15820" xr:uid="{00000000-0005-0000-0000-00000A250000}"/>
    <cellStyle name="m/d/yy 18" xfId="15767" xr:uid="{00000000-0005-0000-0000-00000B250000}"/>
    <cellStyle name="m/d/yy 19" xfId="15818" xr:uid="{00000000-0005-0000-0000-00000C250000}"/>
    <cellStyle name="m/d/yy 2" xfId="5700" xr:uid="{00000000-0005-0000-0000-00000D250000}"/>
    <cellStyle name="m/d/yy 2 2" xfId="10461" xr:uid="{00000000-0005-0000-0000-00000E250000}"/>
    <cellStyle name="m/d/yy 3" xfId="10075" xr:uid="{00000000-0005-0000-0000-00000F250000}"/>
    <cellStyle name="m/d/yy 3 2" xfId="14195" xr:uid="{00000000-0005-0000-0000-000010250000}"/>
    <cellStyle name="m/d/yy 4" xfId="10077" xr:uid="{00000000-0005-0000-0000-000011250000}"/>
    <cellStyle name="m/d/yy 5" xfId="10019" xr:uid="{00000000-0005-0000-0000-000012250000}"/>
    <cellStyle name="m/d/yy 6" xfId="10018" xr:uid="{00000000-0005-0000-0000-000013250000}"/>
    <cellStyle name="m/d/yy 7" xfId="13184" xr:uid="{00000000-0005-0000-0000-000014250000}"/>
    <cellStyle name="m/d/yy 8" xfId="13167" xr:uid="{00000000-0005-0000-0000-000015250000}"/>
    <cellStyle name="m/d/yy 9" xfId="11913" xr:uid="{00000000-0005-0000-0000-000016250000}"/>
    <cellStyle name="m1" xfId="2348" xr:uid="{00000000-0005-0000-0000-000017250000}"/>
    <cellStyle name="Major item" xfId="2349" xr:uid="{00000000-0005-0000-0000-000018250000}"/>
    <cellStyle name="Margin" xfId="2350" xr:uid="{00000000-0005-0000-0000-000019250000}"/>
    <cellStyle name="Migliaia (0)_Sheet1" xfId="2351" xr:uid="{00000000-0005-0000-0000-00001A250000}"/>
    <cellStyle name="Migliaia_piv_polio" xfId="2352" xr:uid="{00000000-0005-0000-0000-00001B250000}"/>
    <cellStyle name="Millares [0]_Asset Mgmt " xfId="2353" xr:uid="{00000000-0005-0000-0000-00001C250000}"/>
    <cellStyle name="Millares_2AV_M_M " xfId="2354" xr:uid="{00000000-0005-0000-0000-00001D250000}"/>
    <cellStyle name="Milliers [0]_CANADA1" xfId="2355" xr:uid="{00000000-0005-0000-0000-00001E250000}"/>
    <cellStyle name="Milliers 2" xfId="2356" xr:uid="{00000000-0005-0000-0000-00001F250000}"/>
    <cellStyle name="Milliers_CANADA1" xfId="2357" xr:uid="{00000000-0005-0000-0000-000020250000}"/>
    <cellStyle name="mm/dd/yy" xfId="2358" xr:uid="{00000000-0005-0000-0000-000021250000}"/>
    <cellStyle name="mod1" xfId="2359" xr:uid="{00000000-0005-0000-0000-000022250000}"/>
    <cellStyle name="modelo1" xfId="2360" xr:uid="{00000000-0005-0000-0000-000023250000}"/>
    <cellStyle name="Moneda [0]_2AV_M_M " xfId="2361" xr:uid="{00000000-0005-0000-0000-000024250000}"/>
    <cellStyle name="Moneda_2AV_M_M " xfId="2362" xr:uid="{00000000-0005-0000-0000-000025250000}"/>
    <cellStyle name="Monétaire [0]_CANADA1" xfId="2363" xr:uid="{00000000-0005-0000-0000-000026250000}"/>
    <cellStyle name="Monétaire 2" xfId="2364" xr:uid="{00000000-0005-0000-0000-000027250000}"/>
    <cellStyle name="Monétaire_CANADA1" xfId="2365" xr:uid="{00000000-0005-0000-0000-000028250000}"/>
    <cellStyle name="Monetario" xfId="2366" xr:uid="{00000000-0005-0000-0000-000029250000}"/>
    <cellStyle name="MonthYears" xfId="2367" xr:uid="{00000000-0005-0000-0000-00002A250000}"/>
    <cellStyle name="Multiple" xfId="2368" xr:uid="{00000000-0005-0000-0000-00002B250000}"/>
    <cellStyle name="Multiple (no x)" xfId="2369" xr:uid="{00000000-0005-0000-0000-00002C250000}"/>
    <cellStyle name="Multiple (x)" xfId="2370" xr:uid="{00000000-0005-0000-0000-00002D250000}"/>
    <cellStyle name="Multiple [0]" xfId="2371" xr:uid="{00000000-0005-0000-0000-00002E250000}"/>
    <cellStyle name="Multiple [1]" xfId="2372" xr:uid="{00000000-0005-0000-0000-00002F250000}"/>
    <cellStyle name="Multiple [2]" xfId="2373" xr:uid="{00000000-0005-0000-0000-000030250000}"/>
    <cellStyle name="Multiple [3]" xfId="2374" xr:uid="{00000000-0005-0000-0000-000031250000}"/>
    <cellStyle name="Multiple_1030171N" xfId="2375" xr:uid="{00000000-0005-0000-0000-000032250000}"/>
    <cellStyle name="neg0.0_CapitalCost " xfId="2376" xr:uid="{00000000-0005-0000-0000-000033250000}"/>
    <cellStyle name="Neutral 2" xfId="49" xr:uid="{00000000-0005-0000-0000-000034250000}"/>
    <cellStyle name="Neutral 2 2" xfId="2377" xr:uid="{00000000-0005-0000-0000-000035250000}"/>
    <cellStyle name="Neutral 2 3" xfId="2378" xr:uid="{00000000-0005-0000-0000-000036250000}"/>
    <cellStyle name="Neutral 2 4" xfId="2379" xr:uid="{00000000-0005-0000-0000-000037250000}"/>
    <cellStyle name="Neutral 2 5" xfId="2380" xr:uid="{00000000-0005-0000-0000-000038250000}"/>
    <cellStyle name="Neutral 2 6" xfId="2381" xr:uid="{00000000-0005-0000-0000-000039250000}"/>
    <cellStyle name="Neutral 2 7" xfId="2382" xr:uid="{00000000-0005-0000-0000-00003A250000}"/>
    <cellStyle name="Neutral 2 8" xfId="2383" xr:uid="{00000000-0005-0000-0000-00003B250000}"/>
    <cellStyle name="Neutral 2 9" xfId="2384" xr:uid="{00000000-0005-0000-0000-00003C250000}"/>
    <cellStyle name="Neutral 3" xfId="2385" xr:uid="{00000000-0005-0000-0000-00003D250000}"/>
    <cellStyle name="New" xfId="2386" xr:uid="{00000000-0005-0000-0000-00003E250000}"/>
    <cellStyle name="Nil" xfId="2387" xr:uid="{00000000-0005-0000-0000-00003F250000}"/>
    <cellStyle name="no dec" xfId="2388" xr:uid="{00000000-0005-0000-0000-000040250000}"/>
    <cellStyle name="No-definido" xfId="2389" xr:uid="{00000000-0005-0000-0000-000041250000}"/>
    <cellStyle name="Non_Input_Cell_Figures" xfId="2390" xr:uid="{00000000-0005-0000-0000-000042250000}"/>
    <cellStyle name="NonPrintingArea" xfId="2391" xr:uid="{00000000-0005-0000-0000-000043250000}"/>
    <cellStyle name="NORAYAS" xfId="2392" xr:uid="{00000000-0005-0000-0000-000044250000}"/>
    <cellStyle name="Normal" xfId="0" builtinId="0"/>
    <cellStyle name="Normal--" xfId="4541" xr:uid="{00000000-0005-0000-0000-000046250000}"/>
    <cellStyle name="Normal - Style1" xfId="2393" xr:uid="{00000000-0005-0000-0000-000047250000}"/>
    <cellStyle name="Normal [0]" xfId="2394" xr:uid="{00000000-0005-0000-0000-000048250000}"/>
    <cellStyle name="Normal [1]" xfId="2395" xr:uid="{00000000-0005-0000-0000-000049250000}"/>
    <cellStyle name="Normal [3]" xfId="2396" xr:uid="{00000000-0005-0000-0000-00004A250000}"/>
    <cellStyle name="Normal [3] 2" xfId="2397" xr:uid="{00000000-0005-0000-0000-00004B250000}"/>
    <cellStyle name="Normal [3] 3" xfId="2398" xr:uid="{00000000-0005-0000-0000-00004C250000}"/>
    <cellStyle name="Normal 10" xfId="2399" xr:uid="{00000000-0005-0000-0000-00004D250000}"/>
    <cellStyle name="Normal 10 2" xfId="2400" xr:uid="{00000000-0005-0000-0000-00004E250000}"/>
    <cellStyle name="Normal 10 3" xfId="2401" xr:uid="{00000000-0005-0000-0000-00004F250000}"/>
    <cellStyle name="Normal 10 4" xfId="2402" xr:uid="{00000000-0005-0000-0000-000050250000}"/>
    <cellStyle name="Normal 10 5" xfId="2403" xr:uid="{00000000-0005-0000-0000-000051250000}"/>
    <cellStyle name="Normal 10 6" xfId="2404" xr:uid="{00000000-0005-0000-0000-000052250000}"/>
    <cellStyle name="Normal 10 7" xfId="669" xr:uid="{00000000-0005-0000-0000-000053250000}"/>
    <cellStyle name="Normal 11" xfId="2405" xr:uid="{00000000-0005-0000-0000-000054250000}"/>
    <cellStyle name="Normal 11 2" xfId="2406" xr:uid="{00000000-0005-0000-0000-000055250000}"/>
    <cellStyle name="Normal 11 2 2" xfId="2407" xr:uid="{00000000-0005-0000-0000-000056250000}"/>
    <cellStyle name="Normal 11 3" xfId="2408" xr:uid="{00000000-0005-0000-0000-000057250000}"/>
    <cellStyle name="Normal 11 4" xfId="2409" xr:uid="{00000000-0005-0000-0000-000058250000}"/>
    <cellStyle name="Normal 11 5" xfId="2410" xr:uid="{00000000-0005-0000-0000-000059250000}"/>
    <cellStyle name="Normal 11 6" xfId="2411" xr:uid="{00000000-0005-0000-0000-00005A250000}"/>
    <cellStyle name="Normal 11 7" xfId="2412" xr:uid="{00000000-0005-0000-0000-00005B250000}"/>
    <cellStyle name="Normal 12" xfId="2413" xr:uid="{00000000-0005-0000-0000-00005C250000}"/>
    <cellStyle name="Normal 12 2" xfId="2414" xr:uid="{00000000-0005-0000-0000-00005D250000}"/>
    <cellStyle name="Normal 12 3" xfId="2415" xr:uid="{00000000-0005-0000-0000-00005E250000}"/>
    <cellStyle name="Normal 12 4" xfId="2416" xr:uid="{00000000-0005-0000-0000-00005F250000}"/>
    <cellStyle name="Normal 12 5" xfId="2417" xr:uid="{00000000-0005-0000-0000-000060250000}"/>
    <cellStyle name="Normal 13" xfId="2418" xr:uid="{00000000-0005-0000-0000-000061250000}"/>
    <cellStyle name="Normal 13 10" xfId="10027" xr:uid="{00000000-0005-0000-0000-000062250000}"/>
    <cellStyle name="Normal 13 10 2" xfId="10655" xr:uid="{00000000-0005-0000-0000-000063250000}"/>
    <cellStyle name="Normal 13 10 3" xfId="12814" xr:uid="{00000000-0005-0000-0000-000064250000}"/>
    <cellStyle name="Normal 13 10 4" xfId="11182" xr:uid="{00000000-0005-0000-0000-000065250000}"/>
    <cellStyle name="Normal 13 10 5" xfId="12403" xr:uid="{00000000-0005-0000-0000-000066250000}"/>
    <cellStyle name="Normal 13 10 6" xfId="12608" xr:uid="{00000000-0005-0000-0000-000067250000}"/>
    <cellStyle name="Normal 13 11" xfId="10074" xr:uid="{00000000-0005-0000-0000-000068250000}"/>
    <cellStyle name="Normal 13 11 2" xfId="10669" xr:uid="{00000000-0005-0000-0000-000069250000}"/>
    <cellStyle name="Normal 13 11 3" xfId="12841" xr:uid="{00000000-0005-0000-0000-00006A250000}"/>
    <cellStyle name="Normal 13 11 4" xfId="11163" xr:uid="{00000000-0005-0000-0000-00006B250000}"/>
    <cellStyle name="Normal 13 11 5" xfId="12409" xr:uid="{00000000-0005-0000-0000-00006C250000}"/>
    <cellStyle name="Normal 13 11 6" xfId="14194" xr:uid="{00000000-0005-0000-0000-00006D250000}"/>
    <cellStyle name="Normal 13 12" xfId="10072" xr:uid="{00000000-0005-0000-0000-00006E250000}"/>
    <cellStyle name="Normal 13 12 2" xfId="10667" xr:uid="{00000000-0005-0000-0000-00006F250000}"/>
    <cellStyle name="Normal 13 12 3" xfId="12839" xr:uid="{00000000-0005-0000-0000-000070250000}"/>
    <cellStyle name="Normal 13 12 4" xfId="11165" xr:uid="{00000000-0005-0000-0000-000071250000}"/>
    <cellStyle name="Normal 13 12 5" xfId="12420" xr:uid="{00000000-0005-0000-0000-000072250000}"/>
    <cellStyle name="Normal 13 12 6" xfId="14192" xr:uid="{00000000-0005-0000-0000-000073250000}"/>
    <cellStyle name="Normal 13 13" xfId="10054" xr:uid="{00000000-0005-0000-0000-000074250000}"/>
    <cellStyle name="Normal 13 13 2" xfId="10664" xr:uid="{00000000-0005-0000-0000-000075250000}"/>
    <cellStyle name="Normal 13 13 3" xfId="12832" xr:uid="{00000000-0005-0000-0000-000076250000}"/>
    <cellStyle name="Normal 13 13 4" xfId="11171" xr:uid="{00000000-0005-0000-0000-000077250000}"/>
    <cellStyle name="Normal 13 13 5" xfId="12417" xr:uid="{00000000-0005-0000-0000-000078250000}"/>
    <cellStyle name="Normal 13 13 6" xfId="12593" xr:uid="{00000000-0005-0000-0000-000079250000}"/>
    <cellStyle name="Normal 13 14" xfId="9791" xr:uid="{00000000-0005-0000-0000-00007A250000}"/>
    <cellStyle name="Normal 13 14 2" xfId="13171" xr:uid="{00000000-0005-0000-0000-00007B250000}"/>
    <cellStyle name="Normal 13 14 3" xfId="13593" xr:uid="{00000000-0005-0000-0000-00007C250000}"/>
    <cellStyle name="Normal 13 14 4" xfId="14087" xr:uid="{00000000-0005-0000-0000-00007D250000}"/>
    <cellStyle name="Normal 13 14 5" xfId="14577" xr:uid="{00000000-0005-0000-0000-00007E250000}"/>
    <cellStyle name="Normal 13 14 6" xfId="14925" xr:uid="{00000000-0005-0000-0000-00007F250000}"/>
    <cellStyle name="Normal 13 15" xfId="13182" xr:uid="{00000000-0005-0000-0000-000080250000}"/>
    <cellStyle name="Normal 13 15 2" xfId="13600" xr:uid="{00000000-0005-0000-0000-000081250000}"/>
    <cellStyle name="Normal 13 15 3" xfId="14088" xr:uid="{00000000-0005-0000-0000-000082250000}"/>
    <cellStyle name="Normal 13 15 4" xfId="14578" xr:uid="{00000000-0005-0000-0000-000083250000}"/>
    <cellStyle name="Normal 13 15 5" xfId="14926" xr:uid="{00000000-0005-0000-0000-000084250000}"/>
    <cellStyle name="Normal 13 16" xfId="13169" xr:uid="{00000000-0005-0000-0000-000085250000}"/>
    <cellStyle name="Normal 13 16 2" xfId="13592" xr:uid="{00000000-0005-0000-0000-000086250000}"/>
    <cellStyle name="Normal 13 16 3" xfId="14086" xr:uid="{00000000-0005-0000-0000-000087250000}"/>
    <cellStyle name="Normal 13 16 4" xfId="14576" xr:uid="{00000000-0005-0000-0000-000088250000}"/>
    <cellStyle name="Normal 13 16 5" xfId="14924" xr:uid="{00000000-0005-0000-0000-000089250000}"/>
    <cellStyle name="Normal 13 17" xfId="13183" xr:uid="{00000000-0005-0000-0000-00008A250000}"/>
    <cellStyle name="Normal 13 17 2" xfId="13601" xr:uid="{00000000-0005-0000-0000-00008B250000}"/>
    <cellStyle name="Normal 13 17 3" xfId="14089" xr:uid="{00000000-0005-0000-0000-00008C250000}"/>
    <cellStyle name="Normal 13 17 4" xfId="14579" xr:uid="{00000000-0005-0000-0000-00008D250000}"/>
    <cellStyle name="Normal 13 17 5" xfId="14927" xr:uid="{00000000-0005-0000-0000-00008E250000}"/>
    <cellStyle name="Normal 13 18" xfId="11402" xr:uid="{00000000-0005-0000-0000-00008F250000}"/>
    <cellStyle name="Normal 13 19" xfId="11414" xr:uid="{00000000-0005-0000-0000-000090250000}"/>
    <cellStyle name="Normal 13 2" xfId="2419" xr:uid="{00000000-0005-0000-0000-000091250000}"/>
    <cellStyle name="Normal 13 20" xfId="11827" xr:uid="{00000000-0005-0000-0000-000092250000}"/>
    <cellStyle name="Normal 13 21" xfId="11896" xr:uid="{00000000-0005-0000-0000-000093250000}"/>
    <cellStyle name="Normal 13 22" xfId="11823" xr:uid="{00000000-0005-0000-0000-000094250000}"/>
    <cellStyle name="Normal 13 23" xfId="11814" xr:uid="{00000000-0005-0000-0000-000095250000}"/>
    <cellStyle name="Normal 13 24" xfId="11886" xr:uid="{00000000-0005-0000-0000-000096250000}"/>
    <cellStyle name="Normal 13 25" xfId="10976" xr:uid="{00000000-0005-0000-0000-000097250000}"/>
    <cellStyle name="Normal 13 26" xfId="11807" xr:uid="{00000000-0005-0000-0000-000098250000}"/>
    <cellStyle name="Normal 13 27" xfId="11893" xr:uid="{00000000-0005-0000-0000-000099250000}"/>
    <cellStyle name="Normal 13 28" xfId="11810" xr:uid="{00000000-0005-0000-0000-00009A250000}"/>
    <cellStyle name="Normal 13 29" xfId="11899" xr:uid="{00000000-0005-0000-0000-00009B250000}"/>
    <cellStyle name="Normal 13 3" xfId="2420" xr:uid="{00000000-0005-0000-0000-00009C250000}"/>
    <cellStyle name="Normal 13 30" xfId="11811" xr:uid="{00000000-0005-0000-0000-00009D250000}"/>
    <cellStyle name="Normal 13 31" xfId="11806" xr:uid="{00000000-0005-0000-0000-00009E250000}"/>
    <cellStyle name="Normal 13 32" xfId="11901" xr:uid="{00000000-0005-0000-0000-00009F250000}"/>
    <cellStyle name="Normal 13 33" xfId="11804" xr:uid="{00000000-0005-0000-0000-0000A0250000}"/>
    <cellStyle name="Normal 13 34" xfId="11903" xr:uid="{00000000-0005-0000-0000-0000A1250000}"/>
    <cellStyle name="Normal 13 35" xfId="11802" xr:uid="{00000000-0005-0000-0000-0000A2250000}"/>
    <cellStyle name="Normal 13 36" xfId="11904" xr:uid="{00000000-0005-0000-0000-0000A3250000}"/>
    <cellStyle name="Normal 13 37" xfId="11409" xr:uid="{00000000-0005-0000-0000-0000A4250000}"/>
    <cellStyle name="Normal 13 38" xfId="11906" xr:uid="{00000000-0005-0000-0000-0000A5250000}"/>
    <cellStyle name="Normal 13 39" xfId="11905" xr:uid="{00000000-0005-0000-0000-0000A6250000}"/>
    <cellStyle name="Normal 13 4" xfId="10033" xr:uid="{00000000-0005-0000-0000-0000A7250000}"/>
    <cellStyle name="Normal 13 4 2" xfId="10657" xr:uid="{00000000-0005-0000-0000-0000A8250000}"/>
    <cellStyle name="Normal 13 4 3" xfId="12819" xr:uid="{00000000-0005-0000-0000-0000A9250000}"/>
    <cellStyle name="Normal 13 4 4" xfId="11180" xr:uid="{00000000-0005-0000-0000-0000AA250000}"/>
    <cellStyle name="Normal 13 4 5" xfId="11315" xr:uid="{00000000-0005-0000-0000-0000AB250000}"/>
    <cellStyle name="Normal 13 4 6" xfId="12283" xr:uid="{00000000-0005-0000-0000-0000AC250000}"/>
    <cellStyle name="Normal 13 40" xfId="15169" xr:uid="{00000000-0005-0000-0000-0000AD250000}"/>
    <cellStyle name="Normal 13 41" xfId="11808" xr:uid="{00000000-0005-0000-0000-0000AE250000}"/>
    <cellStyle name="Normal 13 42" xfId="11813" xr:uid="{00000000-0005-0000-0000-0000AF250000}"/>
    <cellStyle name="Normal 13 43" xfId="11909" xr:uid="{00000000-0005-0000-0000-0000B0250000}"/>
    <cellStyle name="Normal 13 44" xfId="15417" xr:uid="{00000000-0005-0000-0000-0000B1250000}"/>
    <cellStyle name="Normal 13 45" xfId="11809" xr:uid="{00000000-0005-0000-0000-0000B2250000}"/>
    <cellStyle name="Normal 13 46" xfId="15779" xr:uid="{00000000-0005-0000-0000-0000B3250000}"/>
    <cellStyle name="Normal 13 47" xfId="15810" xr:uid="{00000000-0005-0000-0000-0000B4250000}"/>
    <cellStyle name="Normal 13 48" xfId="15771" xr:uid="{00000000-0005-0000-0000-0000B5250000}"/>
    <cellStyle name="Normal 13 49" xfId="15805" xr:uid="{00000000-0005-0000-0000-0000B6250000}"/>
    <cellStyle name="Normal 13 5" xfId="10073" xr:uid="{00000000-0005-0000-0000-0000B7250000}"/>
    <cellStyle name="Normal 13 5 2" xfId="10668" xr:uid="{00000000-0005-0000-0000-0000B8250000}"/>
    <cellStyle name="Normal 13 5 3" xfId="12840" xr:uid="{00000000-0005-0000-0000-0000B9250000}"/>
    <cellStyle name="Normal 13 5 4" xfId="11164" xr:uid="{00000000-0005-0000-0000-0000BA250000}"/>
    <cellStyle name="Normal 13 5 5" xfId="12421" xr:uid="{00000000-0005-0000-0000-0000BB250000}"/>
    <cellStyle name="Normal 13 5 6" xfId="14193" xr:uid="{00000000-0005-0000-0000-0000BC250000}"/>
    <cellStyle name="Normal 13 50" xfId="15770" xr:uid="{00000000-0005-0000-0000-0000BD250000}"/>
    <cellStyle name="Normal 13 51" xfId="15808" xr:uid="{00000000-0005-0000-0000-0000BE250000}"/>
    <cellStyle name="Normal 13 52" xfId="15772" xr:uid="{00000000-0005-0000-0000-0000BF250000}"/>
    <cellStyle name="Normal 13 53" xfId="15809" xr:uid="{00000000-0005-0000-0000-0000C0250000}"/>
    <cellStyle name="Normal 13 54" xfId="15773" xr:uid="{00000000-0005-0000-0000-0000C1250000}"/>
    <cellStyle name="Normal 13 55" xfId="15774" xr:uid="{00000000-0005-0000-0000-0000C2250000}"/>
    <cellStyle name="Normal 13 56" xfId="15811" xr:uid="{00000000-0005-0000-0000-0000C3250000}"/>
    <cellStyle name="Normal 13 6" xfId="10031" xr:uid="{00000000-0005-0000-0000-0000C4250000}"/>
    <cellStyle name="Normal 13 6 2" xfId="10656" xr:uid="{00000000-0005-0000-0000-0000C5250000}"/>
    <cellStyle name="Normal 13 6 3" xfId="12818" xr:uid="{00000000-0005-0000-0000-0000C6250000}"/>
    <cellStyle name="Normal 13 6 4" xfId="11181" xr:uid="{00000000-0005-0000-0000-0000C7250000}"/>
    <cellStyle name="Normal 13 6 5" xfId="12404" xr:uid="{00000000-0005-0000-0000-0000C8250000}"/>
    <cellStyle name="Normal 13 6 6" xfId="12609" xr:uid="{00000000-0005-0000-0000-0000C9250000}"/>
    <cellStyle name="Normal 13 7" xfId="10024" xr:uid="{00000000-0005-0000-0000-0000CA250000}"/>
    <cellStyle name="Normal 13 7 2" xfId="10654" xr:uid="{00000000-0005-0000-0000-0000CB250000}"/>
    <cellStyle name="Normal 13 7 3" xfId="12811" xr:uid="{00000000-0005-0000-0000-0000CC250000}"/>
    <cellStyle name="Normal 13 7 4" xfId="11184" xr:uid="{00000000-0005-0000-0000-0000CD250000}"/>
    <cellStyle name="Normal 13 7 5" xfId="12696" xr:uid="{00000000-0005-0000-0000-0000CE250000}"/>
    <cellStyle name="Normal 13 7 6" xfId="12607" xr:uid="{00000000-0005-0000-0000-0000CF250000}"/>
    <cellStyle name="Normal 13 8" xfId="10069" xr:uid="{00000000-0005-0000-0000-0000D0250000}"/>
    <cellStyle name="Normal 13 8 2" xfId="10665" xr:uid="{00000000-0005-0000-0000-0000D1250000}"/>
    <cellStyle name="Normal 13 8 3" xfId="12836" xr:uid="{00000000-0005-0000-0000-0000D2250000}"/>
    <cellStyle name="Normal 13 8 4" xfId="11167" xr:uid="{00000000-0005-0000-0000-0000D3250000}"/>
    <cellStyle name="Normal 13 8 5" xfId="12418" xr:uid="{00000000-0005-0000-0000-0000D4250000}"/>
    <cellStyle name="Normal 13 8 6" xfId="14190" xr:uid="{00000000-0005-0000-0000-0000D5250000}"/>
    <cellStyle name="Normal 13 9" xfId="10071" xr:uid="{00000000-0005-0000-0000-0000D6250000}"/>
    <cellStyle name="Normal 13 9 2" xfId="10666" xr:uid="{00000000-0005-0000-0000-0000D7250000}"/>
    <cellStyle name="Normal 13 9 3" xfId="12838" xr:uid="{00000000-0005-0000-0000-0000D8250000}"/>
    <cellStyle name="Normal 13 9 4" xfId="11166" xr:uid="{00000000-0005-0000-0000-0000D9250000}"/>
    <cellStyle name="Normal 13 9 5" xfId="12419" xr:uid="{00000000-0005-0000-0000-0000DA250000}"/>
    <cellStyle name="Normal 13 9 6" xfId="14191" xr:uid="{00000000-0005-0000-0000-0000DB250000}"/>
    <cellStyle name="Normal 14" xfId="2421" xr:uid="{00000000-0005-0000-0000-0000DC250000}"/>
    <cellStyle name="Normal 14 2" xfId="2422" xr:uid="{00000000-0005-0000-0000-0000DD250000}"/>
    <cellStyle name="Normal 14 3" xfId="2423" xr:uid="{00000000-0005-0000-0000-0000DE250000}"/>
    <cellStyle name="Normal 15" xfId="2424" xr:uid="{00000000-0005-0000-0000-0000DF250000}"/>
    <cellStyle name="Normal 15 2" xfId="2425" xr:uid="{00000000-0005-0000-0000-0000E0250000}"/>
    <cellStyle name="Normal 15 2 2" xfId="2426" xr:uid="{00000000-0005-0000-0000-0000E1250000}"/>
    <cellStyle name="Normal 15 3" xfId="2427" xr:uid="{00000000-0005-0000-0000-0000E2250000}"/>
    <cellStyle name="Normal 15 4" xfId="2428" xr:uid="{00000000-0005-0000-0000-0000E3250000}"/>
    <cellStyle name="Normal 16" xfId="2429" xr:uid="{00000000-0005-0000-0000-0000E4250000}"/>
    <cellStyle name="Normal 16 2" xfId="2430" xr:uid="{00000000-0005-0000-0000-0000E5250000}"/>
    <cellStyle name="Normal 16 3" xfId="2431" xr:uid="{00000000-0005-0000-0000-0000E6250000}"/>
    <cellStyle name="Normal 17" xfId="2432" xr:uid="{00000000-0005-0000-0000-0000E7250000}"/>
    <cellStyle name="Normal 18" xfId="2433" xr:uid="{00000000-0005-0000-0000-0000E8250000}"/>
    <cellStyle name="Normal 18 2" xfId="2434" xr:uid="{00000000-0005-0000-0000-0000E9250000}"/>
    <cellStyle name="Normal 19" xfId="2435" xr:uid="{00000000-0005-0000-0000-0000EA250000}"/>
    <cellStyle name="Normal 2" xfId="5" xr:uid="{00000000-0005-0000-0000-0000EB250000}"/>
    <cellStyle name="Normal-- 2" xfId="4542" xr:uid="{00000000-0005-0000-0000-0000EC250000}"/>
    <cellStyle name="Normal 2 10" xfId="2436" xr:uid="{00000000-0005-0000-0000-0000ED250000}"/>
    <cellStyle name="Normal 2 10 2" xfId="2437" xr:uid="{00000000-0005-0000-0000-0000EE250000}"/>
    <cellStyle name="Normal 2 100" xfId="11801" xr:uid="{00000000-0005-0000-0000-0000EF250000}"/>
    <cellStyle name="Normal 2 101" xfId="11888" xr:uid="{00000000-0005-0000-0000-0000F0250000}"/>
    <cellStyle name="Normal 2 102" xfId="12676" xr:uid="{00000000-0005-0000-0000-0000F1250000}"/>
    <cellStyle name="Normal 2 103" xfId="11902" xr:uid="{00000000-0005-0000-0000-0000F2250000}"/>
    <cellStyle name="Normal 2 104" xfId="11816" xr:uid="{00000000-0005-0000-0000-0000F3250000}"/>
    <cellStyle name="Normal 2 105" xfId="11908" xr:uid="{00000000-0005-0000-0000-0000F4250000}"/>
    <cellStyle name="Normal 2 106" xfId="11829" xr:uid="{00000000-0005-0000-0000-0000F5250000}"/>
    <cellStyle name="Normal 2 107" xfId="15292" xr:uid="{00000000-0005-0000-0000-0000F6250000}"/>
    <cellStyle name="Normal 2 108" xfId="11831" xr:uid="{00000000-0005-0000-0000-0000F7250000}"/>
    <cellStyle name="Normal 2 109" xfId="15241" xr:uid="{00000000-0005-0000-0000-0000F8250000}"/>
    <cellStyle name="Normal 2 11" xfId="2438" xr:uid="{00000000-0005-0000-0000-0000F9250000}"/>
    <cellStyle name="Normal 2 11 2" xfId="2439" xr:uid="{00000000-0005-0000-0000-0000FA250000}"/>
    <cellStyle name="Normal 2 110" xfId="11818" xr:uid="{00000000-0005-0000-0000-0000FB250000}"/>
    <cellStyle name="Normal 2 111" xfId="14189" xr:uid="{00000000-0005-0000-0000-0000FC250000}"/>
    <cellStyle name="Normal 2 112" xfId="11830" xr:uid="{00000000-0005-0000-0000-0000FD250000}"/>
    <cellStyle name="Normal 2 113" xfId="15812" xr:uid="{00000000-0005-0000-0000-0000FE250000}"/>
    <cellStyle name="Normal 2 114" xfId="15780" xr:uid="{00000000-0005-0000-0000-0000FF250000}"/>
    <cellStyle name="Normal 2 115" xfId="15813" xr:uid="{00000000-0005-0000-0000-000000260000}"/>
    <cellStyle name="Normal 2 116" xfId="15781" xr:uid="{00000000-0005-0000-0000-000001260000}"/>
    <cellStyle name="Normal 2 117" xfId="15804" xr:uid="{00000000-0005-0000-0000-000002260000}"/>
    <cellStyle name="Normal 2 118" xfId="15507" xr:uid="{00000000-0005-0000-0000-000003260000}"/>
    <cellStyle name="Normal 2 119" xfId="15801" xr:uid="{00000000-0005-0000-0000-000004260000}"/>
    <cellStyle name="Normal 2 12" xfId="2440" xr:uid="{00000000-0005-0000-0000-000005260000}"/>
    <cellStyle name="Normal 2 12 2" xfId="2441" xr:uid="{00000000-0005-0000-0000-000006260000}"/>
    <cellStyle name="Normal 2 120" xfId="15775" xr:uid="{00000000-0005-0000-0000-000007260000}"/>
    <cellStyle name="Normal 2 121" xfId="15802" xr:uid="{00000000-0005-0000-0000-000008260000}"/>
    <cellStyle name="Normal 2 122" xfId="15776" xr:uid="{00000000-0005-0000-0000-000009260000}"/>
    <cellStyle name="Normal 2 123" xfId="15803" xr:uid="{00000000-0005-0000-0000-00000A260000}"/>
    <cellStyle name="Normal 2 124" xfId="15777" xr:uid="{00000000-0005-0000-0000-00000B260000}"/>
    <cellStyle name="Normal 2 125" xfId="15807" xr:uid="{00000000-0005-0000-0000-00000C260000}"/>
    <cellStyle name="Normal 2 126" xfId="15778" xr:uid="{00000000-0005-0000-0000-00000D260000}"/>
    <cellStyle name="Normal 2 127" xfId="15806" xr:uid="{00000000-0005-0000-0000-00000E260000}"/>
    <cellStyle name="Normal 2 13" xfId="2442" xr:uid="{00000000-0005-0000-0000-00000F260000}"/>
    <cellStyle name="Normal 2 13 2" xfId="2443" xr:uid="{00000000-0005-0000-0000-000010260000}"/>
    <cellStyle name="Normal 2 14" xfId="2444" xr:uid="{00000000-0005-0000-0000-000011260000}"/>
    <cellStyle name="Normal 2 14 2" xfId="2445" xr:uid="{00000000-0005-0000-0000-000012260000}"/>
    <cellStyle name="Normal 2 15" xfId="2446" xr:uid="{00000000-0005-0000-0000-000013260000}"/>
    <cellStyle name="Normal 2 15 2" xfId="2447" xr:uid="{00000000-0005-0000-0000-000014260000}"/>
    <cellStyle name="Normal 2 16" xfId="2448" xr:uid="{00000000-0005-0000-0000-000015260000}"/>
    <cellStyle name="Normal 2 16 2" xfId="2449" xr:uid="{00000000-0005-0000-0000-000016260000}"/>
    <cellStyle name="Normal 2 17" xfId="2450" xr:uid="{00000000-0005-0000-0000-000017260000}"/>
    <cellStyle name="Normal 2 17 2" xfId="2451" xr:uid="{00000000-0005-0000-0000-000018260000}"/>
    <cellStyle name="Normal 2 18" xfId="2452" xr:uid="{00000000-0005-0000-0000-000019260000}"/>
    <cellStyle name="Normal 2 18 2" xfId="2453" xr:uid="{00000000-0005-0000-0000-00001A260000}"/>
    <cellStyle name="Normal 2 19" xfId="2454" xr:uid="{00000000-0005-0000-0000-00001B260000}"/>
    <cellStyle name="Normal 2 19 2" xfId="2455" xr:uid="{00000000-0005-0000-0000-00001C260000}"/>
    <cellStyle name="Normal 2 2" xfId="6" xr:uid="{00000000-0005-0000-0000-00001D260000}"/>
    <cellStyle name="Normal 2 2 2" xfId="51" xr:uid="{00000000-0005-0000-0000-00001E260000}"/>
    <cellStyle name="Normal 2 2 2 2" xfId="2456" xr:uid="{00000000-0005-0000-0000-00001F260000}"/>
    <cellStyle name="Normal 2 2 2 2 2" xfId="2457" xr:uid="{00000000-0005-0000-0000-000020260000}"/>
    <cellStyle name="Normal 2 2 2 3" xfId="2458" xr:uid="{00000000-0005-0000-0000-000021260000}"/>
    <cellStyle name="Normal 2 2 2 4" xfId="2459" xr:uid="{00000000-0005-0000-0000-000022260000}"/>
    <cellStyle name="Normal 2 2 2 5" xfId="2460" xr:uid="{00000000-0005-0000-0000-000023260000}"/>
    <cellStyle name="Normal 2 2 2 6" xfId="2461" xr:uid="{00000000-0005-0000-0000-000024260000}"/>
    <cellStyle name="Normal 2 2 3" xfId="2462" xr:uid="{00000000-0005-0000-0000-000025260000}"/>
    <cellStyle name="Normal 2 2 4" xfId="2463" xr:uid="{00000000-0005-0000-0000-000026260000}"/>
    <cellStyle name="Normal 2 2 4 2" xfId="2464" xr:uid="{00000000-0005-0000-0000-000027260000}"/>
    <cellStyle name="Normal 2 2 4 3" xfId="2465" xr:uid="{00000000-0005-0000-0000-000028260000}"/>
    <cellStyle name="Normal 2 2 5" xfId="2466" xr:uid="{00000000-0005-0000-0000-000029260000}"/>
    <cellStyle name="Normal 2 2 6" xfId="2467" xr:uid="{00000000-0005-0000-0000-00002A260000}"/>
    <cellStyle name="Normal 2 2 7" xfId="10035" xr:uid="{00000000-0005-0000-0000-00002B260000}"/>
    <cellStyle name="Normal 2 20" xfId="2468" xr:uid="{00000000-0005-0000-0000-00002C260000}"/>
    <cellStyle name="Normal 2 20 2" xfId="2469" xr:uid="{00000000-0005-0000-0000-00002D260000}"/>
    <cellStyle name="Normal 2 21" xfId="2470" xr:uid="{00000000-0005-0000-0000-00002E260000}"/>
    <cellStyle name="Normal 2 21 2" xfId="2471" xr:uid="{00000000-0005-0000-0000-00002F260000}"/>
    <cellStyle name="Normal 2 22" xfId="2472" xr:uid="{00000000-0005-0000-0000-000030260000}"/>
    <cellStyle name="Normal 2 22 2" xfId="2473" xr:uid="{00000000-0005-0000-0000-000031260000}"/>
    <cellStyle name="Normal 2 23" xfId="2474" xr:uid="{00000000-0005-0000-0000-000032260000}"/>
    <cellStyle name="Normal 2 23 2" xfId="2475" xr:uid="{00000000-0005-0000-0000-000033260000}"/>
    <cellStyle name="Normal 2 24" xfId="2476" xr:uid="{00000000-0005-0000-0000-000034260000}"/>
    <cellStyle name="Normal 2 24 2" xfId="2477" xr:uid="{00000000-0005-0000-0000-000035260000}"/>
    <cellStyle name="Normal 2 24 2 2" xfId="2478" xr:uid="{00000000-0005-0000-0000-000036260000}"/>
    <cellStyle name="Normal 2 24 3" xfId="2479" xr:uid="{00000000-0005-0000-0000-000037260000}"/>
    <cellStyle name="Normal 2 24 4" xfId="2480" xr:uid="{00000000-0005-0000-0000-000038260000}"/>
    <cellStyle name="Normal 2 25" xfId="2481" xr:uid="{00000000-0005-0000-0000-000039260000}"/>
    <cellStyle name="Normal 2 25 2" xfId="2482" xr:uid="{00000000-0005-0000-0000-00003A260000}"/>
    <cellStyle name="Normal 2 26" xfId="2483" xr:uid="{00000000-0005-0000-0000-00003B260000}"/>
    <cellStyle name="Normal 2 26 2" xfId="2484" xr:uid="{00000000-0005-0000-0000-00003C260000}"/>
    <cellStyle name="Normal 2 27" xfId="2485" xr:uid="{00000000-0005-0000-0000-00003D260000}"/>
    <cellStyle name="Normal 2 27 2" xfId="2486" xr:uid="{00000000-0005-0000-0000-00003E260000}"/>
    <cellStyle name="Normal 2 28" xfId="2487" xr:uid="{00000000-0005-0000-0000-00003F260000}"/>
    <cellStyle name="Normal 2 28 2" xfId="2488" xr:uid="{00000000-0005-0000-0000-000040260000}"/>
    <cellStyle name="Normal 2 29" xfId="2489" xr:uid="{00000000-0005-0000-0000-000041260000}"/>
    <cellStyle name="Normal 2 29 2" xfId="2490" xr:uid="{00000000-0005-0000-0000-000042260000}"/>
    <cellStyle name="Normal 2 3" xfId="50" xr:uid="{00000000-0005-0000-0000-000043260000}"/>
    <cellStyle name="Normal 2 3 2" xfId="2491" xr:uid="{00000000-0005-0000-0000-000044260000}"/>
    <cellStyle name="Normal 2 3 3" xfId="2492" xr:uid="{00000000-0005-0000-0000-000045260000}"/>
    <cellStyle name="Normal 2 3 4" xfId="10036" xr:uid="{00000000-0005-0000-0000-000046260000}"/>
    <cellStyle name="Normal 2 30" xfId="2493" xr:uid="{00000000-0005-0000-0000-000047260000}"/>
    <cellStyle name="Normal 2 30 2" xfId="2494" xr:uid="{00000000-0005-0000-0000-000048260000}"/>
    <cellStyle name="Normal 2 31" xfId="2495" xr:uid="{00000000-0005-0000-0000-000049260000}"/>
    <cellStyle name="Normal 2 31 2" xfId="2496" xr:uid="{00000000-0005-0000-0000-00004A260000}"/>
    <cellStyle name="Normal 2 32" xfId="2497" xr:uid="{00000000-0005-0000-0000-00004B260000}"/>
    <cellStyle name="Normal 2 33" xfId="2498" xr:uid="{00000000-0005-0000-0000-00004C260000}"/>
    <cellStyle name="Normal 2 34" xfId="2499" xr:uid="{00000000-0005-0000-0000-00004D260000}"/>
    <cellStyle name="Normal 2 35" xfId="2500" xr:uid="{00000000-0005-0000-0000-00004E260000}"/>
    <cellStyle name="Normal 2 36" xfId="2501" xr:uid="{00000000-0005-0000-0000-00004F260000}"/>
    <cellStyle name="Normal 2 37" xfId="2502" xr:uid="{00000000-0005-0000-0000-000050260000}"/>
    <cellStyle name="Normal 2 38" xfId="2503" xr:uid="{00000000-0005-0000-0000-000051260000}"/>
    <cellStyle name="Normal 2 38 2" xfId="2504" xr:uid="{00000000-0005-0000-0000-000052260000}"/>
    <cellStyle name="Normal 2 39" xfId="2505" xr:uid="{00000000-0005-0000-0000-000053260000}"/>
    <cellStyle name="Normal 2 4" xfId="614" xr:uid="{00000000-0005-0000-0000-000054260000}"/>
    <cellStyle name="Normal 2 4 2" xfId="2506" xr:uid="{00000000-0005-0000-0000-000055260000}"/>
    <cellStyle name="Normal 2 4 3" xfId="2507" xr:uid="{00000000-0005-0000-0000-000056260000}"/>
    <cellStyle name="Normal 2 4 4" xfId="2508" xr:uid="{00000000-0005-0000-0000-000057260000}"/>
    <cellStyle name="Normal 2 40" xfId="2509" xr:uid="{00000000-0005-0000-0000-000058260000}"/>
    <cellStyle name="Normal 2 41" xfId="2510" xr:uid="{00000000-0005-0000-0000-000059260000}"/>
    <cellStyle name="Normal 2 42" xfId="2511" xr:uid="{00000000-0005-0000-0000-00005A260000}"/>
    <cellStyle name="Normal 2 43" xfId="2512" xr:uid="{00000000-0005-0000-0000-00005B260000}"/>
    <cellStyle name="Normal 2 44" xfId="2513" xr:uid="{00000000-0005-0000-0000-00005C260000}"/>
    <cellStyle name="Normal 2 45" xfId="2514" xr:uid="{00000000-0005-0000-0000-00005D260000}"/>
    <cellStyle name="Normal 2 46" xfId="2515" xr:uid="{00000000-0005-0000-0000-00005E260000}"/>
    <cellStyle name="Normal 2 47" xfId="2516" xr:uid="{00000000-0005-0000-0000-00005F260000}"/>
    <cellStyle name="Normal 2 48" xfId="5151" xr:uid="{00000000-0005-0000-0000-000060260000}"/>
    <cellStyle name="Normal 2 49" xfId="10034" xr:uid="{00000000-0005-0000-0000-000061260000}"/>
    <cellStyle name="Normal 2 5" xfId="623" xr:uid="{00000000-0005-0000-0000-000062260000}"/>
    <cellStyle name="Normal 2 5 2" xfId="2517" xr:uid="{00000000-0005-0000-0000-000063260000}"/>
    <cellStyle name="Normal 2 5 3" xfId="2518" xr:uid="{00000000-0005-0000-0000-000064260000}"/>
    <cellStyle name="Normal 2 50" xfId="10067" xr:uid="{00000000-0005-0000-0000-000065260000}"/>
    <cellStyle name="Normal 2 51" xfId="10032" xr:uid="{00000000-0005-0000-0000-000066260000}"/>
    <cellStyle name="Normal 2 52" xfId="10066" xr:uid="{00000000-0005-0000-0000-000067260000}"/>
    <cellStyle name="Normal 2 53" xfId="10029" xr:uid="{00000000-0005-0000-0000-000068260000}"/>
    <cellStyle name="Normal 2 54" xfId="10063" xr:uid="{00000000-0005-0000-0000-000069260000}"/>
    <cellStyle name="Normal 2 55" xfId="10025" xr:uid="{00000000-0005-0000-0000-00006A260000}"/>
    <cellStyle name="Normal 2 56" xfId="10065" xr:uid="{00000000-0005-0000-0000-00006B260000}"/>
    <cellStyle name="Normal 2 57" xfId="10030" xr:uid="{00000000-0005-0000-0000-00006C260000}"/>
    <cellStyle name="Normal 2 58" xfId="10070" xr:uid="{00000000-0005-0000-0000-00006D260000}"/>
    <cellStyle name="Normal 2 59" xfId="10028" xr:uid="{00000000-0005-0000-0000-00006E260000}"/>
    <cellStyle name="Normal 2 6" xfId="2519" xr:uid="{00000000-0005-0000-0000-00006F260000}"/>
    <cellStyle name="Normal 2 6 2" xfId="2520" xr:uid="{00000000-0005-0000-0000-000070260000}"/>
    <cellStyle name="Normal 2 60" xfId="10068" xr:uid="{00000000-0005-0000-0000-000071260000}"/>
    <cellStyle name="Normal 2 61" xfId="10026" xr:uid="{00000000-0005-0000-0000-000072260000}"/>
    <cellStyle name="Normal 2 62" xfId="10064" xr:uid="{00000000-0005-0000-0000-000073260000}"/>
    <cellStyle name="Normal 2 63" xfId="13172" xr:uid="{00000000-0005-0000-0000-000074260000}"/>
    <cellStyle name="Normal 2 64" xfId="13179" xr:uid="{00000000-0005-0000-0000-000075260000}"/>
    <cellStyle name="Normal 2 65" xfId="13170" xr:uid="{00000000-0005-0000-0000-000076260000}"/>
    <cellStyle name="Normal 2 66" xfId="13181" xr:uid="{00000000-0005-0000-0000-000077260000}"/>
    <cellStyle name="Normal 2 67" xfId="13168" xr:uid="{00000000-0005-0000-0000-000078260000}"/>
    <cellStyle name="Normal 2 68" xfId="13180" xr:uid="{00000000-0005-0000-0000-000079260000}"/>
    <cellStyle name="Normal 2 69" xfId="11890" xr:uid="{00000000-0005-0000-0000-00007A260000}"/>
    <cellStyle name="Normal 2 7" xfId="2521" xr:uid="{00000000-0005-0000-0000-00007B260000}"/>
    <cellStyle name="Normal 2 7 2" xfId="2522" xr:uid="{00000000-0005-0000-0000-00007C260000}"/>
    <cellStyle name="Normal 2 70" xfId="11833" xr:uid="{00000000-0005-0000-0000-00007D260000}"/>
    <cellStyle name="Normal 2 71" xfId="11892" xr:uid="{00000000-0005-0000-0000-00007E260000}"/>
    <cellStyle name="Normal 2 72" xfId="11828" xr:uid="{00000000-0005-0000-0000-00007F260000}"/>
    <cellStyle name="Normal 2 73" xfId="11883" xr:uid="{00000000-0005-0000-0000-000080260000}"/>
    <cellStyle name="Normal 2 74" xfId="11832" xr:uid="{00000000-0005-0000-0000-000081260000}"/>
    <cellStyle name="Normal 2 75" xfId="11894" xr:uid="{00000000-0005-0000-0000-000082260000}"/>
    <cellStyle name="Normal 2 76" xfId="11826" xr:uid="{00000000-0005-0000-0000-000083260000}"/>
    <cellStyle name="Normal 2 77" xfId="11880" xr:uid="{00000000-0005-0000-0000-000084260000}"/>
    <cellStyle name="Normal 2 78" xfId="11822" xr:uid="{00000000-0005-0000-0000-000085260000}"/>
    <cellStyle name="Normal 2 79" xfId="11884" xr:uid="{00000000-0005-0000-0000-000086260000}"/>
    <cellStyle name="Normal 2 8" xfId="2523" xr:uid="{00000000-0005-0000-0000-000087260000}"/>
    <cellStyle name="Normal 2 8 2" xfId="2524" xr:uid="{00000000-0005-0000-0000-000088260000}"/>
    <cellStyle name="Normal 2 80" xfId="11812" xr:uid="{00000000-0005-0000-0000-000089260000}"/>
    <cellStyle name="Normal 2 81" xfId="11882" xr:uid="{00000000-0005-0000-0000-00008A260000}"/>
    <cellStyle name="Normal 2 82" xfId="11820" xr:uid="{00000000-0005-0000-0000-00008B260000}"/>
    <cellStyle name="Normal 2 83" xfId="11881" xr:uid="{00000000-0005-0000-0000-00008C260000}"/>
    <cellStyle name="Normal 2 84" xfId="11824" xr:uid="{00000000-0005-0000-0000-00008D260000}"/>
    <cellStyle name="Normal 2 85" xfId="11885" xr:uid="{00000000-0005-0000-0000-00008E260000}"/>
    <cellStyle name="Normal 2 86" xfId="11825" xr:uid="{00000000-0005-0000-0000-00008F260000}"/>
    <cellStyle name="Normal 2 87" xfId="11897" xr:uid="{00000000-0005-0000-0000-000090260000}"/>
    <cellStyle name="Normal 2 88" xfId="11821" xr:uid="{00000000-0005-0000-0000-000091260000}"/>
    <cellStyle name="Normal 2 89" xfId="11887" xr:uid="{00000000-0005-0000-0000-000092260000}"/>
    <cellStyle name="Normal 2 9" xfId="2525" xr:uid="{00000000-0005-0000-0000-000093260000}"/>
    <cellStyle name="Normal 2 9 2" xfId="2526" xr:uid="{00000000-0005-0000-0000-000094260000}"/>
    <cellStyle name="Normal 2 90" xfId="11819" xr:uid="{00000000-0005-0000-0000-000095260000}"/>
    <cellStyle name="Normal 2 91" xfId="11898" xr:uid="{00000000-0005-0000-0000-000096260000}"/>
    <cellStyle name="Normal 2 92" xfId="11805" xr:uid="{00000000-0005-0000-0000-000097260000}"/>
    <cellStyle name="Normal 2 93" xfId="11889" xr:uid="{00000000-0005-0000-0000-000098260000}"/>
    <cellStyle name="Normal 2 94" xfId="11817" xr:uid="{00000000-0005-0000-0000-000099260000}"/>
    <cellStyle name="Normal 2 95" xfId="11891" xr:uid="{00000000-0005-0000-0000-00009A260000}"/>
    <cellStyle name="Normal 2 96" xfId="11815" xr:uid="{00000000-0005-0000-0000-00009B260000}"/>
    <cellStyle name="Normal 2 97" xfId="11895" xr:uid="{00000000-0005-0000-0000-00009C260000}"/>
    <cellStyle name="Normal 2 98" xfId="11803" xr:uid="{00000000-0005-0000-0000-00009D260000}"/>
    <cellStyle name="Normal 2 99" xfId="11900" xr:uid="{00000000-0005-0000-0000-00009E260000}"/>
    <cellStyle name="Normal 20" xfId="2527" xr:uid="{00000000-0005-0000-0000-00009F260000}"/>
    <cellStyle name="Normal 21" xfId="2528" xr:uid="{00000000-0005-0000-0000-0000A0260000}"/>
    <cellStyle name="Normal 22" xfId="2529" xr:uid="{00000000-0005-0000-0000-0000A1260000}"/>
    <cellStyle name="Normal 23" xfId="2530" xr:uid="{00000000-0005-0000-0000-0000A2260000}"/>
    <cellStyle name="Normal 24" xfId="2531" xr:uid="{00000000-0005-0000-0000-0000A3260000}"/>
    <cellStyle name="Normal 25" xfId="2532" xr:uid="{00000000-0005-0000-0000-0000A4260000}"/>
    <cellStyle name="Normal 25 10" xfId="2533" xr:uid="{00000000-0005-0000-0000-0000A5260000}"/>
    <cellStyle name="Normal 25 100" xfId="2534" xr:uid="{00000000-0005-0000-0000-0000A6260000}"/>
    <cellStyle name="Normal 25 101" xfId="2535" xr:uid="{00000000-0005-0000-0000-0000A7260000}"/>
    <cellStyle name="Normal 25 102" xfId="2536" xr:uid="{00000000-0005-0000-0000-0000A8260000}"/>
    <cellStyle name="Normal 25 103" xfId="2537" xr:uid="{00000000-0005-0000-0000-0000A9260000}"/>
    <cellStyle name="Normal 25 104" xfId="2538" xr:uid="{00000000-0005-0000-0000-0000AA260000}"/>
    <cellStyle name="Normal 25 105" xfId="2539" xr:uid="{00000000-0005-0000-0000-0000AB260000}"/>
    <cellStyle name="Normal 25 106" xfId="2540" xr:uid="{00000000-0005-0000-0000-0000AC260000}"/>
    <cellStyle name="Normal 25 107" xfId="2541" xr:uid="{00000000-0005-0000-0000-0000AD260000}"/>
    <cellStyle name="Normal 25 108" xfId="2542" xr:uid="{00000000-0005-0000-0000-0000AE260000}"/>
    <cellStyle name="Normal 25 109" xfId="2543" xr:uid="{00000000-0005-0000-0000-0000AF260000}"/>
    <cellStyle name="Normal 25 11" xfId="2544" xr:uid="{00000000-0005-0000-0000-0000B0260000}"/>
    <cellStyle name="Normal 25 12" xfId="2545" xr:uid="{00000000-0005-0000-0000-0000B1260000}"/>
    <cellStyle name="Normal 25 13" xfId="2546" xr:uid="{00000000-0005-0000-0000-0000B2260000}"/>
    <cellStyle name="Normal 25 14" xfId="2547" xr:uid="{00000000-0005-0000-0000-0000B3260000}"/>
    <cellStyle name="Normal 25 15" xfId="2548" xr:uid="{00000000-0005-0000-0000-0000B4260000}"/>
    <cellStyle name="Normal 25 16" xfId="2549" xr:uid="{00000000-0005-0000-0000-0000B5260000}"/>
    <cellStyle name="Normal 25 17" xfId="2550" xr:uid="{00000000-0005-0000-0000-0000B6260000}"/>
    <cellStyle name="Normal 25 18" xfId="2551" xr:uid="{00000000-0005-0000-0000-0000B7260000}"/>
    <cellStyle name="Normal 25 19" xfId="2552" xr:uid="{00000000-0005-0000-0000-0000B8260000}"/>
    <cellStyle name="Normal 25 2" xfId="2553" xr:uid="{00000000-0005-0000-0000-0000B9260000}"/>
    <cellStyle name="Normal 25 20" xfId="2554" xr:uid="{00000000-0005-0000-0000-0000BA260000}"/>
    <cellStyle name="Normal 25 21" xfId="2555" xr:uid="{00000000-0005-0000-0000-0000BB260000}"/>
    <cellStyle name="Normal 25 22" xfId="2556" xr:uid="{00000000-0005-0000-0000-0000BC260000}"/>
    <cellStyle name="Normal 25 23" xfId="2557" xr:uid="{00000000-0005-0000-0000-0000BD260000}"/>
    <cellStyle name="Normal 25 24" xfId="2558" xr:uid="{00000000-0005-0000-0000-0000BE260000}"/>
    <cellStyle name="Normal 25 25" xfId="2559" xr:uid="{00000000-0005-0000-0000-0000BF260000}"/>
    <cellStyle name="Normal 25 26" xfId="2560" xr:uid="{00000000-0005-0000-0000-0000C0260000}"/>
    <cellStyle name="Normal 25 27" xfId="2561" xr:uid="{00000000-0005-0000-0000-0000C1260000}"/>
    <cellStyle name="Normal 25 28" xfId="2562" xr:uid="{00000000-0005-0000-0000-0000C2260000}"/>
    <cellStyle name="Normal 25 29" xfId="2563" xr:uid="{00000000-0005-0000-0000-0000C3260000}"/>
    <cellStyle name="Normal 25 3" xfId="2564" xr:uid="{00000000-0005-0000-0000-0000C4260000}"/>
    <cellStyle name="Normal 25 30" xfId="2565" xr:uid="{00000000-0005-0000-0000-0000C5260000}"/>
    <cellStyle name="Normal 25 31" xfId="2566" xr:uid="{00000000-0005-0000-0000-0000C6260000}"/>
    <cellStyle name="Normal 25 32" xfId="2567" xr:uid="{00000000-0005-0000-0000-0000C7260000}"/>
    <cellStyle name="Normal 25 33" xfId="2568" xr:uid="{00000000-0005-0000-0000-0000C8260000}"/>
    <cellStyle name="Normal 25 34" xfId="2569" xr:uid="{00000000-0005-0000-0000-0000C9260000}"/>
    <cellStyle name="Normal 25 35" xfId="2570" xr:uid="{00000000-0005-0000-0000-0000CA260000}"/>
    <cellStyle name="Normal 25 36" xfId="2571" xr:uid="{00000000-0005-0000-0000-0000CB260000}"/>
    <cellStyle name="Normal 25 37" xfId="2572" xr:uid="{00000000-0005-0000-0000-0000CC260000}"/>
    <cellStyle name="Normal 25 38" xfId="2573" xr:uid="{00000000-0005-0000-0000-0000CD260000}"/>
    <cellStyle name="Normal 25 39" xfId="2574" xr:uid="{00000000-0005-0000-0000-0000CE260000}"/>
    <cellStyle name="Normal 25 4" xfId="2575" xr:uid="{00000000-0005-0000-0000-0000CF260000}"/>
    <cellStyle name="Normal 25 40" xfId="2576" xr:uid="{00000000-0005-0000-0000-0000D0260000}"/>
    <cellStyle name="Normal 25 41" xfId="2577" xr:uid="{00000000-0005-0000-0000-0000D1260000}"/>
    <cellStyle name="Normal 25 42" xfId="2578" xr:uid="{00000000-0005-0000-0000-0000D2260000}"/>
    <cellStyle name="Normal 25 43" xfId="2579" xr:uid="{00000000-0005-0000-0000-0000D3260000}"/>
    <cellStyle name="Normal 25 44" xfId="2580" xr:uid="{00000000-0005-0000-0000-0000D4260000}"/>
    <cellStyle name="Normal 25 45" xfId="2581" xr:uid="{00000000-0005-0000-0000-0000D5260000}"/>
    <cellStyle name="Normal 25 46" xfId="2582" xr:uid="{00000000-0005-0000-0000-0000D6260000}"/>
    <cellStyle name="Normal 25 47" xfId="2583" xr:uid="{00000000-0005-0000-0000-0000D7260000}"/>
    <cellStyle name="Normal 25 48" xfId="2584" xr:uid="{00000000-0005-0000-0000-0000D8260000}"/>
    <cellStyle name="Normal 25 49" xfId="2585" xr:uid="{00000000-0005-0000-0000-0000D9260000}"/>
    <cellStyle name="Normal 25 5" xfId="2586" xr:uid="{00000000-0005-0000-0000-0000DA260000}"/>
    <cellStyle name="Normal 25 50" xfId="2587" xr:uid="{00000000-0005-0000-0000-0000DB260000}"/>
    <cellStyle name="Normal 25 51" xfId="2588" xr:uid="{00000000-0005-0000-0000-0000DC260000}"/>
    <cellStyle name="Normal 25 52" xfId="2589" xr:uid="{00000000-0005-0000-0000-0000DD260000}"/>
    <cellStyle name="Normal 25 53" xfId="2590" xr:uid="{00000000-0005-0000-0000-0000DE260000}"/>
    <cellStyle name="Normal 25 54" xfId="2591" xr:uid="{00000000-0005-0000-0000-0000DF260000}"/>
    <cellStyle name="Normal 25 55" xfId="2592" xr:uid="{00000000-0005-0000-0000-0000E0260000}"/>
    <cellStyle name="Normal 25 56" xfId="2593" xr:uid="{00000000-0005-0000-0000-0000E1260000}"/>
    <cellStyle name="Normal 25 57" xfId="2594" xr:uid="{00000000-0005-0000-0000-0000E2260000}"/>
    <cellStyle name="Normal 25 58" xfId="2595" xr:uid="{00000000-0005-0000-0000-0000E3260000}"/>
    <cellStyle name="Normal 25 59" xfId="2596" xr:uid="{00000000-0005-0000-0000-0000E4260000}"/>
    <cellStyle name="Normal 25 6" xfId="2597" xr:uid="{00000000-0005-0000-0000-0000E5260000}"/>
    <cellStyle name="Normal 25 60" xfId="2598" xr:uid="{00000000-0005-0000-0000-0000E6260000}"/>
    <cellStyle name="Normal 25 61" xfId="2599" xr:uid="{00000000-0005-0000-0000-0000E7260000}"/>
    <cellStyle name="Normal 25 62" xfId="2600" xr:uid="{00000000-0005-0000-0000-0000E8260000}"/>
    <cellStyle name="Normal 25 63" xfId="2601" xr:uid="{00000000-0005-0000-0000-0000E9260000}"/>
    <cellStyle name="Normal 25 64" xfId="2602" xr:uid="{00000000-0005-0000-0000-0000EA260000}"/>
    <cellStyle name="Normal 25 65" xfId="2603" xr:uid="{00000000-0005-0000-0000-0000EB260000}"/>
    <cellStyle name="Normal 25 66" xfId="2604" xr:uid="{00000000-0005-0000-0000-0000EC260000}"/>
    <cellStyle name="Normal 25 67" xfId="2605" xr:uid="{00000000-0005-0000-0000-0000ED260000}"/>
    <cellStyle name="Normal 25 68" xfId="2606" xr:uid="{00000000-0005-0000-0000-0000EE260000}"/>
    <cellStyle name="Normal 25 69" xfId="2607" xr:uid="{00000000-0005-0000-0000-0000EF260000}"/>
    <cellStyle name="Normal 25 7" xfId="2608" xr:uid="{00000000-0005-0000-0000-0000F0260000}"/>
    <cellStyle name="Normal 25 70" xfId="2609" xr:uid="{00000000-0005-0000-0000-0000F1260000}"/>
    <cellStyle name="Normal 25 71" xfId="2610" xr:uid="{00000000-0005-0000-0000-0000F2260000}"/>
    <cellStyle name="Normal 25 72" xfId="2611" xr:uid="{00000000-0005-0000-0000-0000F3260000}"/>
    <cellStyle name="Normal 25 73" xfId="2612" xr:uid="{00000000-0005-0000-0000-0000F4260000}"/>
    <cellStyle name="Normal 25 74" xfId="2613" xr:uid="{00000000-0005-0000-0000-0000F5260000}"/>
    <cellStyle name="Normal 25 75" xfId="2614" xr:uid="{00000000-0005-0000-0000-0000F6260000}"/>
    <cellStyle name="Normal 25 76" xfId="2615" xr:uid="{00000000-0005-0000-0000-0000F7260000}"/>
    <cellStyle name="Normal 25 77" xfId="2616" xr:uid="{00000000-0005-0000-0000-0000F8260000}"/>
    <cellStyle name="Normal 25 78" xfId="2617" xr:uid="{00000000-0005-0000-0000-0000F9260000}"/>
    <cellStyle name="Normal 25 79" xfId="2618" xr:uid="{00000000-0005-0000-0000-0000FA260000}"/>
    <cellStyle name="Normal 25 8" xfId="2619" xr:uid="{00000000-0005-0000-0000-0000FB260000}"/>
    <cellStyle name="Normal 25 80" xfId="2620" xr:uid="{00000000-0005-0000-0000-0000FC260000}"/>
    <cellStyle name="Normal 25 81" xfId="2621" xr:uid="{00000000-0005-0000-0000-0000FD260000}"/>
    <cellStyle name="Normal 25 82" xfId="2622" xr:uid="{00000000-0005-0000-0000-0000FE260000}"/>
    <cellStyle name="Normal 25 83" xfId="2623" xr:uid="{00000000-0005-0000-0000-0000FF260000}"/>
    <cellStyle name="Normal 25 84" xfId="2624" xr:uid="{00000000-0005-0000-0000-000000270000}"/>
    <cellStyle name="Normal 25 85" xfId="2625" xr:uid="{00000000-0005-0000-0000-000001270000}"/>
    <cellStyle name="Normal 25 86" xfId="2626" xr:uid="{00000000-0005-0000-0000-000002270000}"/>
    <cellStyle name="Normal 25 87" xfId="2627" xr:uid="{00000000-0005-0000-0000-000003270000}"/>
    <cellStyle name="Normal 25 88" xfId="2628" xr:uid="{00000000-0005-0000-0000-000004270000}"/>
    <cellStyle name="Normal 25 89" xfId="2629" xr:uid="{00000000-0005-0000-0000-000005270000}"/>
    <cellStyle name="Normal 25 9" xfId="2630" xr:uid="{00000000-0005-0000-0000-000006270000}"/>
    <cellStyle name="Normal 25 90" xfId="2631" xr:uid="{00000000-0005-0000-0000-000007270000}"/>
    <cellStyle name="Normal 25 91" xfId="2632" xr:uid="{00000000-0005-0000-0000-000008270000}"/>
    <cellStyle name="Normal 25 92" xfId="2633" xr:uid="{00000000-0005-0000-0000-000009270000}"/>
    <cellStyle name="Normal 25 93" xfId="2634" xr:uid="{00000000-0005-0000-0000-00000A270000}"/>
    <cellStyle name="Normal 25 94" xfId="2635" xr:uid="{00000000-0005-0000-0000-00000B270000}"/>
    <cellStyle name="Normal 25 95" xfId="2636" xr:uid="{00000000-0005-0000-0000-00000C270000}"/>
    <cellStyle name="Normal 25 96" xfId="2637" xr:uid="{00000000-0005-0000-0000-00000D270000}"/>
    <cellStyle name="Normal 25 97" xfId="2638" xr:uid="{00000000-0005-0000-0000-00000E270000}"/>
    <cellStyle name="Normal 25 98" xfId="2639" xr:uid="{00000000-0005-0000-0000-00000F270000}"/>
    <cellStyle name="Normal 25 99" xfId="2640" xr:uid="{00000000-0005-0000-0000-000010270000}"/>
    <cellStyle name="Normal 26" xfId="2641" xr:uid="{00000000-0005-0000-0000-000011270000}"/>
    <cellStyle name="Normal 26 10" xfId="2642" xr:uid="{00000000-0005-0000-0000-000012270000}"/>
    <cellStyle name="Normal 26 100" xfId="2643" xr:uid="{00000000-0005-0000-0000-000013270000}"/>
    <cellStyle name="Normal 26 101" xfId="2644" xr:uid="{00000000-0005-0000-0000-000014270000}"/>
    <cellStyle name="Normal 26 102" xfId="2645" xr:uid="{00000000-0005-0000-0000-000015270000}"/>
    <cellStyle name="Normal 26 103" xfId="2646" xr:uid="{00000000-0005-0000-0000-000016270000}"/>
    <cellStyle name="Normal 26 104" xfId="2647" xr:uid="{00000000-0005-0000-0000-000017270000}"/>
    <cellStyle name="Normal 26 105" xfId="2648" xr:uid="{00000000-0005-0000-0000-000018270000}"/>
    <cellStyle name="Normal 26 106" xfId="2649" xr:uid="{00000000-0005-0000-0000-000019270000}"/>
    <cellStyle name="Normal 26 107" xfId="2650" xr:uid="{00000000-0005-0000-0000-00001A270000}"/>
    <cellStyle name="Normal 26 108" xfId="2651" xr:uid="{00000000-0005-0000-0000-00001B270000}"/>
    <cellStyle name="Normal 26 109" xfId="2652" xr:uid="{00000000-0005-0000-0000-00001C270000}"/>
    <cellStyle name="Normal 26 11" xfId="2653" xr:uid="{00000000-0005-0000-0000-00001D270000}"/>
    <cellStyle name="Normal 26 12" xfId="2654" xr:uid="{00000000-0005-0000-0000-00001E270000}"/>
    <cellStyle name="Normal 26 13" xfId="2655" xr:uid="{00000000-0005-0000-0000-00001F270000}"/>
    <cellStyle name="Normal 26 14" xfId="2656" xr:uid="{00000000-0005-0000-0000-000020270000}"/>
    <cellStyle name="Normal 26 15" xfId="2657" xr:uid="{00000000-0005-0000-0000-000021270000}"/>
    <cellStyle name="Normal 26 16" xfId="2658" xr:uid="{00000000-0005-0000-0000-000022270000}"/>
    <cellStyle name="Normal 26 17" xfId="2659" xr:uid="{00000000-0005-0000-0000-000023270000}"/>
    <cellStyle name="Normal 26 18" xfId="2660" xr:uid="{00000000-0005-0000-0000-000024270000}"/>
    <cellStyle name="Normal 26 19" xfId="2661" xr:uid="{00000000-0005-0000-0000-000025270000}"/>
    <cellStyle name="Normal 26 2" xfId="2662" xr:uid="{00000000-0005-0000-0000-000026270000}"/>
    <cellStyle name="Normal 26 20" xfId="2663" xr:uid="{00000000-0005-0000-0000-000027270000}"/>
    <cellStyle name="Normal 26 21" xfId="2664" xr:uid="{00000000-0005-0000-0000-000028270000}"/>
    <cellStyle name="Normal 26 22" xfId="2665" xr:uid="{00000000-0005-0000-0000-000029270000}"/>
    <cellStyle name="Normal 26 23" xfId="2666" xr:uid="{00000000-0005-0000-0000-00002A270000}"/>
    <cellStyle name="Normal 26 24" xfId="2667" xr:uid="{00000000-0005-0000-0000-00002B270000}"/>
    <cellStyle name="Normal 26 25" xfId="2668" xr:uid="{00000000-0005-0000-0000-00002C270000}"/>
    <cellStyle name="Normal 26 26" xfId="2669" xr:uid="{00000000-0005-0000-0000-00002D270000}"/>
    <cellStyle name="Normal 26 27" xfId="2670" xr:uid="{00000000-0005-0000-0000-00002E270000}"/>
    <cellStyle name="Normal 26 28" xfId="2671" xr:uid="{00000000-0005-0000-0000-00002F270000}"/>
    <cellStyle name="Normal 26 29" xfId="2672" xr:uid="{00000000-0005-0000-0000-000030270000}"/>
    <cellStyle name="Normal 26 3" xfId="2673" xr:uid="{00000000-0005-0000-0000-000031270000}"/>
    <cellStyle name="Normal 26 30" xfId="2674" xr:uid="{00000000-0005-0000-0000-000032270000}"/>
    <cellStyle name="Normal 26 31" xfId="2675" xr:uid="{00000000-0005-0000-0000-000033270000}"/>
    <cellStyle name="Normal 26 32" xfId="2676" xr:uid="{00000000-0005-0000-0000-000034270000}"/>
    <cellStyle name="Normal 26 33" xfId="2677" xr:uid="{00000000-0005-0000-0000-000035270000}"/>
    <cellStyle name="Normal 26 34" xfId="2678" xr:uid="{00000000-0005-0000-0000-000036270000}"/>
    <cellStyle name="Normal 26 35" xfId="2679" xr:uid="{00000000-0005-0000-0000-000037270000}"/>
    <cellStyle name="Normal 26 36" xfId="2680" xr:uid="{00000000-0005-0000-0000-000038270000}"/>
    <cellStyle name="Normal 26 37" xfId="2681" xr:uid="{00000000-0005-0000-0000-000039270000}"/>
    <cellStyle name="Normal 26 38" xfId="2682" xr:uid="{00000000-0005-0000-0000-00003A270000}"/>
    <cellStyle name="Normal 26 39" xfId="2683" xr:uid="{00000000-0005-0000-0000-00003B270000}"/>
    <cellStyle name="Normal 26 4" xfId="2684" xr:uid="{00000000-0005-0000-0000-00003C270000}"/>
    <cellStyle name="Normal 26 40" xfId="2685" xr:uid="{00000000-0005-0000-0000-00003D270000}"/>
    <cellStyle name="Normal 26 41" xfId="2686" xr:uid="{00000000-0005-0000-0000-00003E270000}"/>
    <cellStyle name="Normal 26 42" xfId="2687" xr:uid="{00000000-0005-0000-0000-00003F270000}"/>
    <cellStyle name="Normal 26 43" xfId="2688" xr:uid="{00000000-0005-0000-0000-000040270000}"/>
    <cellStyle name="Normal 26 44" xfId="2689" xr:uid="{00000000-0005-0000-0000-000041270000}"/>
    <cellStyle name="Normal 26 45" xfId="2690" xr:uid="{00000000-0005-0000-0000-000042270000}"/>
    <cellStyle name="Normal 26 46" xfId="2691" xr:uid="{00000000-0005-0000-0000-000043270000}"/>
    <cellStyle name="Normal 26 47" xfId="2692" xr:uid="{00000000-0005-0000-0000-000044270000}"/>
    <cellStyle name="Normal 26 48" xfId="2693" xr:uid="{00000000-0005-0000-0000-000045270000}"/>
    <cellStyle name="Normal 26 49" xfId="2694" xr:uid="{00000000-0005-0000-0000-000046270000}"/>
    <cellStyle name="Normal 26 5" xfId="2695" xr:uid="{00000000-0005-0000-0000-000047270000}"/>
    <cellStyle name="Normal 26 50" xfId="2696" xr:uid="{00000000-0005-0000-0000-000048270000}"/>
    <cellStyle name="Normal 26 51" xfId="2697" xr:uid="{00000000-0005-0000-0000-000049270000}"/>
    <cellStyle name="Normal 26 52" xfId="2698" xr:uid="{00000000-0005-0000-0000-00004A270000}"/>
    <cellStyle name="Normal 26 53" xfId="2699" xr:uid="{00000000-0005-0000-0000-00004B270000}"/>
    <cellStyle name="Normal 26 54" xfId="2700" xr:uid="{00000000-0005-0000-0000-00004C270000}"/>
    <cellStyle name="Normal 26 55" xfId="2701" xr:uid="{00000000-0005-0000-0000-00004D270000}"/>
    <cellStyle name="Normal 26 56" xfId="2702" xr:uid="{00000000-0005-0000-0000-00004E270000}"/>
    <cellStyle name="Normal 26 57" xfId="2703" xr:uid="{00000000-0005-0000-0000-00004F270000}"/>
    <cellStyle name="Normal 26 58" xfId="2704" xr:uid="{00000000-0005-0000-0000-000050270000}"/>
    <cellStyle name="Normal 26 59" xfId="2705" xr:uid="{00000000-0005-0000-0000-000051270000}"/>
    <cellStyle name="Normal 26 6" xfId="2706" xr:uid="{00000000-0005-0000-0000-000052270000}"/>
    <cellStyle name="Normal 26 60" xfId="2707" xr:uid="{00000000-0005-0000-0000-000053270000}"/>
    <cellStyle name="Normal 26 61" xfId="2708" xr:uid="{00000000-0005-0000-0000-000054270000}"/>
    <cellStyle name="Normal 26 62" xfId="2709" xr:uid="{00000000-0005-0000-0000-000055270000}"/>
    <cellStyle name="Normal 26 63" xfId="2710" xr:uid="{00000000-0005-0000-0000-000056270000}"/>
    <cellStyle name="Normal 26 64" xfId="2711" xr:uid="{00000000-0005-0000-0000-000057270000}"/>
    <cellStyle name="Normal 26 65" xfId="2712" xr:uid="{00000000-0005-0000-0000-000058270000}"/>
    <cellStyle name="Normal 26 66" xfId="2713" xr:uid="{00000000-0005-0000-0000-000059270000}"/>
    <cellStyle name="Normal 26 67" xfId="2714" xr:uid="{00000000-0005-0000-0000-00005A270000}"/>
    <cellStyle name="Normal 26 68" xfId="2715" xr:uid="{00000000-0005-0000-0000-00005B270000}"/>
    <cellStyle name="Normal 26 69" xfId="2716" xr:uid="{00000000-0005-0000-0000-00005C270000}"/>
    <cellStyle name="Normal 26 7" xfId="2717" xr:uid="{00000000-0005-0000-0000-00005D270000}"/>
    <cellStyle name="Normal 26 70" xfId="2718" xr:uid="{00000000-0005-0000-0000-00005E270000}"/>
    <cellStyle name="Normal 26 71" xfId="2719" xr:uid="{00000000-0005-0000-0000-00005F270000}"/>
    <cellStyle name="Normal 26 72" xfId="2720" xr:uid="{00000000-0005-0000-0000-000060270000}"/>
    <cellStyle name="Normal 26 73" xfId="2721" xr:uid="{00000000-0005-0000-0000-000061270000}"/>
    <cellStyle name="Normal 26 74" xfId="2722" xr:uid="{00000000-0005-0000-0000-000062270000}"/>
    <cellStyle name="Normal 26 75" xfId="2723" xr:uid="{00000000-0005-0000-0000-000063270000}"/>
    <cellStyle name="Normal 26 76" xfId="2724" xr:uid="{00000000-0005-0000-0000-000064270000}"/>
    <cellStyle name="Normal 26 77" xfId="2725" xr:uid="{00000000-0005-0000-0000-000065270000}"/>
    <cellStyle name="Normal 26 78" xfId="2726" xr:uid="{00000000-0005-0000-0000-000066270000}"/>
    <cellStyle name="Normal 26 79" xfId="2727" xr:uid="{00000000-0005-0000-0000-000067270000}"/>
    <cellStyle name="Normal 26 8" xfId="2728" xr:uid="{00000000-0005-0000-0000-000068270000}"/>
    <cellStyle name="Normal 26 80" xfId="2729" xr:uid="{00000000-0005-0000-0000-000069270000}"/>
    <cellStyle name="Normal 26 81" xfId="2730" xr:uid="{00000000-0005-0000-0000-00006A270000}"/>
    <cellStyle name="Normal 26 82" xfId="2731" xr:uid="{00000000-0005-0000-0000-00006B270000}"/>
    <cellStyle name="Normal 26 83" xfId="2732" xr:uid="{00000000-0005-0000-0000-00006C270000}"/>
    <cellStyle name="Normal 26 84" xfId="2733" xr:uid="{00000000-0005-0000-0000-00006D270000}"/>
    <cellStyle name="Normal 26 85" xfId="2734" xr:uid="{00000000-0005-0000-0000-00006E270000}"/>
    <cellStyle name="Normal 26 86" xfId="2735" xr:uid="{00000000-0005-0000-0000-00006F270000}"/>
    <cellStyle name="Normal 26 87" xfId="2736" xr:uid="{00000000-0005-0000-0000-000070270000}"/>
    <cellStyle name="Normal 26 88" xfId="2737" xr:uid="{00000000-0005-0000-0000-000071270000}"/>
    <cellStyle name="Normal 26 89" xfId="2738" xr:uid="{00000000-0005-0000-0000-000072270000}"/>
    <cellStyle name="Normal 26 9" xfId="2739" xr:uid="{00000000-0005-0000-0000-000073270000}"/>
    <cellStyle name="Normal 26 90" xfId="2740" xr:uid="{00000000-0005-0000-0000-000074270000}"/>
    <cellStyle name="Normal 26 91" xfId="2741" xr:uid="{00000000-0005-0000-0000-000075270000}"/>
    <cellStyle name="Normal 26 92" xfId="2742" xr:uid="{00000000-0005-0000-0000-000076270000}"/>
    <cellStyle name="Normal 26 93" xfId="2743" xr:uid="{00000000-0005-0000-0000-000077270000}"/>
    <cellStyle name="Normal 26 94" xfId="2744" xr:uid="{00000000-0005-0000-0000-000078270000}"/>
    <cellStyle name="Normal 26 95" xfId="2745" xr:uid="{00000000-0005-0000-0000-000079270000}"/>
    <cellStyle name="Normal 26 96" xfId="2746" xr:uid="{00000000-0005-0000-0000-00007A270000}"/>
    <cellStyle name="Normal 26 97" xfId="2747" xr:uid="{00000000-0005-0000-0000-00007B270000}"/>
    <cellStyle name="Normal 26 98" xfId="2748" xr:uid="{00000000-0005-0000-0000-00007C270000}"/>
    <cellStyle name="Normal 26 99" xfId="2749" xr:uid="{00000000-0005-0000-0000-00007D270000}"/>
    <cellStyle name="Normal 27" xfId="2750" xr:uid="{00000000-0005-0000-0000-00007E270000}"/>
    <cellStyle name="Normal 27 10" xfId="2751" xr:uid="{00000000-0005-0000-0000-00007F270000}"/>
    <cellStyle name="Normal 27 100" xfId="2752" xr:uid="{00000000-0005-0000-0000-000080270000}"/>
    <cellStyle name="Normal 27 101" xfId="2753" xr:uid="{00000000-0005-0000-0000-000081270000}"/>
    <cellStyle name="Normal 27 102" xfId="2754" xr:uid="{00000000-0005-0000-0000-000082270000}"/>
    <cellStyle name="Normal 27 103" xfId="2755" xr:uid="{00000000-0005-0000-0000-000083270000}"/>
    <cellStyle name="Normal 27 104" xfId="2756" xr:uid="{00000000-0005-0000-0000-000084270000}"/>
    <cellStyle name="Normal 27 105" xfId="2757" xr:uid="{00000000-0005-0000-0000-000085270000}"/>
    <cellStyle name="Normal 27 106" xfId="2758" xr:uid="{00000000-0005-0000-0000-000086270000}"/>
    <cellStyle name="Normal 27 107" xfId="2759" xr:uid="{00000000-0005-0000-0000-000087270000}"/>
    <cellStyle name="Normal 27 108" xfId="2760" xr:uid="{00000000-0005-0000-0000-000088270000}"/>
    <cellStyle name="Normal 27 109" xfId="2761" xr:uid="{00000000-0005-0000-0000-000089270000}"/>
    <cellStyle name="Normal 27 11" xfId="2762" xr:uid="{00000000-0005-0000-0000-00008A270000}"/>
    <cellStyle name="Normal 27 12" xfId="2763" xr:uid="{00000000-0005-0000-0000-00008B270000}"/>
    <cellStyle name="Normal 27 13" xfId="2764" xr:uid="{00000000-0005-0000-0000-00008C270000}"/>
    <cellStyle name="Normal 27 14" xfId="2765" xr:uid="{00000000-0005-0000-0000-00008D270000}"/>
    <cellStyle name="Normal 27 15" xfId="2766" xr:uid="{00000000-0005-0000-0000-00008E270000}"/>
    <cellStyle name="Normal 27 16" xfId="2767" xr:uid="{00000000-0005-0000-0000-00008F270000}"/>
    <cellStyle name="Normal 27 17" xfId="2768" xr:uid="{00000000-0005-0000-0000-000090270000}"/>
    <cellStyle name="Normal 27 18" xfId="2769" xr:uid="{00000000-0005-0000-0000-000091270000}"/>
    <cellStyle name="Normal 27 19" xfId="2770" xr:uid="{00000000-0005-0000-0000-000092270000}"/>
    <cellStyle name="Normal 27 2" xfId="2771" xr:uid="{00000000-0005-0000-0000-000093270000}"/>
    <cellStyle name="Normal 27 20" xfId="2772" xr:uid="{00000000-0005-0000-0000-000094270000}"/>
    <cellStyle name="Normal 27 21" xfId="2773" xr:uid="{00000000-0005-0000-0000-000095270000}"/>
    <cellStyle name="Normal 27 22" xfId="2774" xr:uid="{00000000-0005-0000-0000-000096270000}"/>
    <cellStyle name="Normal 27 23" xfId="2775" xr:uid="{00000000-0005-0000-0000-000097270000}"/>
    <cellStyle name="Normal 27 24" xfId="2776" xr:uid="{00000000-0005-0000-0000-000098270000}"/>
    <cellStyle name="Normal 27 25" xfId="2777" xr:uid="{00000000-0005-0000-0000-000099270000}"/>
    <cellStyle name="Normal 27 26" xfId="2778" xr:uid="{00000000-0005-0000-0000-00009A270000}"/>
    <cellStyle name="Normal 27 27" xfId="2779" xr:uid="{00000000-0005-0000-0000-00009B270000}"/>
    <cellStyle name="Normal 27 28" xfId="2780" xr:uid="{00000000-0005-0000-0000-00009C270000}"/>
    <cellStyle name="Normal 27 29" xfId="2781" xr:uid="{00000000-0005-0000-0000-00009D270000}"/>
    <cellStyle name="Normal 27 3" xfId="2782" xr:uid="{00000000-0005-0000-0000-00009E270000}"/>
    <cellStyle name="Normal 27 30" xfId="2783" xr:uid="{00000000-0005-0000-0000-00009F270000}"/>
    <cellStyle name="Normal 27 31" xfId="2784" xr:uid="{00000000-0005-0000-0000-0000A0270000}"/>
    <cellStyle name="Normal 27 32" xfId="2785" xr:uid="{00000000-0005-0000-0000-0000A1270000}"/>
    <cellStyle name="Normal 27 33" xfId="2786" xr:uid="{00000000-0005-0000-0000-0000A2270000}"/>
    <cellStyle name="Normal 27 34" xfId="2787" xr:uid="{00000000-0005-0000-0000-0000A3270000}"/>
    <cellStyle name="Normal 27 35" xfId="2788" xr:uid="{00000000-0005-0000-0000-0000A4270000}"/>
    <cellStyle name="Normal 27 36" xfId="2789" xr:uid="{00000000-0005-0000-0000-0000A5270000}"/>
    <cellStyle name="Normal 27 37" xfId="2790" xr:uid="{00000000-0005-0000-0000-0000A6270000}"/>
    <cellStyle name="Normal 27 38" xfId="2791" xr:uid="{00000000-0005-0000-0000-0000A7270000}"/>
    <cellStyle name="Normal 27 39" xfId="2792" xr:uid="{00000000-0005-0000-0000-0000A8270000}"/>
    <cellStyle name="Normal 27 4" xfId="2793" xr:uid="{00000000-0005-0000-0000-0000A9270000}"/>
    <cellStyle name="Normal 27 40" xfId="2794" xr:uid="{00000000-0005-0000-0000-0000AA270000}"/>
    <cellStyle name="Normal 27 41" xfId="2795" xr:uid="{00000000-0005-0000-0000-0000AB270000}"/>
    <cellStyle name="Normal 27 42" xfId="2796" xr:uid="{00000000-0005-0000-0000-0000AC270000}"/>
    <cellStyle name="Normal 27 43" xfId="2797" xr:uid="{00000000-0005-0000-0000-0000AD270000}"/>
    <cellStyle name="Normal 27 44" xfId="2798" xr:uid="{00000000-0005-0000-0000-0000AE270000}"/>
    <cellStyle name="Normal 27 45" xfId="2799" xr:uid="{00000000-0005-0000-0000-0000AF270000}"/>
    <cellStyle name="Normal 27 46" xfId="2800" xr:uid="{00000000-0005-0000-0000-0000B0270000}"/>
    <cellStyle name="Normal 27 47" xfId="2801" xr:uid="{00000000-0005-0000-0000-0000B1270000}"/>
    <cellStyle name="Normal 27 48" xfId="2802" xr:uid="{00000000-0005-0000-0000-0000B2270000}"/>
    <cellStyle name="Normal 27 49" xfId="2803" xr:uid="{00000000-0005-0000-0000-0000B3270000}"/>
    <cellStyle name="Normal 27 5" xfId="2804" xr:uid="{00000000-0005-0000-0000-0000B4270000}"/>
    <cellStyle name="Normal 27 50" xfId="2805" xr:uid="{00000000-0005-0000-0000-0000B5270000}"/>
    <cellStyle name="Normal 27 51" xfId="2806" xr:uid="{00000000-0005-0000-0000-0000B6270000}"/>
    <cellStyle name="Normal 27 52" xfId="2807" xr:uid="{00000000-0005-0000-0000-0000B7270000}"/>
    <cellStyle name="Normal 27 53" xfId="2808" xr:uid="{00000000-0005-0000-0000-0000B8270000}"/>
    <cellStyle name="Normal 27 54" xfId="2809" xr:uid="{00000000-0005-0000-0000-0000B9270000}"/>
    <cellStyle name="Normal 27 55" xfId="2810" xr:uid="{00000000-0005-0000-0000-0000BA270000}"/>
    <cellStyle name="Normal 27 56" xfId="2811" xr:uid="{00000000-0005-0000-0000-0000BB270000}"/>
    <cellStyle name="Normal 27 57" xfId="2812" xr:uid="{00000000-0005-0000-0000-0000BC270000}"/>
    <cellStyle name="Normal 27 58" xfId="2813" xr:uid="{00000000-0005-0000-0000-0000BD270000}"/>
    <cellStyle name="Normal 27 59" xfId="2814" xr:uid="{00000000-0005-0000-0000-0000BE270000}"/>
    <cellStyle name="Normal 27 6" xfId="2815" xr:uid="{00000000-0005-0000-0000-0000BF270000}"/>
    <cellStyle name="Normal 27 60" xfId="2816" xr:uid="{00000000-0005-0000-0000-0000C0270000}"/>
    <cellStyle name="Normal 27 61" xfId="2817" xr:uid="{00000000-0005-0000-0000-0000C1270000}"/>
    <cellStyle name="Normal 27 62" xfId="2818" xr:uid="{00000000-0005-0000-0000-0000C2270000}"/>
    <cellStyle name="Normal 27 63" xfId="2819" xr:uid="{00000000-0005-0000-0000-0000C3270000}"/>
    <cellStyle name="Normal 27 64" xfId="2820" xr:uid="{00000000-0005-0000-0000-0000C4270000}"/>
    <cellStyle name="Normal 27 65" xfId="2821" xr:uid="{00000000-0005-0000-0000-0000C5270000}"/>
    <cellStyle name="Normal 27 66" xfId="2822" xr:uid="{00000000-0005-0000-0000-0000C6270000}"/>
    <cellStyle name="Normal 27 67" xfId="2823" xr:uid="{00000000-0005-0000-0000-0000C7270000}"/>
    <cellStyle name="Normal 27 68" xfId="2824" xr:uid="{00000000-0005-0000-0000-0000C8270000}"/>
    <cellStyle name="Normal 27 69" xfId="2825" xr:uid="{00000000-0005-0000-0000-0000C9270000}"/>
    <cellStyle name="Normal 27 7" xfId="2826" xr:uid="{00000000-0005-0000-0000-0000CA270000}"/>
    <cellStyle name="Normal 27 70" xfId="2827" xr:uid="{00000000-0005-0000-0000-0000CB270000}"/>
    <cellStyle name="Normal 27 71" xfId="2828" xr:uid="{00000000-0005-0000-0000-0000CC270000}"/>
    <cellStyle name="Normal 27 72" xfId="2829" xr:uid="{00000000-0005-0000-0000-0000CD270000}"/>
    <cellStyle name="Normal 27 73" xfId="2830" xr:uid="{00000000-0005-0000-0000-0000CE270000}"/>
    <cellStyle name="Normal 27 74" xfId="2831" xr:uid="{00000000-0005-0000-0000-0000CF270000}"/>
    <cellStyle name="Normal 27 75" xfId="2832" xr:uid="{00000000-0005-0000-0000-0000D0270000}"/>
    <cellStyle name="Normal 27 76" xfId="2833" xr:uid="{00000000-0005-0000-0000-0000D1270000}"/>
    <cellStyle name="Normal 27 77" xfId="2834" xr:uid="{00000000-0005-0000-0000-0000D2270000}"/>
    <cellStyle name="Normal 27 78" xfId="2835" xr:uid="{00000000-0005-0000-0000-0000D3270000}"/>
    <cellStyle name="Normal 27 79" xfId="2836" xr:uid="{00000000-0005-0000-0000-0000D4270000}"/>
    <cellStyle name="Normal 27 8" xfId="2837" xr:uid="{00000000-0005-0000-0000-0000D5270000}"/>
    <cellStyle name="Normal 27 80" xfId="2838" xr:uid="{00000000-0005-0000-0000-0000D6270000}"/>
    <cellStyle name="Normal 27 81" xfId="2839" xr:uid="{00000000-0005-0000-0000-0000D7270000}"/>
    <cellStyle name="Normal 27 82" xfId="2840" xr:uid="{00000000-0005-0000-0000-0000D8270000}"/>
    <cellStyle name="Normal 27 83" xfId="2841" xr:uid="{00000000-0005-0000-0000-0000D9270000}"/>
    <cellStyle name="Normal 27 84" xfId="2842" xr:uid="{00000000-0005-0000-0000-0000DA270000}"/>
    <cellStyle name="Normal 27 85" xfId="2843" xr:uid="{00000000-0005-0000-0000-0000DB270000}"/>
    <cellStyle name="Normal 27 86" xfId="2844" xr:uid="{00000000-0005-0000-0000-0000DC270000}"/>
    <cellStyle name="Normal 27 87" xfId="2845" xr:uid="{00000000-0005-0000-0000-0000DD270000}"/>
    <cellStyle name="Normal 27 88" xfId="2846" xr:uid="{00000000-0005-0000-0000-0000DE270000}"/>
    <cellStyle name="Normal 27 89" xfId="2847" xr:uid="{00000000-0005-0000-0000-0000DF270000}"/>
    <cellStyle name="Normal 27 9" xfId="2848" xr:uid="{00000000-0005-0000-0000-0000E0270000}"/>
    <cellStyle name="Normal 27 90" xfId="2849" xr:uid="{00000000-0005-0000-0000-0000E1270000}"/>
    <cellStyle name="Normal 27 91" xfId="2850" xr:uid="{00000000-0005-0000-0000-0000E2270000}"/>
    <cellStyle name="Normal 27 92" xfId="2851" xr:uid="{00000000-0005-0000-0000-0000E3270000}"/>
    <cellStyle name="Normal 27 93" xfId="2852" xr:uid="{00000000-0005-0000-0000-0000E4270000}"/>
    <cellStyle name="Normal 27 94" xfId="2853" xr:uid="{00000000-0005-0000-0000-0000E5270000}"/>
    <cellStyle name="Normal 27 95" xfId="2854" xr:uid="{00000000-0005-0000-0000-0000E6270000}"/>
    <cellStyle name="Normal 27 96" xfId="2855" xr:uid="{00000000-0005-0000-0000-0000E7270000}"/>
    <cellStyle name="Normal 27 97" xfId="2856" xr:uid="{00000000-0005-0000-0000-0000E8270000}"/>
    <cellStyle name="Normal 27 98" xfId="2857" xr:uid="{00000000-0005-0000-0000-0000E9270000}"/>
    <cellStyle name="Normal 27 99" xfId="2858" xr:uid="{00000000-0005-0000-0000-0000EA270000}"/>
    <cellStyle name="Normal 28" xfId="2859" xr:uid="{00000000-0005-0000-0000-0000EB270000}"/>
    <cellStyle name="Normal 28 10" xfId="2860" xr:uid="{00000000-0005-0000-0000-0000EC270000}"/>
    <cellStyle name="Normal 28 100" xfId="2861" xr:uid="{00000000-0005-0000-0000-0000ED270000}"/>
    <cellStyle name="Normal 28 101" xfId="2862" xr:uid="{00000000-0005-0000-0000-0000EE270000}"/>
    <cellStyle name="Normal 28 102" xfId="2863" xr:uid="{00000000-0005-0000-0000-0000EF270000}"/>
    <cellStyle name="Normal 28 103" xfId="2864" xr:uid="{00000000-0005-0000-0000-0000F0270000}"/>
    <cellStyle name="Normal 28 104" xfId="2865" xr:uid="{00000000-0005-0000-0000-0000F1270000}"/>
    <cellStyle name="Normal 28 105" xfId="2866" xr:uid="{00000000-0005-0000-0000-0000F2270000}"/>
    <cellStyle name="Normal 28 106" xfId="2867" xr:uid="{00000000-0005-0000-0000-0000F3270000}"/>
    <cellStyle name="Normal 28 107" xfId="2868" xr:uid="{00000000-0005-0000-0000-0000F4270000}"/>
    <cellStyle name="Normal 28 108" xfId="2869" xr:uid="{00000000-0005-0000-0000-0000F5270000}"/>
    <cellStyle name="Normal 28 109" xfId="2870" xr:uid="{00000000-0005-0000-0000-0000F6270000}"/>
    <cellStyle name="Normal 28 11" xfId="2871" xr:uid="{00000000-0005-0000-0000-0000F7270000}"/>
    <cellStyle name="Normal 28 12" xfId="2872" xr:uid="{00000000-0005-0000-0000-0000F8270000}"/>
    <cellStyle name="Normal 28 13" xfId="2873" xr:uid="{00000000-0005-0000-0000-0000F9270000}"/>
    <cellStyle name="Normal 28 14" xfId="2874" xr:uid="{00000000-0005-0000-0000-0000FA270000}"/>
    <cellStyle name="Normal 28 15" xfId="2875" xr:uid="{00000000-0005-0000-0000-0000FB270000}"/>
    <cellStyle name="Normal 28 16" xfId="2876" xr:uid="{00000000-0005-0000-0000-0000FC270000}"/>
    <cellStyle name="Normal 28 17" xfId="2877" xr:uid="{00000000-0005-0000-0000-0000FD270000}"/>
    <cellStyle name="Normal 28 18" xfId="2878" xr:uid="{00000000-0005-0000-0000-0000FE270000}"/>
    <cellStyle name="Normal 28 19" xfId="2879" xr:uid="{00000000-0005-0000-0000-0000FF270000}"/>
    <cellStyle name="Normal 28 2" xfId="2880" xr:uid="{00000000-0005-0000-0000-000000280000}"/>
    <cellStyle name="Normal 28 20" xfId="2881" xr:uid="{00000000-0005-0000-0000-000001280000}"/>
    <cellStyle name="Normal 28 21" xfId="2882" xr:uid="{00000000-0005-0000-0000-000002280000}"/>
    <cellStyle name="Normal 28 22" xfId="2883" xr:uid="{00000000-0005-0000-0000-000003280000}"/>
    <cellStyle name="Normal 28 23" xfId="2884" xr:uid="{00000000-0005-0000-0000-000004280000}"/>
    <cellStyle name="Normal 28 24" xfId="2885" xr:uid="{00000000-0005-0000-0000-000005280000}"/>
    <cellStyle name="Normal 28 25" xfId="2886" xr:uid="{00000000-0005-0000-0000-000006280000}"/>
    <cellStyle name="Normal 28 26" xfId="2887" xr:uid="{00000000-0005-0000-0000-000007280000}"/>
    <cellStyle name="Normal 28 27" xfId="2888" xr:uid="{00000000-0005-0000-0000-000008280000}"/>
    <cellStyle name="Normal 28 28" xfId="2889" xr:uid="{00000000-0005-0000-0000-000009280000}"/>
    <cellStyle name="Normal 28 29" xfId="2890" xr:uid="{00000000-0005-0000-0000-00000A280000}"/>
    <cellStyle name="Normal 28 3" xfId="2891" xr:uid="{00000000-0005-0000-0000-00000B280000}"/>
    <cellStyle name="Normal 28 30" xfId="2892" xr:uid="{00000000-0005-0000-0000-00000C280000}"/>
    <cellStyle name="Normal 28 31" xfId="2893" xr:uid="{00000000-0005-0000-0000-00000D280000}"/>
    <cellStyle name="Normal 28 32" xfId="2894" xr:uid="{00000000-0005-0000-0000-00000E280000}"/>
    <cellStyle name="Normal 28 33" xfId="2895" xr:uid="{00000000-0005-0000-0000-00000F280000}"/>
    <cellStyle name="Normal 28 34" xfId="2896" xr:uid="{00000000-0005-0000-0000-000010280000}"/>
    <cellStyle name="Normal 28 35" xfId="2897" xr:uid="{00000000-0005-0000-0000-000011280000}"/>
    <cellStyle name="Normal 28 36" xfId="2898" xr:uid="{00000000-0005-0000-0000-000012280000}"/>
    <cellStyle name="Normal 28 37" xfId="2899" xr:uid="{00000000-0005-0000-0000-000013280000}"/>
    <cellStyle name="Normal 28 38" xfId="2900" xr:uid="{00000000-0005-0000-0000-000014280000}"/>
    <cellStyle name="Normal 28 39" xfId="2901" xr:uid="{00000000-0005-0000-0000-000015280000}"/>
    <cellStyle name="Normal 28 4" xfId="2902" xr:uid="{00000000-0005-0000-0000-000016280000}"/>
    <cellStyle name="Normal 28 40" xfId="2903" xr:uid="{00000000-0005-0000-0000-000017280000}"/>
    <cellStyle name="Normal 28 41" xfId="2904" xr:uid="{00000000-0005-0000-0000-000018280000}"/>
    <cellStyle name="Normal 28 42" xfId="2905" xr:uid="{00000000-0005-0000-0000-000019280000}"/>
    <cellStyle name="Normal 28 43" xfId="2906" xr:uid="{00000000-0005-0000-0000-00001A280000}"/>
    <cellStyle name="Normal 28 44" xfId="2907" xr:uid="{00000000-0005-0000-0000-00001B280000}"/>
    <cellStyle name="Normal 28 45" xfId="2908" xr:uid="{00000000-0005-0000-0000-00001C280000}"/>
    <cellStyle name="Normal 28 46" xfId="2909" xr:uid="{00000000-0005-0000-0000-00001D280000}"/>
    <cellStyle name="Normal 28 47" xfId="2910" xr:uid="{00000000-0005-0000-0000-00001E280000}"/>
    <cellStyle name="Normal 28 48" xfId="2911" xr:uid="{00000000-0005-0000-0000-00001F280000}"/>
    <cellStyle name="Normal 28 49" xfId="2912" xr:uid="{00000000-0005-0000-0000-000020280000}"/>
    <cellStyle name="Normal 28 5" xfId="2913" xr:uid="{00000000-0005-0000-0000-000021280000}"/>
    <cellStyle name="Normal 28 50" xfId="2914" xr:uid="{00000000-0005-0000-0000-000022280000}"/>
    <cellStyle name="Normal 28 51" xfId="2915" xr:uid="{00000000-0005-0000-0000-000023280000}"/>
    <cellStyle name="Normal 28 52" xfId="2916" xr:uid="{00000000-0005-0000-0000-000024280000}"/>
    <cellStyle name="Normal 28 53" xfId="2917" xr:uid="{00000000-0005-0000-0000-000025280000}"/>
    <cellStyle name="Normal 28 54" xfId="2918" xr:uid="{00000000-0005-0000-0000-000026280000}"/>
    <cellStyle name="Normal 28 55" xfId="2919" xr:uid="{00000000-0005-0000-0000-000027280000}"/>
    <cellStyle name="Normal 28 56" xfId="2920" xr:uid="{00000000-0005-0000-0000-000028280000}"/>
    <cellStyle name="Normal 28 57" xfId="2921" xr:uid="{00000000-0005-0000-0000-000029280000}"/>
    <cellStyle name="Normal 28 58" xfId="2922" xr:uid="{00000000-0005-0000-0000-00002A280000}"/>
    <cellStyle name="Normal 28 59" xfId="2923" xr:uid="{00000000-0005-0000-0000-00002B280000}"/>
    <cellStyle name="Normal 28 6" xfId="2924" xr:uid="{00000000-0005-0000-0000-00002C280000}"/>
    <cellStyle name="Normal 28 60" xfId="2925" xr:uid="{00000000-0005-0000-0000-00002D280000}"/>
    <cellStyle name="Normal 28 61" xfId="2926" xr:uid="{00000000-0005-0000-0000-00002E280000}"/>
    <cellStyle name="Normal 28 62" xfId="2927" xr:uid="{00000000-0005-0000-0000-00002F280000}"/>
    <cellStyle name="Normal 28 63" xfId="2928" xr:uid="{00000000-0005-0000-0000-000030280000}"/>
    <cellStyle name="Normal 28 64" xfId="2929" xr:uid="{00000000-0005-0000-0000-000031280000}"/>
    <cellStyle name="Normal 28 65" xfId="2930" xr:uid="{00000000-0005-0000-0000-000032280000}"/>
    <cellStyle name="Normal 28 66" xfId="2931" xr:uid="{00000000-0005-0000-0000-000033280000}"/>
    <cellStyle name="Normal 28 67" xfId="2932" xr:uid="{00000000-0005-0000-0000-000034280000}"/>
    <cellStyle name="Normal 28 68" xfId="2933" xr:uid="{00000000-0005-0000-0000-000035280000}"/>
    <cellStyle name="Normal 28 69" xfId="2934" xr:uid="{00000000-0005-0000-0000-000036280000}"/>
    <cellStyle name="Normal 28 7" xfId="2935" xr:uid="{00000000-0005-0000-0000-000037280000}"/>
    <cellStyle name="Normal 28 70" xfId="2936" xr:uid="{00000000-0005-0000-0000-000038280000}"/>
    <cellStyle name="Normal 28 71" xfId="2937" xr:uid="{00000000-0005-0000-0000-000039280000}"/>
    <cellStyle name="Normal 28 72" xfId="2938" xr:uid="{00000000-0005-0000-0000-00003A280000}"/>
    <cellStyle name="Normal 28 73" xfId="2939" xr:uid="{00000000-0005-0000-0000-00003B280000}"/>
    <cellStyle name="Normal 28 74" xfId="2940" xr:uid="{00000000-0005-0000-0000-00003C280000}"/>
    <cellStyle name="Normal 28 75" xfId="2941" xr:uid="{00000000-0005-0000-0000-00003D280000}"/>
    <cellStyle name="Normal 28 76" xfId="2942" xr:uid="{00000000-0005-0000-0000-00003E280000}"/>
    <cellStyle name="Normal 28 77" xfId="2943" xr:uid="{00000000-0005-0000-0000-00003F280000}"/>
    <cellStyle name="Normal 28 78" xfId="2944" xr:uid="{00000000-0005-0000-0000-000040280000}"/>
    <cellStyle name="Normal 28 79" xfId="2945" xr:uid="{00000000-0005-0000-0000-000041280000}"/>
    <cellStyle name="Normal 28 8" xfId="2946" xr:uid="{00000000-0005-0000-0000-000042280000}"/>
    <cellStyle name="Normal 28 80" xfId="2947" xr:uid="{00000000-0005-0000-0000-000043280000}"/>
    <cellStyle name="Normal 28 81" xfId="2948" xr:uid="{00000000-0005-0000-0000-000044280000}"/>
    <cellStyle name="Normal 28 82" xfId="2949" xr:uid="{00000000-0005-0000-0000-000045280000}"/>
    <cellStyle name="Normal 28 83" xfId="2950" xr:uid="{00000000-0005-0000-0000-000046280000}"/>
    <cellStyle name="Normal 28 84" xfId="2951" xr:uid="{00000000-0005-0000-0000-000047280000}"/>
    <cellStyle name="Normal 28 85" xfId="2952" xr:uid="{00000000-0005-0000-0000-000048280000}"/>
    <cellStyle name="Normal 28 86" xfId="2953" xr:uid="{00000000-0005-0000-0000-000049280000}"/>
    <cellStyle name="Normal 28 87" xfId="2954" xr:uid="{00000000-0005-0000-0000-00004A280000}"/>
    <cellStyle name="Normal 28 88" xfId="2955" xr:uid="{00000000-0005-0000-0000-00004B280000}"/>
    <cellStyle name="Normal 28 89" xfId="2956" xr:uid="{00000000-0005-0000-0000-00004C280000}"/>
    <cellStyle name="Normal 28 9" xfId="2957" xr:uid="{00000000-0005-0000-0000-00004D280000}"/>
    <cellStyle name="Normal 28 90" xfId="2958" xr:uid="{00000000-0005-0000-0000-00004E280000}"/>
    <cellStyle name="Normal 28 91" xfId="2959" xr:uid="{00000000-0005-0000-0000-00004F280000}"/>
    <cellStyle name="Normal 28 92" xfId="2960" xr:uid="{00000000-0005-0000-0000-000050280000}"/>
    <cellStyle name="Normal 28 93" xfId="2961" xr:uid="{00000000-0005-0000-0000-000051280000}"/>
    <cellStyle name="Normal 28 94" xfId="2962" xr:uid="{00000000-0005-0000-0000-000052280000}"/>
    <cellStyle name="Normal 28 95" xfId="2963" xr:uid="{00000000-0005-0000-0000-000053280000}"/>
    <cellStyle name="Normal 28 96" xfId="2964" xr:uid="{00000000-0005-0000-0000-000054280000}"/>
    <cellStyle name="Normal 28 97" xfId="2965" xr:uid="{00000000-0005-0000-0000-000055280000}"/>
    <cellStyle name="Normal 28 98" xfId="2966" xr:uid="{00000000-0005-0000-0000-000056280000}"/>
    <cellStyle name="Normal 28 99" xfId="2967" xr:uid="{00000000-0005-0000-0000-000057280000}"/>
    <cellStyle name="Normal 29" xfId="2968" xr:uid="{00000000-0005-0000-0000-000058280000}"/>
    <cellStyle name="Normal 29 10" xfId="2969" xr:uid="{00000000-0005-0000-0000-000059280000}"/>
    <cellStyle name="Normal 29 100" xfId="2970" xr:uid="{00000000-0005-0000-0000-00005A280000}"/>
    <cellStyle name="Normal 29 101" xfId="2971" xr:uid="{00000000-0005-0000-0000-00005B280000}"/>
    <cellStyle name="Normal 29 102" xfId="2972" xr:uid="{00000000-0005-0000-0000-00005C280000}"/>
    <cellStyle name="Normal 29 103" xfId="2973" xr:uid="{00000000-0005-0000-0000-00005D280000}"/>
    <cellStyle name="Normal 29 104" xfId="2974" xr:uid="{00000000-0005-0000-0000-00005E280000}"/>
    <cellStyle name="Normal 29 105" xfId="2975" xr:uid="{00000000-0005-0000-0000-00005F280000}"/>
    <cellStyle name="Normal 29 106" xfId="2976" xr:uid="{00000000-0005-0000-0000-000060280000}"/>
    <cellStyle name="Normal 29 107" xfId="2977" xr:uid="{00000000-0005-0000-0000-000061280000}"/>
    <cellStyle name="Normal 29 108" xfId="2978" xr:uid="{00000000-0005-0000-0000-000062280000}"/>
    <cellStyle name="Normal 29 109" xfId="2979" xr:uid="{00000000-0005-0000-0000-000063280000}"/>
    <cellStyle name="Normal 29 11" xfId="2980" xr:uid="{00000000-0005-0000-0000-000064280000}"/>
    <cellStyle name="Normal 29 12" xfId="2981" xr:uid="{00000000-0005-0000-0000-000065280000}"/>
    <cellStyle name="Normal 29 13" xfId="2982" xr:uid="{00000000-0005-0000-0000-000066280000}"/>
    <cellStyle name="Normal 29 14" xfId="2983" xr:uid="{00000000-0005-0000-0000-000067280000}"/>
    <cellStyle name="Normal 29 15" xfId="2984" xr:uid="{00000000-0005-0000-0000-000068280000}"/>
    <cellStyle name="Normal 29 16" xfId="2985" xr:uid="{00000000-0005-0000-0000-000069280000}"/>
    <cellStyle name="Normal 29 17" xfId="2986" xr:uid="{00000000-0005-0000-0000-00006A280000}"/>
    <cellStyle name="Normal 29 18" xfId="2987" xr:uid="{00000000-0005-0000-0000-00006B280000}"/>
    <cellStyle name="Normal 29 19" xfId="2988" xr:uid="{00000000-0005-0000-0000-00006C280000}"/>
    <cellStyle name="Normal 29 2" xfId="2989" xr:uid="{00000000-0005-0000-0000-00006D280000}"/>
    <cellStyle name="Normal 29 20" xfId="2990" xr:uid="{00000000-0005-0000-0000-00006E280000}"/>
    <cellStyle name="Normal 29 21" xfId="2991" xr:uid="{00000000-0005-0000-0000-00006F280000}"/>
    <cellStyle name="Normal 29 22" xfId="2992" xr:uid="{00000000-0005-0000-0000-000070280000}"/>
    <cellStyle name="Normal 29 23" xfId="2993" xr:uid="{00000000-0005-0000-0000-000071280000}"/>
    <cellStyle name="Normal 29 24" xfId="2994" xr:uid="{00000000-0005-0000-0000-000072280000}"/>
    <cellStyle name="Normal 29 25" xfId="2995" xr:uid="{00000000-0005-0000-0000-000073280000}"/>
    <cellStyle name="Normal 29 26" xfId="2996" xr:uid="{00000000-0005-0000-0000-000074280000}"/>
    <cellStyle name="Normal 29 27" xfId="2997" xr:uid="{00000000-0005-0000-0000-000075280000}"/>
    <cellStyle name="Normal 29 28" xfId="2998" xr:uid="{00000000-0005-0000-0000-000076280000}"/>
    <cellStyle name="Normal 29 29" xfId="2999" xr:uid="{00000000-0005-0000-0000-000077280000}"/>
    <cellStyle name="Normal 29 3" xfId="3000" xr:uid="{00000000-0005-0000-0000-000078280000}"/>
    <cellStyle name="Normal 29 30" xfId="3001" xr:uid="{00000000-0005-0000-0000-000079280000}"/>
    <cellStyle name="Normal 29 31" xfId="3002" xr:uid="{00000000-0005-0000-0000-00007A280000}"/>
    <cellStyle name="Normal 29 32" xfId="3003" xr:uid="{00000000-0005-0000-0000-00007B280000}"/>
    <cellStyle name="Normal 29 33" xfId="3004" xr:uid="{00000000-0005-0000-0000-00007C280000}"/>
    <cellStyle name="Normal 29 34" xfId="3005" xr:uid="{00000000-0005-0000-0000-00007D280000}"/>
    <cellStyle name="Normal 29 35" xfId="3006" xr:uid="{00000000-0005-0000-0000-00007E280000}"/>
    <cellStyle name="Normal 29 36" xfId="3007" xr:uid="{00000000-0005-0000-0000-00007F280000}"/>
    <cellStyle name="Normal 29 37" xfId="3008" xr:uid="{00000000-0005-0000-0000-000080280000}"/>
    <cellStyle name="Normal 29 38" xfId="3009" xr:uid="{00000000-0005-0000-0000-000081280000}"/>
    <cellStyle name="Normal 29 39" xfId="3010" xr:uid="{00000000-0005-0000-0000-000082280000}"/>
    <cellStyle name="Normal 29 4" xfId="3011" xr:uid="{00000000-0005-0000-0000-000083280000}"/>
    <cellStyle name="Normal 29 40" xfId="3012" xr:uid="{00000000-0005-0000-0000-000084280000}"/>
    <cellStyle name="Normal 29 41" xfId="3013" xr:uid="{00000000-0005-0000-0000-000085280000}"/>
    <cellStyle name="Normal 29 42" xfId="3014" xr:uid="{00000000-0005-0000-0000-000086280000}"/>
    <cellStyle name="Normal 29 43" xfId="3015" xr:uid="{00000000-0005-0000-0000-000087280000}"/>
    <cellStyle name="Normal 29 44" xfId="3016" xr:uid="{00000000-0005-0000-0000-000088280000}"/>
    <cellStyle name="Normal 29 45" xfId="3017" xr:uid="{00000000-0005-0000-0000-000089280000}"/>
    <cellStyle name="Normal 29 46" xfId="3018" xr:uid="{00000000-0005-0000-0000-00008A280000}"/>
    <cellStyle name="Normal 29 47" xfId="3019" xr:uid="{00000000-0005-0000-0000-00008B280000}"/>
    <cellStyle name="Normal 29 48" xfId="3020" xr:uid="{00000000-0005-0000-0000-00008C280000}"/>
    <cellStyle name="Normal 29 49" xfId="3021" xr:uid="{00000000-0005-0000-0000-00008D280000}"/>
    <cellStyle name="Normal 29 5" xfId="3022" xr:uid="{00000000-0005-0000-0000-00008E280000}"/>
    <cellStyle name="Normal 29 50" xfId="3023" xr:uid="{00000000-0005-0000-0000-00008F280000}"/>
    <cellStyle name="Normal 29 51" xfId="3024" xr:uid="{00000000-0005-0000-0000-000090280000}"/>
    <cellStyle name="Normal 29 52" xfId="3025" xr:uid="{00000000-0005-0000-0000-000091280000}"/>
    <cellStyle name="Normal 29 53" xfId="3026" xr:uid="{00000000-0005-0000-0000-000092280000}"/>
    <cellStyle name="Normal 29 54" xfId="3027" xr:uid="{00000000-0005-0000-0000-000093280000}"/>
    <cellStyle name="Normal 29 55" xfId="3028" xr:uid="{00000000-0005-0000-0000-000094280000}"/>
    <cellStyle name="Normal 29 56" xfId="3029" xr:uid="{00000000-0005-0000-0000-000095280000}"/>
    <cellStyle name="Normal 29 57" xfId="3030" xr:uid="{00000000-0005-0000-0000-000096280000}"/>
    <cellStyle name="Normal 29 58" xfId="3031" xr:uid="{00000000-0005-0000-0000-000097280000}"/>
    <cellStyle name="Normal 29 59" xfId="3032" xr:uid="{00000000-0005-0000-0000-000098280000}"/>
    <cellStyle name="Normal 29 6" xfId="3033" xr:uid="{00000000-0005-0000-0000-000099280000}"/>
    <cellStyle name="Normal 29 60" xfId="3034" xr:uid="{00000000-0005-0000-0000-00009A280000}"/>
    <cellStyle name="Normal 29 61" xfId="3035" xr:uid="{00000000-0005-0000-0000-00009B280000}"/>
    <cellStyle name="Normal 29 62" xfId="3036" xr:uid="{00000000-0005-0000-0000-00009C280000}"/>
    <cellStyle name="Normal 29 63" xfId="3037" xr:uid="{00000000-0005-0000-0000-00009D280000}"/>
    <cellStyle name="Normal 29 64" xfId="3038" xr:uid="{00000000-0005-0000-0000-00009E280000}"/>
    <cellStyle name="Normal 29 65" xfId="3039" xr:uid="{00000000-0005-0000-0000-00009F280000}"/>
    <cellStyle name="Normal 29 66" xfId="3040" xr:uid="{00000000-0005-0000-0000-0000A0280000}"/>
    <cellStyle name="Normal 29 67" xfId="3041" xr:uid="{00000000-0005-0000-0000-0000A1280000}"/>
    <cellStyle name="Normal 29 68" xfId="3042" xr:uid="{00000000-0005-0000-0000-0000A2280000}"/>
    <cellStyle name="Normal 29 69" xfId="3043" xr:uid="{00000000-0005-0000-0000-0000A3280000}"/>
    <cellStyle name="Normal 29 7" xfId="3044" xr:uid="{00000000-0005-0000-0000-0000A4280000}"/>
    <cellStyle name="Normal 29 70" xfId="3045" xr:uid="{00000000-0005-0000-0000-0000A5280000}"/>
    <cellStyle name="Normal 29 71" xfId="3046" xr:uid="{00000000-0005-0000-0000-0000A6280000}"/>
    <cellStyle name="Normal 29 72" xfId="3047" xr:uid="{00000000-0005-0000-0000-0000A7280000}"/>
    <cellStyle name="Normal 29 73" xfId="3048" xr:uid="{00000000-0005-0000-0000-0000A8280000}"/>
    <cellStyle name="Normal 29 74" xfId="3049" xr:uid="{00000000-0005-0000-0000-0000A9280000}"/>
    <cellStyle name="Normal 29 75" xfId="3050" xr:uid="{00000000-0005-0000-0000-0000AA280000}"/>
    <cellStyle name="Normal 29 76" xfId="3051" xr:uid="{00000000-0005-0000-0000-0000AB280000}"/>
    <cellStyle name="Normal 29 77" xfId="3052" xr:uid="{00000000-0005-0000-0000-0000AC280000}"/>
    <cellStyle name="Normal 29 78" xfId="3053" xr:uid="{00000000-0005-0000-0000-0000AD280000}"/>
    <cellStyle name="Normal 29 79" xfId="3054" xr:uid="{00000000-0005-0000-0000-0000AE280000}"/>
    <cellStyle name="Normal 29 8" xfId="3055" xr:uid="{00000000-0005-0000-0000-0000AF280000}"/>
    <cellStyle name="Normal 29 80" xfId="3056" xr:uid="{00000000-0005-0000-0000-0000B0280000}"/>
    <cellStyle name="Normal 29 81" xfId="3057" xr:uid="{00000000-0005-0000-0000-0000B1280000}"/>
    <cellStyle name="Normal 29 82" xfId="3058" xr:uid="{00000000-0005-0000-0000-0000B2280000}"/>
    <cellStyle name="Normal 29 83" xfId="3059" xr:uid="{00000000-0005-0000-0000-0000B3280000}"/>
    <cellStyle name="Normal 29 84" xfId="3060" xr:uid="{00000000-0005-0000-0000-0000B4280000}"/>
    <cellStyle name="Normal 29 85" xfId="3061" xr:uid="{00000000-0005-0000-0000-0000B5280000}"/>
    <cellStyle name="Normal 29 86" xfId="3062" xr:uid="{00000000-0005-0000-0000-0000B6280000}"/>
    <cellStyle name="Normal 29 87" xfId="3063" xr:uid="{00000000-0005-0000-0000-0000B7280000}"/>
    <cellStyle name="Normal 29 88" xfId="3064" xr:uid="{00000000-0005-0000-0000-0000B8280000}"/>
    <cellStyle name="Normal 29 89" xfId="3065" xr:uid="{00000000-0005-0000-0000-0000B9280000}"/>
    <cellStyle name="Normal 29 9" xfId="3066" xr:uid="{00000000-0005-0000-0000-0000BA280000}"/>
    <cellStyle name="Normal 29 90" xfId="3067" xr:uid="{00000000-0005-0000-0000-0000BB280000}"/>
    <cellStyle name="Normal 29 91" xfId="3068" xr:uid="{00000000-0005-0000-0000-0000BC280000}"/>
    <cellStyle name="Normal 29 92" xfId="3069" xr:uid="{00000000-0005-0000-0000-0000BD280000}"/>
    <cellStyle name="Normal 29 93" xfId="3070" xr:uid="{00000000-0005-0000-0000-0000BE280000}"/>
    <cellStyle name="Normal 29 94" xfId="3071" xr:uid="{00000000-0005-0000-0000-0000BF280000}"/>
    <cellStyle name="Normal 29 95" xfId="3072" xr:uid="{00000000-0005-0000-0000-0000C0280000}"/>
    <cellStyle name="Normal 29 96" xfId="3073" xr:uid="{00000000-0005-0000-0000-0000C1280000}"/>
    <cellStyle name="Normal 29 97" xfId="3074" xr:uid="{00000000-0005-0000-0000-0000C2280000}"/>
    <cellStyle name="Normal 29 98" xfId="3075" xr:uid="{00000000-0005-0000-0000-0000C3280000}"/>
    <cellStyle name="Normal 29 99" xfId="3076" xr:uid="{00000000-0005-0000-0000-0000C4280000}"/>
    <cellStyle name="Normal 3" xfId="7" xr:uid="{00000000-0005-0000-0000-0000C5280000}"/>
    <cellStyle name="Normal-- 3" xfId="4543" xr:uid="{00000000-0005-0000-0000-0000C6280000}"/>
    <cellStyle name="Normal 3 10" xfId="3077" xr:uid="{00000000-0005-0000-0000-0000C7280000}"/>
    <cellStyle name="Normal 3 100" xfId="11837" xr:uid="{00000000-0005-0000-0000-0000C8280000}"/>
    <cellStyle name="Normal 3 101" xfId="11873" xr:uid="{00000000-0005-0000-0000-0000C9280000}"/>
    <cellStyle name="Normal 3 102" xfId="11836" xr:uid="{00000000-0005-0000-0000-0000CA280000}"/>
    <cellStyle name="Normal 3 103" xfId="11859" xr:uid="{00000000-0005-0000-0000-0000CB280000}"/>
    <cellStyle name="Normal 3 104" xfId="11844" xr:uid="{00000000-0005-0000-0000-0000CC280000}"/>
    <cellStyle name="Normal 3 105" xfId="11857" xr:uid="{00000000-0005-0000-0000-0000CD280000}"/>
    <cellStyle name="Normal 3 106" xfId="11834" xr:uid="{00000000-0005-0000-0000-0000CE280000}"/>
    <cellStyle name="Normal 3 107" xfId="11864" xr:uid="{00000000-0005-0000-0000-0000CF280000}"/>
    <cellStyle name="Normal 3 108" xfId="11843" xr:uid="{00000000-0005-0000-0000-0000D0280000}"/>
    <cellStyle name="Normal 3 109" xfId="11874" xr:uid="{00000000-0005-0000-0000-0000D1280000}"/>
    <cellStyle name="Normal 3 11" xfId="3078" xr:uid="{00000000-0005-0000-0000-0000D2280000}"/>
    <cellStyle name="Normal 3 110" xfId="11855" xr:uid="{00000000-0005-0000-0000-0000D3280000}"/>
    <cellStyle name="Normal 3 111" xfId="11876" xr:uid="{00000000-0005-0000-0000-0000D4280000}"/>
    <cellStyle name="Normal 3 112" xfId="11854" xr:uid="{00000000-0005-0000-0000-0000D5280000}"/>
    <cellStyle name="Normal 3 113" xfId="11877" xr:uid="{00000000-0005-0000-0000-0000D6280000}"/>
    <cellStyle name="Normal 3 114" xfId="11849" xr:uid="{00000000-0005-0000-0000-0000D7280000}"/>
    <cellStyle name="Normal 3 115" xfId="11875" xr:uid="{00000000-0005-0000-0000-0000D8280000}"/>
    <cellStyle name="Normal 3 116" xfId="11853" xr:uid="{00000000-0005-0000-0000-0000D9280000}"/>
    <cellStyle name="Normal 3 117" xfId="11878" xr:uid="{00000000-0005-0000-0000-0000DA280000}"/>
    <cellStyle name="Normal 3 118" xfId="15788" xr:uid="{00000000-0005-0000-0000-0000DB280000}"/>
    <cellStyle name="Normal 3 119" xfId="15799" xr:uid="{00000000-0005-0000-0000-0000DC280000}"/>
    <cellStyle name="Normal 3 12" xfId="3079" xr:uid="{00000000-0005-0000-0000-0000DD280000}"/>
    <cellStyle name="Normal 3 120" xfId="15789" xr:uid="{00000000-0005-0000-0000-0000DE280000}"/>
    <cellStyle name="Normal 3 121" xfId="15800" xr:uid="{00000000-0005-0000-0000-0000DF280000}"/>
    <cellStyle name="Normal 3 122" xfId="15786" xr:uid="{00000000-0005-0000-0000-0000E0280000}"/>
    <cellStyle name="Normal 3 123" xfId="15794" xr:uid="{00000000-0005-0000-0000-0000E1280000}"/>
    <cellStyle name="Normal 3 124" xfId="15784" xr:uid="{00000000-0005-0000-0000-0000E2280000}"/>
    <cellStyle name="Normal 3 125" xfId="15795" xr:uid="{00000000-0005-0000-0000-0000E3280000}"/>
    <cellStyle name="Normal 3 126" xfId="15783" xr:uid="{00000000-0005-0000-0000-0000E4280000}"/>
    <cellStyle name="Normal 3 127" xfId="15796" xr:uid="{00000000-0005-0000-0000-0000E5280000}"/>
    <cellStyle name="Normal 3 128" xfId="15782" xr:uid="{00000000-0005-0000-0000-0000E6280000}"/>
    <cellStyle name="Normal 3 129" xfId="15797" xr:uid="{00000000-0005-0000-0000-0000E7280000}"/>
    <cellStyle name="Normal 3 13" xfId="3080" xr:uid="{00000000-0005-0000-0000-0000E8280000}"/>
    <cellStyle name="Normal 3 130" xfId="15787" xr:uid="{00000000-0005-0000-0000-0000E9280000}"/>
    <cellStyle name="Normal 3 131" xfId="15798" xr:uid="{00000000-0005-0000-0000-0000EA280000}"/>
    <cellStyle name="Normal 3 132" xfId="15785" xr:uid="{00000000-0005-0000-0000-0000EB280000}"/>
    <cellStyle name="Normal 3 14" xfId="3081" xr:uid="{00000000-0005-0000-0000-0000EC280000}"/>
    <cellStyle name="Normal 3 15" xfId="3082" xr:uid="{00000000-0005-0000-0000-0000ED280000}"/>
    <cellStyle name="Normal 3 16" xfId="3083" xr:uid="{00000000-0005-0000-0000-0000EE280000}"/>
    <cellStyle name="Normal 3 17" xfId="3084" xr:uid="{00000000-0005-0000-0000-0000EF280000}"/>
    <cellStyle name="Normal 3 18" xfId="3085" xr:uid="{00000000-0005-0000-0000-0000F0280000}"/>
    <cellStyle name="Normal 3 19" xfId="3086" xr:uid="{00000000-0005-0000-0000-0000F1280000}"/>
    <cellStyle name="Normal 3 2" xfId="52" xr:uid="{00000000-0005-0000-0000-0000F2280000}"/>
    <cellStyle name="Normal 3 2 2" xfId="3087" xr:uid="{00000000-0005-0000-0000-0000F3280000}"/>
    <cellStyle name="Normal 3 2 2 2" xfId="3088" xr:uid="{00000000-0005-0000-0000-0000F4280000}"/>
    <cellStyle name="Normal 3 2 3" xfId="3089" xr:uid="{00000000-0005-0000-0000-0000F5280000}"/>
    <cellStyle name="Normal 3 2 4" xfId="3090" xr:uid="{00000000-0005-0000-0000-0000F6280000}"/>
    <cellStyle name="Normal 3 2 5" xfId="10062" xr:uid="{00000000-0005-0000-0000-0000F7280000}"/>
    <cellStyle name="Normal 3 20" xfId="3091" xr:uid="{00000000-0005-0000-0000-0000F8280000}"/>
    <cellStyle name="Normal 3 21" xfId="3092" xr:uid="{00000000-0005-0000-0000-0000F9280000}"/>
    <cellStyle name="Normal 3 22" xfId="3093" xr:uid="{00000000-0005-0000-0000-0000FA280000}"/>
    <cellStyle name="Normal 3 22 2" xfId="3094" xr:uid="{00000000-0005-0000-0000-0000FB280000}"/>
    <cellStyle name="Normal 3 22 2 2" xfId="3095" xr:uid="{00000000-0005-0000-0000-0000FC280000}"/>
    <cellStyle name="Normal 3 22 2 2 2" xfId="3096" xr:uid="{00000000-0005-0000-0000-0000FD280000}"/>
    <cellStyle name="Normal 3 22 2 3" xfId="3097" xr:uid="{00000000-0005-0000-0000-0000FE280000}"/>
    <cellStyle name="Normal 3 22 3" xfId="3098" xr:uid="{00000000-0005-0000-0000-0000FF280000}"/>
    <cellStyle name="Normal 3 22 3 2" xfId="3099" xr:uid="{00000000-0005-0000-0000-000000290000}"/>
    <cellStyle name="Normal 3 22 4" xfId="3100" xr:uid="{00000000-0005-0000-0000-000001290000}"/>
    <cellStyle name="Normal 3 23" xfId="3101" xr:uid="{00000000-0005-0000-0000-000002290000}"/>
    <cellStyle name="Normal 3 24" xfId="3102" xr:uid="{00000000-0005-0000-0000-000003290000}"/>
    <cellStyle name="Normal 3 24 2" xfId="3103" xr:uid="{00000000-0005-0000-0000-000004290000}"/>
    <cellStyle name="Normal 3 24 2 2" xfId="3104" xr:uid="{00000000-0005-0000-0000-000005290000}"/>
    <cellStyle name="Normal 3 24 3" xfId="3105" xr:uid="{00000000-0005-0000-0000-000006290000}"/>
    <cellStyle name="Normal 3 25" xfId="3106" xr:uid="{00000000-0005-0000-0000-000007290000}"/>
    <cellStyle name="Normal 3 26" xfId="3107" xr:uid="{00000000-0005-0000-0000-000008290000}"/>
    <cellStyle name="Normal 3 27" xfId="3108" xr:uid="{00000000-0005-0000-0000-000009290000}"/>
    <cellStyle name="Normal 3 28" xfId="3109" xr:uid="{00000000-0005-0000-0000-00000A290000}"/>
    <cellStyle name="Normal 3 29" xfId="3110" xr:uid="{00000000-0005-0000-0000-00000B290000}"/>
    <cellStyle name="Normal 3 3" xfId="3111" xr:uid="{00000000-0005-0000-0000-00000C290000}"/>
    <cellStyle name="Normal 3 3 2" xfId="3112" xr:uid="{00000000-0005-0000-0000-00000D290000}"/>
    <cellStyle name="Normal 3 3 3" xfId="3113" xr:uid="{00000000-0005-0000-0000-00000E290000}"/>
    <cellStyle name="Normal 3 3 4" xfId="3114" xr:uid="{00000000-0005-0000-0000-00000F290000}"/>
    <cellStyle name="Normal 3 30" xfId="3115" xr:uid="{00000000-0005-0000-0000-000010290000}"/>
    <cellStyle name="Normal 3 31" xfId="3116" xr:uid="{00000000-0005-0000-0000-000011290000}"/>
    <cellStyle name="Normal 3 32" xfId="3117" xr:uid="{00000000-0005-0000-0000-000012290000}"/>
    <cellStyle name="Normal 3 33" xfId="3118" xr:uid="{00000000-0005-0000-0000-000013290000}"/>
    <cellStyle name="Normal 3 34" xfId="3119" xr:uid="{00000000-0005-0000-0000-000014290000}"/>
    <cellStyle name="Normal 3 35" xfId="3120" xr:uid="{00000000-0005-0000-0000-000015290000}"/>
    <cellStyle name="Normal 3 36" xfId="3121" xr:uid="{00000000-0005-0000-0000-000016290000}"/>
    <cellStyle name="Normal 3 37" xfId="3122" xr:uid="{00000000-0005-0000-0000-000017290000}"/>
    <cellStyle name="Normal 3 38" xfId="3123" xr:uid="{00000000-0005-0000-0000-000018290000}"/>
    <cellStyle name="Normal 3 39" xfId="3124" xr:uid="{00000000-0005-0000-0000-000019290000}"/>
    <cellStyle name="Normal 3 39 2" xfId="3125" xr:uid="{00000000-0005-0000-0000-00001A290000}"/>
    <cellStyle name="Normal 3 4" xfId="3126" xr:uid="{00000000-0005-0000-0000-00001B290000}"/>
    <cellStyle name="Normal 3 4 2" xfId="3127" xr:uid="{00000000-0005-0000-0000-00001C290000}"/>
    <cellStyle name="Normal 3 4 3" xfId="3128" xr:uid="{00000000-0005-0000-0000-00001D290000}"/>
    <cellStyle name="Normal 3 40" xfId="3129" xr:uid="{00000000-0005-0000-0000-00001E290000}"/>
    <cellStyle name="Normal 3 41" xfId="3130" xr:uid="{00000000-0005-0000-0000-00001F290000}"/>
    <cellStyle name="Normal 3 42" xfId="3131" xr:uid="{00000000-0005-0000-0000-000020290000}"/>
    <cellStyle name="Normal 3 43" xfId="3132" xr:uid="{00000000-0005-0000-0000-000021290000}"/>
    <cellStyle name="Normal 3 44" xfId="3133" xr:uid="{00000000-0005-0000-0000-000022290000}"/>
    <cellStyle name="Normal 3 45" xfId="3134" xr:uid="{00000000-0005-0000-0000-000023290000}"/>
    <cellStyle name="Normal 3 46" xfId="3135" xr:uid="{00000000-0005-0000-0000-000024290000}"/>
    <cellStyle name="Normal 3 47" xfId="3136" xr:uid="{00000000-0005-0000-0000-000025290000}"/>
    <cellStyle name="Normal 3 48" xfId="3137" xr:uid="{00000000-0005-0000-0000-000026290000}"/>
    <cellStyle name="Normal 3 49" xfId="3138" xr:uid="{00000000-0005-0000-0000-000027290000}"/>
    <cellStyle name="Normal 3 5" xfId="3139" xr:uid="{00000000-0005-0000-0000-000028290000}"/>
    <cellStyle name="Normal 3 5 2" xfId="3140" xr:uid="{00000000-0005-0000-0000-000029290000}"/>
    <cellStyle name="Normal 3 50" xfId="3141" xr:uid="{00000000-0005-0000-0000-00002A290000}"/>
    <cellStyle name="Normal 3 51" xfId="3142" xr:uid="{00000000-0005-0000-0000-00002B290000}"/>
    <cellStyle name="Normal 3 52" xfId="3143" xr:uid="{00000000-0005-0000-0000-00002C290000}"/>
    <cellStyle name="Normal 3 53" xfId="3144" xr:uid="{00000000-0005-0000-0000-00002D290000}"/>
    <cellStyle name="Normal 3 54" xfId="10061" xr:uid="{00000000-0005-0000-0000-00002E290000}"/>
    <cellStyle name="Normal 3 55" xfId="10042" xr:uid="{00000000-0005-0000-0000-00002F290000}"/>
    <cellStyle name="Normal 3 56" xfId="10060" xr:uid="{00000000-0005-0000-0000-000030290000}"/>
    <cellStyle name="Normal 3 57" xfId="10041" xr:uid="{00000000-0005-0000-0000-000031290000}"/>
    <cellStyle name="Normal 3 58" xfId="10056" xr:uid="{00000000-0005-0000-0000-000032290000}"/>
    <cellStyle name="Normal 3 59" xfId="10038" xr:uid="{00000000-0005-0000-0000-000033290000}"/>
    <cellStyle name="Normal 3 6" xfId="3145" xr:uid="{00000000-0005-0000-0000-000034290000}"/>
    <cellStyle name="Normal 3 60" xfId="10055" xr:uid="{00000000-0005-0000-0000-000035290000}"/>
    <cellStyle name="Normal 3 61" xfId="10039" xr:uid="{00000000-0005-0000-0000-000036290000}"/>
    <cellStyle name="Normal 3 62" xfId="10059" xr:uid="{00000000-0005-0000-0000-000037290000}"/>
    <cellStyle name="Normal 3 63" xfId="10043" xr:uid="{00000000-0005-0000-0000-000038290000}"/>
    <cellStyle name="Normal 3 64" xfId="10058" xr:uid="{00000000-0005-0000-0000-000039290000}"/>
    <cellStyle name="Normal 3 65" xfId="10040" xr:uid="{00000000-0005-0000-0000-00003A290000}"/>
    <cellStyle name="Normal 3 66" xfId="10057" xr:uid="{00000000-0005-0000-0000-00003B290000}"/>
    <cellStyle name="Normal 3 67" xfId="10037" xr:uid="{00000000-0005-0000-0000-00003C290000}"/>
    <cellStyle name="Normal 3 68" xfId="13178" xr:uid="{00000000-0005-0000-0000-00003D290000}"/>
    <cellStyle name="Normal 3 69" xfId="13173" xr:uid="{00000000-0005-0000-0000-00003E290000}"/>
    <cellStyle name="Normal 3 7" xfId="3146" xr:uid="{00000000-0005-0000-0000-00003F290000}"/>
    <cellStyle name="Normal 3 70" xfId="13177" xr:uid="{00000000-0005-0000-0000-000040290000}"/>
    <cellStyle name="Normal 3 71" xfId="13175" xr:uid="{00000000-0005-0000-0000-000041290000}"/>
    <cellStyle name="Normal 3 72" xfId="13176" xr:uid="{00000000-0005-0000-0000-000042290000}"/>
    <cellStyle name="Normal 3 73" xfId="13174" xr:uid="{00000000-0005-0000-0000-000043290000}"/>
    <cellStyle name="Normal 3 74" xfId="11851" xr:uid="{00000000-0005-0000-0000-000044290000}"/>
    <cellStyle name="Normal 3 75" xfId="11870" xr:uid="{00000000-0005-0000-0000-000045290000}"/>
    <cellStyle name="Normal 3 76" xfId="11852" xr:uid="{00000000-0005-0000-0000-000046290000}"/>
    <cellStyle name="Normal 3 77" xfId="11862" xr:uid="{00000000-0005-0000-0000-000047290000}"/>
    <cellStyle name="Normal 3 78" xfId="11846" xr:uid="{00000000-0005-0000-0000-000048290000}"/>
    <cellStyle name="Normal 3 79" xfId="11871" xr:uid="{00000000-0005-0000-0000-000049290000}"/>
    <cellStyle name="Normal 3 8" xfId="3147" xr:uid="{00000000-0005-0000-0000-00004A290000}"/>
    <cellStyle name="Normal 3 80" xfId="11850" xr:uid="{00000000-0005-0000-0000-00004B290000}"/>
    <cellStyle name="Normal 3 81" xfId="11863" xr:uid="{00000000-0005-0000-0000-00004C290000}"/>
    <cellStyle name="Normal 3 82" xfId="11838" xr:uid="{00000000-0005-0000-0000-00004D290000}"/>
    <cellStyle name="Normal 3 83" xfId="11860" xr:uid="{00000000-0005-0000-0000-00004E290000}"/>
    <cellStyle name="Normal 3 84" xfId="11845" xr:uid="{00000000-0005-0000-0000-00004F290000}"/>
    <cellStyle name="Normal 3 85" xfId="11856" xr:uid="{00000000-0005-0000-0000-000050290000}"/>
    <cellStyle name="Normal 3 86" xfId="11841" xr:uid="{00000000-0005-0000-0000-000051290000}"/>
    <cellStyle name="Normal 3 87" xfId="11861" xr:uid="{00000000-0005-0000-0000-000052290000}"/>
    <cellStyle name="Normal 3 88" xfId="11835" xr:uid="{00000000-0005-0000-0000-000053290000}"/>
    <cellStyle name="Normal 3 89" xfId="11866" xr:uid="{00000000-0005-0000-0000-000054290000}"/>
    <cellStyle name="Normal 3 9" xfId="3148" xr:uid="{00000000-0005-0000-0000-000055290000}"/>
    <cellStyle name="Normal 3 90" xfId="11842" xr:uid="{00000000-0005-0000-0000-000056290000}"/>
    <cellStyle name="Normal 3 91" xfId="11869" xr:uid="{00000000-0005-0000-0000-000057290000}"/>
    <cellStyle name="Normal 3 92" xfId="11848" xr:uid="{00000000-0005-0000-0000-000058290000}"/>
    <cellStyle name="Normal 3 93" xfId="11867" xr:uid="{00000000-0005-0000-0000-000059290000}"/>
    <cellStyle name="Normal 3 94" xfId="11840" xr:uid="{00000000-0005-0000-0000-00005A290000}"/>
    <cellStyle name="Normal 3 95" xfId="11868" xr:uid="{00000000-0005-0000-0000-00005B290000}"/>
    <cellStyle name="Normal 3 96" xfId="11847" xr:uid="{00000000-0005-0000-0000-00005C290000}"/>
    <cellStyle name="Normal 3 97" xfId="11858" xr:uid="{00000000-0005-0000-0000-00005D290000}"/>
    <cellStyle name="Normal 3 98" xfId="11839" xr:uid="{00000000-0005-0000-0000-00005E290000}"/>
    <cellStyle name="Normal 3 99" xfId="11872" xr:uid="{00000000-0005-0000-0000-00005F290000}"/>
    <cellStyle name="Normal 30" xfId="3149" xr:uid="{00000000-0005-0000-0000-000060290000}"/>
    <cellStyle name="Normal 30 10" xfId="3150" xr:uid="{00000000-0005-0000-0000-000061290000}"/>
    <cellStyle name="Normal 30 100" xfId="3151" xr:uid="{00000000-0005-0000-0000-000062290000}"/>
    <cellStyle name="Normal 30 101" xfId="3152" xr:uid="{00000000-0005-0000-0000-000063290000}"/>
    <cellStyle name="Normal 30 102" xfId="3153" xr:uid="{00000000-0005-0000-0000-000064290000}"/>
    <cellStyle name="Normal 30 103" xfId="3154" xr:uid="{00000000-0005-0000-0000-000065290000}"/>
    <cellStyle name="Normal 30 104" xfId="3155" xr:uid="{00000000-0005-0000-0000-000066290000}"/>
    <cellStyle name="Normal 30 105" xfId="3156" xr:uid="{00000000-0005-0000-0000-000067290000}"/>
    <cellStyle name="Normal 30 106" xfId="3157" xr:uid="{00000000-0005-0000-0000-000068290000}"/>
    <cellStyle name="Normal 30 107" xfId="3158" xr:uid="{00000000-0005-0000-0000-000069290000}"/>
    <cellStyle name="Normal 30 108" xfId="3159" xr:uid="{00000000-0005-0000-0000-00006A290000}"/>
    <cellStyle name="Normal 30 109" xfId="3160" xr:uid="{00000000-0005-0000-0000-00006B290000}"/>
    <cellStyle name="Normal 30 11" xfId="3161" xr:uid="{00000000-0005-0000-0000-00006C290000}"/>
    <cellStyle name="Normal 30 12" xfId="3162" xr:uid="{00000000-0005-0000-0000-00006D290000}"/>
    <cellStyle name="Normal 30 13" xfId="3163" xr:uid="{00000000-0005-0000-0000-00006E290000}"/>
    <cellStyle name="Normal 30 14" xfId="3164" xr:uid="{00000000-0005-0000-0000-00006F290000}"/>
    <cellStyle name="Normal 30 15" xfId="3165" xr:uid="{00000000-0005-0000-0000-000070290000}"/>
    <cellStyle name="Normal 30 16" xfId="3166" xr:uid="{00000000-0005-0000-0000-000071290000}"/>
    <cellStyle name="Normal 30 17" xfId="3167" xr:uid="{00000000-0005-0000-0000-000072290000}"/>
    <cellStyle name="Normal 30 18" xfId="3168" xr:uid="{00000000-0005-0000-0000-000073290000}"/>
    <cellStyle name="Normal 30 19" xfId="3169" xr:uid="{00000000-0005-0000-0000-000074290000}"/>
    <cellStyle name="Normal 30 2" xfId="3170" xr:uid="{00000000-0005-0000-0000-000075290000}"/>
    <cellStyle name="Normal 30 20" xfId="3171" xr:uid="{00000000-0005-0000-0000-000076290000}"/>
    <cellStyle name="Normal 30 21" xfId="3172" xr:uid="{00000000-0005-0000-0000-000077290000}"/>
    <cellStyle name="Normal 30 22" xfId="3173" xr:uid="{00000000-0005-0000-0000-000078290000}"/>
    <cellStyle name="Normal 30 23" xfId="3174" xr:uid="{00000000-0005-0000-0000-000079290000}"/>
    <cellStyle name="Normal 30 24" xfId="3175" xr:uid="{00000000-0005-0000-0000-00007A290000}"/>
    <cellStyle name="Normal 30 25" xfId="3176" xr:uid="{00000000-0005-0000-0000-00007B290000}"/>
    <cellStyle name="Normal 30 26" xfId="3177" xr:uid="{00000000-0005-0000-0000-00007C290000}"/>
    <cellStyle name="Normal 30 27" xfId="3178" xr:uid="{00000000-0005-0000-0000-00007D290000}"/>
    <cellStyle name="Normal 30 28" xfId="3179" xr:uid="{00000000-0005-0000-0000-00007E290000}"/>
    <cellStyle name="Normal 30 29" xfId="3180" xr:uid="{00000000-0005-0000-0000-00007F290000}"/>
    <cellStyle name="Normal 30 3" xfId="3181" xr:uid="{00000000-0005-0000-0000-000080290000}"/>
    <cellStyle name="Normal 30 30" xfId="3182" xr:uid="{00000000-0005-0000-0000-000081290000}"/>
    <cellStyle name="Normal 30 31" xfId="3183" xr:uid="{00000000-0005-0000-0000-000082290000}"/>
    <cellStyle name="Normal 30 32" xfId="3184" xr:uid="{00000000-0005-0000-0000-000083290000}"/>
    <cellStyle name="Normal 30 33" xfId="3185" xr:uid="{00000000-0005-0000-0000-000084290000}"/>
    <cellStyle name="Normal 30 34" xfId="3186" xr:uid="{00000000-0005-0000-0000-000085290000}"/>
    <cellStyle name="Normal 30 35" xfId="3187" xr:uid="{00000000-0005-0000-0000-000086290000}"/>
    <cellStyle name="Normal 30 36" xfId="3188" xr:uid="{00000000-0005-0000-0000-000087290000}"/>
    <cellStyle name="Normal 30 37" xfId="3189" xr:uid="{00000000-0005-0000-0000-000088290000}"/>
    <cellStyle name="Normal 30 38" xfId="3190" xr:uid="{00000000-0005-0000-0000-000089290000}"/>
    <cellStyle name="Normal 30 39" xfId="3191" xr:uid="{00000000-0005-0000-0000-00008A290000}"/>
    <cellStyle name="Normal 30 4" xfId="3192" xr:uid="{00000000-0005-0000-0000-00008B290000}"/>
    <cellStyle name="Normal 30 40" xfId="3193" xr:uid="{00000000-0005-0000-0000-00008C290000}"/>
    <cellStyle name="Normal 30 41" xfId="3194" xr:uid="{00000000-0005-0000-0000-00008D290000}"/>
    <cellStyle name="Normal 30 42" xfId="3195" xr:uid="{00000000-0005-0000-0000-00008E290000}"/>
    <cellStyle name="Normal 30 43" xfId="3196" xr:uid="{00000000-0005-0000-0000-00008F290000}"/>
    <cellStyle name="Normal 30 44" xfId="3197" xr:uid="{00000000-0005-0000-0000-000090290000}"/>
    <cellStyle name="Normal 30 45" xfId="3198" xr:uid="{00000000-0005-0000-0000-000091290000}"/>
    <cellStyle name="Normal 30 46" xfId="3199" xr:uid="{00000000-0005-0000-0000-000092290000}"/>
    <cellStyle name="Normal 30 47" xfId="3200" xr:uid="{00000000-0005-0000-0000-000093290000}"/>
    <cellStyle name="Normal 30 48" xfId="3201" xr:uid="{00000000-0005-0000-0000-000094290000}"/>
    <cellStyle name="Normal 30 49" xfId="3202" xr:uid="{00000000-0005-0000-0000-000095290000}"/>
    <cellStyle name="Normal 30 5" xfId="3203" xr:uid="{00000000-0005-0000-0000-000096290000}"/>
    <cellStyle name="Normal 30 50" xfId="3204" xr:uid="{00000000-0005-0000-0000-000097290000}"/>
    <cellStyle name="Normal 30 51" xfId="3205" xr:uid="{00000000-0005-0000-0000-000098290000}"/>
    <cellStyle name="Normal 30 52" xfId="3206" xr:uid="{00000000-0005-0000-0000-000099290000}"/>
    <cellStyle name="Normal 30 53" xfId="3207" xr:uid="{00000000-0005-0000-0000-00009A290000}"/>
    <cellStyle name="Normal 30 54" xfId="3208" xr:uid="{00000000-0005-0000-0000-00009B290000}"/>
    <cellStyle name="Normal 30 55" xfId="3209" xr:uid="{00000000-0005-0000-0000-00009C290000}"/>
    <cellStyle name="Normal 30 56" xfId="3210" xr:uid="{00000000-0005-0000-0000-00009D290000}"/>
    <cellStyle name="Normal 30 57" xfId="3211" xr:uid="{00000000-0005-0000-0000-00009E290000}"/>
    <cellStyle name="Normal 30 58" xfId="3212" xr:uid="{00000000-0005-0000-0000-00009F290000}"/>
    <cellStyle name="Normal 30 59" xfId="3213" xr:uid="{00000000-0005-0000-0000-0000A0290000}"/>
    <cellStyle name="Normal 30 6" xfId="3214" xr:uid="{00000000-0005-0000-0000-0000A1290000}"/>
    <cellStyle name="Normal 30 60" xfId="3215" xr:uid="{00000000-0005-0000-0000-0000A2290000}"/>
    <cellStyle name="Normal 30 61" xfId="3216" xr:uid="{00000000-0005-0000-0000-0000A3290000}"/>
    <cellStyle name="Normal 30 62" xfId="3217" xr:uid="{00000000-0005-0000-0000-0000A4290000}"/>
    <cellStyle name="Normal 30 63" xfId="3218" xr:uid="{00000000-0005-0000-0000-0000A5290000}"/>
    <cellStyle name="Normal 30 64" xfId="3219" xr:uid="{00000000-0005-0000-0000-0000A6290000}"/>
    <cellStyle name="Normal 30 65" xfId="3220" xr:uid="{00000000-0005-0000-0000-0000A7290000}"/>
    <cellStyle name="Normal 30 66" xfId="3221" xr:uid="{00000000-0005-0000-0000-0000A8290000}"/>
    <cellStyle name="Normal 30 67" xfId="3222" xr:uid="{00000000-0005-0000-0000-0000A9290000}"/>
    <cellStyle name="Normal 30 68" xfId="3223" xr:uid="{00000000-0005-0000-0000-0000AA290000}"/>
    <cellStyle name="Normal 30 69" xfId="3224" xr:uid="{00000000-0005-0000-0000-0000AB290000}"/>
    <cellStyle name="Normal 30 7" xfId="3225" xr:uid="{00000000-0005-0000-0000-0000AC290000}"/>
    <cellStyle name="Normal 30 70" xfId="3226" xr:uid="{00000000-0005-0000-0000-0000AD290000}"/>
    <cellStyle name="Normal 30 71" xfId="3227" xr:uid="{00000000-0005-0000-0000-0000AE290000}"/>
    <cellStyle name="Normal 30 72" xfId="3228" xr:uid="{00000000-0005-0000-0000-0000AF290000}"/>
    <cellStyle name="Normal 30 73" xfId="3229" xr:uid="{00000000-0005-0000-0000-0000B0290000}"/>
    <cellStyle name="Normal 30 74" xfId="3230" xr:uid="{00000000-0005-0000-0000-0000B1290000}"/>
    <cellStyle name="Normal 30 75" xfId="3231" xr:uid="{00000000-0005-0000-0000-0000B2290000}"/>
    <cellStyle name="Normal 30 76" xfId="3232" xr:uid="{00000000-0005-0000-0000-0000B3290000}"/>
    <cellStyle name="Normal 30 77" xfId="3233" xr:uid="{00000000-0005-0000-0000-0000B4290000}"/>
    <cellStyle name="Normal 30 78" xfId="3234" xr:uid="{00000000-0005-0000-0000-0000B5290000}"/>
    <cellStyle name="Normal 30 79" xfId="3235" xr:uid="{00000000-0005-0000-0000-0000B6290000}"/>
    <cellStyle name="Normal 30 8" xfId="3236" xr:uid="{00000000-0005-0000-0000-0000B7290000}"/>
    <cellStyle name="Normal 30 80" xfId="3237" xr:uid="{00000000-0005-0000-0000-0000B8290000}"/>
    <cellStyle name="Normal 30 81" xfId="3238" xr:uid="{00000000-0005-0000-0000-0000B9290000}"/>
    <cellStyle name="Normal 30 82" xfId="3239" xr:uid="{00000000-0005-0000-0000-0000BA290000}"/>
    <cellStyle name="Normal 30 83" xfId="3240" xr:uid="{00000000-0005-0000-0000-0000BB290000}"/>
    <cellStyle name="Normal 30 84" xfId="3241" xr:uid="{00000000-0005-0000-0000-0000BC290000}"/>
    <cellStyle name="Normal 30 85" xfId="3242" xr:uid="{00000000-0005-0000-0000-0000BD290000}"/>
    <cellStyle name="Normal 30 86" xfId="3243" xr:uid="{00000000-0005-0000-0000-0000BE290000}"/>
    <cellStyle name="Normal 30 87" xfId="3244" xr:uid="{00000000-0005-0000-0000-0000BF290000}"/>
    <cellStyle name="Normal 30 88" xfId="3245" xr:uid="{00000000-0005-0000-0000-0000C0290000}"/>
    <cellStyle name="Normal 30 89" xfId="3246" xr:uid="{00000000-0005-0000-0000-0000C1290000}"/>
    <cellStyle name="Normal 30 9" xfId="3247" xr:uid="{00000000-0005-0000-0000-0000C2290000}"/>
    <cellStyle name="Normal 30 90" xfId="3248" xr:uid="{00000000-0005-0000-0000-0000C3290000}"/>
    <cellStyle name="Normal 30 91" xfId="3249" xr:uid="{00000000-0005-0000-0000-0000C4290000}"/>
    <cellStyle name="Normal 30 92" xfId="3250" xr:uid="{00000000-0005-0000-0000-0000C5290000}"/>
    <cellStyle name="Normal 30 93" xfId="3251" xr:uid="{00000000-0005-0000-0000-0000C6290000}"/>
    <cellStyle name="Normal 30 94" xfId="3252" xr:uid="{00000000-0005-0000-0000-0000C7290000}"/>
    <cellStyle name="Normal 30 95" xfId="3253" xr:uid="{00000000-0005-0000-0000-0000C8290000}"/>
    <cellStyle name="Normal 30 96" xfId="3254" xr:uid="{00000000-0005-0000-0000-0000C9290000}"/>
    <cellStyle name="Normal 30 97" xfId="3255" xr:uid="{00000000-0005-0000-0000-0000CA290000}"/>
    <cellStyle name="Normal 30 98" xfId="3256" xr:uid="{00000000-0005-0000-0000-0000CB290000}"/>
    <cellStyle name="Normal 30 99" xfId="3257" xr:uid="{00000000-0005-0000-0000-0000CC290000}"/>
    <cellStyle name="Normal 31" xfId="3258" xr:uid="{00000000-0005-0000-0000-0000CD290000}"/>
    <cellStyle name="Normal 31 10" xfId="3259" xr:uid="{00000000-0005-0000-0000-0000CE290000}"/>
    <cellStyle name="Normal 31 100" xfId="3260" xr:uid="{00000000-0005-0000-0000-0000CF290000}"/>
    <cellStyle name="Normal 31 101" xfId="3261" xr:uid="{00000000-0005-0000-0000-0000D0290000}"/>
    <cellStyle name="Normal 31 102" xfId="3262" xr:uid="{00000000-0005-0000-0000-0000D1290000}"/>
    <cellStyle name="Normal 31 103" xfId="3263" xr:uid="{00000000-0005-0000-0000-0000D2290000}"/>
    <cellStyle name="Normal 31 104" xfId="3264" xr:uid="{00000000-0005-0000-0000-0000D3290000}"/>
    <cellStyle name="Normal 31 105" xfId="3265" xr:uid="{00000000-0005-0000-0000-0000D4290000}"/>
    <cellStyle name="Normal 31 106" xfId="3266" xr:uid="{00000000-0005-0000-0000-0000D5290000}"/>
    <cellStyle name="Normal 31 107" xfId="3267" xr:uid="{00000000-0005-0000-0000-0000D6290000}"/>
    <cellStyle name="Normal 31 108" xfId="3268" xr:uid="{00000000-0005-0000-0000-0000D7290000}"/>
    <cellStyle name="Normal 31 109" xfId="3269" xr:uid="{00000000-0005-0000-0000-0000D8290000}"/>
    <cellStyle name="Normal 31 11" xfId="3270" xr:uid="{00000000-0005-0000-0000-0000D9290000}"/>
    <cellStyle name="Normal 31 12" xfId="3271" xr:uid="{00000000-0005-0000-0000-0000DA290000}"/>
    <cellStyle name="Normal 31 13" xfId="3272" xr:uid="{00000000-0005-0000-0000-0000DB290000}"/>
    <cellStyle name="Normal 31 14" xfId="3273" xr:uid="{00000000-0005-0000-0000-0000DC290000}"/>
    <cellStyle name="Normal 31 15" xfId="3274" xr:uid="{00000000-0005-0000-0000-0000DD290000}"/>
    <cellStyle name="Normal 31 16" xfId="3275" xr:uid="{00000000-0005-0000-0000-0000DE290000}"/>
    <cellStyle name="Normal 31 17" xfId="3276" xr:uid="{00000000-0005-0000-0000-0000DF290000}"/>
    <cellStyle name="Normal 31 18" xfId="3277" xr:uid="{00000000-0005-0000-0000-0000E0290000}"/>
    <cellStyle name="Normal 31 19" xfId="3278" xr:uid="{00000000-0005-0000-0000-0000E1290000}"/>
    <cellStyle name="Normal 31 2" xfId="3279" xr:uid="{00000000-0005-0000-0000-0000E2290000}"/>
    <cellStyle name="Normal 31 20" xfId="3280" xr:uid="{00000000-0005-0000-0000-0000E3290000}"/>
    <cellStyle name="Normal 31 21" xfId="3281" xr:uid="{00000000-0005-0000-0000-0000E4290000}"/>
    <cellStyle name="Normal 31 22" xfId="3282" xr:uid="{00000000-0005-0000-0000-0000E5290000}"/>
    <cellStyle name="Normal 31 23" xfId="3283" xr:uid="{00000000-0005-0000-0000-0000E6290000}"/>
    <cellStyle name="Normal 31 24" xfId="3284" xr:uid="{00000000-0005-0000-0000-0000E7290000}"/>
    <cellStyle name="Normal 31 25" xfId="3285" xr:uid="{00000000-0005-0000-0000-0000E8290000}"/>
    <cellStyle name="Normal 31 26" xfId="3286" xr:uid="{00000000-0005-0000-0000-0000E9290000}"/>
    <cellStyle name="Normal 31 27" xfId="3287" xr:uid="{00000000-0005-0000-0000-0000EA290000}"/>
    <cellStyle name="Normal 31 28" xfId="3288" xr:uid="{00000000-0005-0000-0000-0000EB290000}"/>
    <cellStyle name="Normal 31 29" xfId="3289" xr:uid="{00000000-0005-0000-0000-0000EC290000}"/>
    <cellStyle name="Normal 31 3" xfId="3290" xr:uid="{00000000-0005-0000-0000-0000ED290000}"/>
    <cellStyle name="Normal 31 30" xfId="3291" xr:uid="{00000000-0005-0000-0000-0000EE290000}"/>
    <cellStyle name="Normal 31 31" xfId="3292" xr:uid="{00000000-0005-0000-0000-0000EF290000}"/>
    <cellStyle name="Normal 31 32" xfId="3293" xr:uid="{00000000-0005-0000-0000-0000F0290000}"/>
    <cellStyle name="Normal 31 33" xfId="3294" xr:uid="{00000000-0005-0000-0000-0000F1290000}"/>
    <cellStyle name="Normal 31 34" xfId="3295" xr:uid="{00000000-0005-0000-0000-0000F2290000}"/>
    <cellStyle name="Normal 31 35" xfId="3296" xr:uid="{00000000-0005-0000-0000-0000F3290000}"/>
    <cellStyle name="Normal 31 36" xfId="3297" xr:uid="{00000000-0005-0000-0000-0000F4290000}"/>
    <cellStyle name="Normal 31 37" xfId="3298" xr:uid="{00000000-0005-0000-0000-0000F5290000}"/>
    <cellStyle name="Normal 31 38" xfId="3299" xr:uid="{00000000-0005-0000-0000-0000F6290000}"/>
    <cellStyle name="Normal 31 39" xfId="3300" xr:uid="{00000000-0005-0000-0000-0000F7290000}"/>
    <cellStyle name="Normal 31 4" xfId="3301" xr:uid="{00000000-0005-0000-0000-0000F8290000}"/>
    <cellStyle name="Normal 31 40" xfId="3302" xr:uid="{00000000-0005-0000-0000-0000F9290000}"/>
    <cellStyle name="Normal 31 41" xfId="3303" xr:uid="{00000000-0005-0000-0000-0000FA290000}"/>
    <cellStyle name="Normal 31 42" xfId="3304" xr:uid="{00000000-0005-0000-0000-0000FB290000}"/>
    <cellStyle name="Normal 31 43" xfId="3305" xr:uid="{00000000-0005-0000-0000-0000FC290000}"/>
    <cellStyle name="Normal 31 44" xfId="3306" xr:uid="{00000000-0005-0000-0000-0000FD290000}"/>
    <cellStyle name="Normal 31 45" xfId="3307" xr:uid="{00000000-0005-0000-0000-0000FE290000}"/>
    <cellStyle name="Normal 31 46" xfId="3308" xr:uid="{00000000-0005-0000-0000-0000FF290000}"/>
    <cellStyle name="Normal 31 47" xfId="3309" xr:uid="{00000000-0005-0000-0000-0000002A0000}"/>
    <cellStyle name="Normal 31 48" xfId="3310" xr:uid="{00000000-0005-0000-0000-0000012A0000}"/>
    <cellStyle name="Normal 31 49" xfId="3311" xr:uid="{00000000-0005-0000-0000-0000022A0000}"/>
    <cellStyle name="Normal 31 5" xfId="3312" xr:uid="{00000000-0005-0000-0000-0000032A0000}"/>
    <cellStyle name="Normal 31 50" xfId="3313" xr:uid="{00000000-0005-0000-0000-0000042A0000}"/>
    <cellStyle name="Normal 31 51" xfId="3314" xr:uid="{00000000-0005-0000-0000-0000052A0000}"/>
    <cellStyle name="Normal 31 52" xfId="3315" xr:uid="{00000000-0005-0000-0000-0000062A0000}"/>
    <cellStyle name="Normal 31 53" xfId="3316" xr:uid="{00000000-0005-0000-0000-0000072A0000}"/>
    <cellStyle name="Normal 31 54" xfId="3317" xr:uid="{00000000-0005-0000-0000-0000082A0000}"/>
    <cellStyle name="Normal 31 55" xfId="3318" xr:uid="{00000000-0005-0000-0000-0000092A0000}"/>
    <cellStyle name="Normal 31 56" xfId="3319" xr:uid="{00000000-0005-0000-0000-00000A2A0000}"/>
    <cellStyle name="Normal 31 57" xfId="3320" xr:uid="{00000000-0005-0000-0000-00000B2A0000}"/>
    <cellStyle name="Normal 31 58" xfId="3321" xr:uid="{00000000-0005-0000-0000-00000C2A0000}"/>
    <cellStyle name="Normal 31 59" xfId="3322" xr:uid="{00000000-0005-0000-0000-00000D2A0000}"/>
    <cellStyle name="Normal 31 6" xfId="3323" xr:uid="{00000000-0005-0000-0000-00000E2A0000}"/>
    <cellStyle name="Normal 31 60" xfId="3324" xr:uid="{00000000-0005-0000-0000-00000F2A0000}"/>
    <cellStyle name="Normal 31 61" xfId="3325" xr:uid="{00000000-0005-0000-0000-0000102A0000}"/>
    <cellStyle name="Normal 31 62" xfId="3326" xr:uid="{00000000-0005-0000-0000-0000112A0000}"/>
    <cellStyle name="Normal 31 63" xfId="3327" xr:uid="{00000000-0005-0000-0000-0000122A0000}"/>
    <cellStyle name="Normal 31 64" xfId="3328" xr:uid="{00000000-0005-0000-0000-0000132A0000}"/>
    <cellStyle name="Normal 31 65" xfId="3329" xr:uid="{00000000-0005-0000-0000-0000142A0000}"/>
    <cellStyle name="Normal 31 66" xfId="3330" xr:uid="{00000000-0005-0000-0000-0000152A0000}"/>
    <cellStyle name="Normal 31 67" xfId="3331" xr:uid="{00000000-0005-0000-0000-0000162A0000}"/>
    <cellStyle name="Normal 31 68" xfId="3332" xr:uid="{00000000-0005-0000-0000-0000172A0000}"/>
    <cellStyle name="Normal 31 69" xfId="3333" xr:uid="{00000000-0005-0000-0000-0000182A0000}"/>
    <cellStyle name="Normal 31 7" xfId="3334" xr:uid="{00000000-0005-0000-0000-0000192A0000}"/>
    <cellStyle name="Normal 31 70" xfId="3335" xr:uid="{00000000-0005-0000-0000-00001A2A0000}"/>
    <cellStyle name="Normal 31 71" xfId="3336" xr:uid="{00000000-0005-0000-0000-00001B2A0000}"/>
    <cellStyle name="Normal 31 72" xfId="3337" xr:uid="{00000000-0005-0000-0000-00001C2A0000}"/>
    <cellStyle name="Normal 31 73" xfId="3338" xr:uid="{00000000-0005-0000-0000-00001D2A0000}"/>
    <cellStyle name="Normal 31 74" xfId="3339" xr:uid="{00000000-0005-0000-0000-00001E2A0000}"/>
    <cellStyle name="Normal 31 75" xfId="3340" xr:uid="{00000000-0005-0000-0000-00001F2A0000}"/>
    <cellStyle name="Normal 31 76" xfId="3341" xr:uid="{00000000-0005-0000-0000-0000202A0000}"/>
    <cellStyle name="Normal 31 77" xfId="3342" xr:uid="{00000000-0005-0000-0000-0000212A0000}"/>
    <cellStyle name="Normal 31 78" xfId="3343" xr:uid="{00000000-0005-0000-0000-0000222A0000}"/>
    <cellStyle name="Normal 31 79" xfId="3344" xr:uid="{00000000-0005-0000-0000-0000232A0000}"/>
    <cellStyle name="Normal 31 8" xfId="3345" xr:uid="{00000000-0005-0000-0000-0000242A0000}"/>
    <cellStyle name="Normal 31 80" xfId="3346" xr:uid="{00000000-0005-0000-0000-0000252A0000}"/>
    <cellStyle name="Normal 31 81" xfId="3347" xr:uid="{00000000-0005-0000-0000-0000262A0000}"/>
    <cellStyle name="Normal 31 82" xfId="3348" xr:uid="{00000000-0005-0000-0000-0000272A0000}"/>
    <cellStyle name="Normal 31 83" xfId="3349" xr:uid="{00000000-0005-0000-0000-0000282A0000}"/>
    <cellStyle name="Normal 31 84" xfId="3350" xr:uid="{00000000-0005-0000-0000-0000292A0000}"/>
    <cellStyle name="Normal 31 85" xfId="3351" xr:uid="{00000000-0005-0000-0000-00002A2A0000}"/>
    <cellStyle name="Normal 31 86" xfId="3352" xr:uid="{00000000-0005-0000-0000-00002B2A0000}"/>
    <cellStyle name="Normal 31 87" xfId="3353" xr:uid="{00000000-0005-0000-0000-00002C2A0000}"/>
    <cellStyle name="Normal 31 88" xfId="3354" xr:uid="{00000000-0005-0000-0000-00002D2A0000}"/>
    <cellStyle name="Normal 31 89" xfId="3355" xr:uid="{00000000-0005-0000-0000-00002E2A0000}"/>
    <cellStyle name="Normal 31 9" xfId="3356" xr:uid="{00000000-0005-0000-0000-00002F2A0000}"/>
    <cellStyle name="Normal 31 90" xfId="3357" xr:uid="{00000000-0005-0000-0000-0000302A0000}"/>
    <cellStyle name="Normal 31 91" xfId="3358" xr:uid="{00000000-0005-0000-0000-0000312A0000}"/>
    <cellStyle name="Normal 31 92" xfId="3359" xr:uid="{00000000-0005-0000-0000-0000322A0000}"/>
    <cellStyle name="Normal 31 93" xfId="3360" xr:uid="{00000000-0005-0000-0000-0000332A0000}"/>
    <cellStyle name="Normal 31 94" xfId="3361" xr:uid="{00000000-0005-0000-0000-0000342A0000}"/>
    <cellStyle name="Normal 31 95" xfId="3362" xr:uid="{00000000-0005-0000-0000-0000352A0000}"/>
    <cellStyle name="Normal 31 96" xfId="3363" xr:uid="{00000000-0005-0000-0000-0000362A0000}"/>
    <cellStyle name="Normal 31 97" xfId="3364" xr:uid="{00000000-0005-0000-0000-0000372A0000}"/>
    <cellStyle name="Normal 31 98" xfId="3365" xr:uid="{00000000-0005-0000-0000-0000382A0000}"/>
    <cellStyle name="Normal 31 99" xfId="3366" xr:uid="{00000000-0005-0000-0000-0000392A0000}"/>
    <cellStyle name="Normal 32" xfId="3367" xr:uid="{00000000-0005-0000-0000-00003A2A0000}"/>
    <cellStyle name="Normal 32 2" xfId="3368" xr:uid="{00000000-0005-0000-0000-00003B2A0000}"/>
    <cellStyle name="Normal 33" xfId="3369" xr:uid="{00000000-0005-0000-0000-00003C2A0000}"/>
    <cellStyle name="Normal 33 2" xfId="3370" xr:uid="{00000000-0005-0000-0000-00003D2A0000}"/>
    <cellStyle name="Normal 34" xfId="3371" xr:uid="{00000000-0005-0000-0000-00003E2A0000}"/>
    <cellStyle name="Normal 35" xfId="3372" xr:uid="{00000000-0005-0000-0000-00003F2A0000}"/>
    <cellStyle name="Normal 35 10" xfId="3373" xr:uid="{00000000-0005-0000-0000-0000402A0000}"/>
    <cellStyle name="Normal 35 100" xfId="3374" xr:uid="{00000000-0005-0000-0000-0000412A0000}"/>
    <cellStyle name="Normal 35 101" xfId="3375" xr:uid="{00000000-0005-0000-0000-0000422A0000}"/>
    <cellStyle name="Normal 35 102" xfId="3376" xr:uid="{00000000-0005-0000-0000-0000432A0000}"/>
    <cellStyle name="Normal 35 103" xfId="3377" xr:uid="{00000000-0005-0000-0000-0000442A0000}"/>
    <cellStyle name="Normal 35 104" xfId="3378" xr:uid="{00000000-0005-0000-0000-0000452A0000}"/>
    <cellStyle name="Normal 35 105" xfId="3379" xr:uid="{00000000-0005-0000-0000-0000462A0000}"/>
    <cellStyle name="Normal 35 106" xfId="3380" xr:uid="{00000000-0005-0000-0000-0000472A0000}"/>
    <cellStyle name="Normal 35 107" xfId="3381" xr:uid="{00000000-0005-0000-0000-0000482A0000}"/>
    <cellStyle name="Normal 35 108" xfId="3382" xr:uid="{00000000-0005-0000-0000-0000492A0000}"/>
    <cellStyle name="Normal 35 109" xfId="3383" xr:uid="{00000000-0005-0000-0000-00004A2A0000}"/>
    <cellStyle name="Normal 35 11" xfId="3384" xr:uid="{00000000-0005-0000-0000-00004B2A0000}"/>
    <cellStyle name="Normal 35 12" xfId="3385" xr:uid="{00000000-0005-0000-0000-00004C2A0000}"/>
    <cellStyle name="Normal 35 13" xfId="3386" xr:uid="{00000000-0005-0000-0000-00004D2A0000}"/>
    <cellStyle name="Normal 35 14" xfId="3387" xr:uid="{00000000-0005-0000-0000-00004E2A0000}"/>
    <cellStyle name="Normal 35 15" xfId="3388" xr:uid="{00000000-0005-0000-0000-00004F2A0000}"/>
    <cellStyle name="Normal 35 16" xfId="3389" xr:uid="{00000000-0005-0000-0000-0000502A0000}"/>
    <cellStyle name="Normal 35 17" xfId="3390" xr:uid="{00000000-0005-0000-0000-0000512A0000}"/>
    <cellStyle name="Normal 35 18" xfId="3391" xr:uid="{00000000-0005-0000-0000-0000522A0000}"/>
    <cellStyle name="Normal 35 19" xfId="3392" xr:uid="{00000000-0005-0000-0000-0000532A0000}"/>
    <cellStyle name="Normal 35 2" xfId="3393" xr:uid="{00000000-0005-0000-0000-0000542A0000}"/>
    <cellStyle name="Normal 35 20" xfId="3394" xr:uid="{00000000-0005-0000-0000-0000552A0000}"/>
    <cellStyle name="Normal 35 21" xfId="3395" xr:uid="{00000000-0005-0000-0000-0000562A0000}"/>
    <cellStyle name="Normal 35 22" xfId="3396" xr:uid="{00000000-0005-0000-0000-0000572A0000}"/>
    <cellStyle name="Normal 35 23" xfId="3397" xr:uid="{00000000-0005-0000-0000-0000582A0000}"/>
    <cellStyle name="Normal 35 24" xfId="3398" xr:uid="{00000000-0005-0000-0000-0000592A0000}"/>
    <cellStyle name="Normal 35 25" xfId="3399" xr:uid="{00000000-0005-0000-0000-00005A2A0000}"/>
    <cellStyle name="Normal 35 26" xfId="3400" xr:uid="{00000000-0005-0000-0000-00005B2A0000}"/>
    <cellStyle name="Normal 35 27" xfId="3401" xr:uid="{00000000-0005-0000-0000-00005C2A0000}"/>
    <cellStyle name="Normal 35 28" xfId="3402" xr:uid="{00000000-0005-0000-0000-00005D2A0000}"/>
    <cellStyle name="Normal 35 29" xfId="3403" xr:uid="{00000000-0005-0000-0000-00005E2A0000}"/>
    <cellStyle name="Normal 35 3" xfId="3404" xr:uid="{00000000-0005-0000-0000-00005F2A0000}"/>
    <cellStyle name="Normal 35 30" xfId="3405" xr:uid="{00000000-0005-0000-0000-0000602A0000}"/>
    <cellStyle name="Normal 35 31" xfId="3406" xr:uid="{00000000-0005-0000-0000-0000612A0000}"/>
    <cellStyle name="Normal 35 32" xfId="3407" xr:uid="{00000000-0005-0000-0000-0000622A0000}"/>
    <cellStyle name="Normal 35 33" xfId="3408" xr:uid="{00000000-0005-0000-0000-0000632A0000}"/>
    <cellStyle name="Normal 35 34" xfId="3409" xr:uid="{00000000-0005-0000-0000-0000642A0000}"/>
    <cellStyle name="Normal 35 35" xfId="3410" xr:uid="{00000000-0005-0000-0000-0000652A0000}"/>
    <cellStyle name="Normal 35 36" xfId="3411" xr:uid="{00000000-0005-0000-0000-0000662A0000}"/>
    <cellStyle name="Normal 35 37" xfId="3412" xr:uid="{00000000-0005-0000-0000-0000672A0000}"/>
    <cellStyle name="Normal 35 38" xfId="3413" xr:uid="{00000000-0005-0000-0000-0000682A0000}"/>
    <cellStyle name="Normal 35 39" xfId="3414" xr:uid="{00000000-0005-0000-0000-0000692A0000}"/>
    <cellStyle name="Normal 35 4" xfId="3415" xr:uid="{00000000-0005-0000-0000-00006A2A0000}"/>
    <cellStyle name="Normal 35 40" xfId="3416" xr:uid="{00000000-0005-0000-0000-00006B2A0000}"/>
    <cellStyle name="Normal 35 41" xfId="3417" xr:uid="{00000000-0005-0000-0000-00006C2A0000}"/>
    <cellStyle name="Normal 35 42" xfId="3418" xr:uid="{00000000-0005-0000-0000-00006D2A0000}"/>
    <cellStyle name="Normal 35 43" xfId="3419" xr:uid="{00000000-0005-0000-0000-00006E2A0000}"/>
    <cellStyle name="Normal 35 44" xfId="3420" xr:uid="{00000000-0005-0000-0000-00006F2A0000}"/>
    <cellStyle name="Normal 35 45" xfId="3421" xr:uid="{00000000-0005-0000-0000-0000702A0000}"/>
    <cellStyle name="Normal 35 46" xfId="3422" xr:uid="{00000000-0005-0000-0000-0000712A0000}"/>
    <cellStyle name="Normal 35 47" xfId="3423" xr:uid="{00000000-0005-0000-0000-0000722A0000}"/>
    <cellStyle name="Normal 35 48" xfId="3424" xr:uid="{00000000-0005-0000-0000-0000732A0000}"/>
    <cellStyle name="Normal 35 49" xfId="3425" xr:uid="{00000000-0005-0000-0000-0000742A0000}"/>
    <cellStyle name="Normal 35 5" xfId="3426" xr:uid="{00000000-0005-0000-0000-0000752A0000}"/>
    <cellStyle name="Normal 35 50" xfId="3427" xr:uid="{00000000-0005-0000-0000-0000762A0000}"/>
    <cellStyle name="Normal 35 51" xfId="3428" xr:uid="{00000000-0005-0000-0000-0000772A0000}"/>
    <cellStyle name="Normal 35 52" xfId="3429" xr:uid="{00000000-0005-0000-0000-0000782A0000}"/>
    <cellStyle name="Normal 35 53" xfId="3430" xr:uid="{00000000-0005-0000-0000-0000792A0000}"/>
    <cellStyle name="Normal 35 54" xfId="3431" xr:uid="{00000000-0005-0000-0000-00007A2A0000}"/>
    <cellStyle name="Normal 35 55" xfId="3432" xr:uid="{00000000-0005-0000-0000-00007B2A0000}"/>
    <cellStyle name="Normal 35 56" xfId="3433" xr:uid="{00000000-0005-0000-0000-00007C2A0000}"/>
    <cellStyle name="Normal 35 57" xfId="3434" xr:uid="{00000000-0005-0000-0000-00007D2A0000}"/>
    <cellStyle name="Normal 35 58" xfId="3435" xr:uid="{00000000-0005-0000-0000-00007E2A0000}"/>
    <cellStyle name="Normal 35 59" xfId="3436" xr:uid="{00000000-0005-0000-0000-00007F2A0000}"/>
    <cellStyle name="Normal 35 6" xfId="3437" xr:uid="{00000000-0005-0000-0000-0000802A0000}"/>
    <cellStyle name="Normal 35 60" xfId="3438" xr:uid="{00000000-0005-0000-0000-0000812A0000}"/>
    <cellStyle name="Normal 35 61" xfId="3439" xr:uid="{00000000-0005-0000-0000-0000822A0000}"/>
    <cellStyle name="Normal 35 62" xfId="3440" xr:uid="{00000000-0005-0000-0000-0000832A0000}"/>
    <cellStyle name="Normal 35 63" xfId="3441" xr:uid="{00000000-0005-0000-0000-0000842A0000}"/>
    <cellStyle name="Normal 35 64" xfId="3442" xr:uid="{00000000-0005-0000-0000-0000852A0000}"/>
    <cellStyle name="Normal 35 65" xfId="3443" xr:uid="{00000000-0005-0000-0000-0000862A0000}"/>
    <cellStyle name="Normal 35 66" xfId="3444" xr:uid="{00000000-0005-0000-0000-0000872A0000}"/>
    <cellStyle name="Normal 35 67" xfId="3445" xr:uid="{00000000-0005-0000-0000-0000882A0000}"/>
    <cellStyle name="Normal 35 68" xfId="3446" xr:uid="{00000000-0005-0000-0000-0000892A0000}"/>
    <cellStyle name="Normal 35 69" xfId="3447" xr:uid="{00000000-0005-0000-0000-00008A2A0000}"/>
    <cellStyle name="Normal 35 7" xfId="3448" xr:uid="{00000000-0005-0000-0000-00008B2A0000}"/>
    <cellStyle name="Normal 35 70" xfId="3449" xr:uid="{00000000-0005-0000-0000-00008C2A0000}"/>
    <cellStyle name="Normal 35 71" xfId="3450" xr:uid="{00000000-0005-0000-0000-00008D2A0000}"/>
    <cellStyle name="Normal 35 72" xfId="3451" xr:uid="{00000000-0005-0000-0000-00008E2A0000}"/>
    <cellStyle name="Normal 35 73" xfId="3452" xr:uid="{00000000-0005-0000-0000-00008F2A0000}"/>
    <cellStyle name="Normal 35 74" xfId="3453" xr:uid="{00000000-0005-0000-0000-0000902A0000}"/>
    <cellStyle name="Normal 35 75" xfId="3454" xr:uid="{00000000-0005-0000-0000-0000912A0000}"/>
    <cellStyle name="Normal 35 76" xfId="3455" xr:uid="{00000000-0005-0000-0000-0000922A0000}"/>
    <cellStyle name="Normal 35 77" xfId="3456" xr:uid="{00000000-0005-0000-0000-0000932A0000}"/>
    <cellStyle name="Normal 35 78" xfId="3457" xr:uid="{00000000-0005-0000-0000-0000942A0000}"/>
    <cellStyle name="Normal 35 79" xfId="3458" xr:uid="{00000000-0005-0000-0000-0000952A0000}"/>
    <cellStyle name="Normal 35 8" xfId="3459" xr:uid="{00000000-0005-0000-0000-0000962A0000}"/>
    <cellStyle name="Normal 35 80" xfId="3460" xr:uid="{00000000-0005-0000-0000-0000972A0000}"/>
    <cellStyle name="Normal 35 81" xfId="3461" xr:uid="{00000000-0005-0000-0000-0000982A0000}"/>
    <cellStyle name="Normal 35 82" xfId="3462" xr:uid="{00000000-0005-0000-0000-0000992A0000}"/>
    <cellStyle name="Normal 35 83" xfId="3463" xr:uid="{00000000-0005-0000-0000-00009A2A0000}"/>
    <cellStyle name="Normal 35 84" xfId="3464" xr:uid="{00000000-0005-0000-0000-00009B2A0000}"/>
    <cellStyle name="Normal 35 85" xfId="3465" xr:uid="{00000000-0005-0000-0000-00009C2A0000}"/>
    <cellStyle name="Normal 35 86" xfId="3466" xr:uid="{00000000-0005-0000-0000-00009D2A0000}"/>
    <cellStyle name="Normal 35 87" xfId="3467" xr:uid="{00000000-0005-0000-0000-00009E2A0000}"/>
    <cellStyle name="Normal 35 88" xfId="3468" xr:uid="{00000000-0005-0000-0000-00009F2A0000}"/>
    <cellStyle name="Normal 35 89" xfId="3469" xr:uid="{00000000-0005-0000-0000-0000A02A0000}"/>
    <cellStyle name="Normal 35 9" xfId="3470" xr:uid="{00000000-0005-0000-0000-0000A12A0000}"/>
    <cellStyle name="Normal 35 90" xfId="3471" xr:uid="{00000000-0005-0000-0000-0000A22A0000}"/>
    <cellStyle name="Normal 35 91" xfId="3472" xr:uid="{00000000-0005-0000-0000-0000A32A0000}"/>
    <cellStyle name="Normal 35 92" xfId="3473" xr:uid="{00000000-0005-0000-0000-0000A42A0000}"/>
    <cellStyle name="Normal 35 93" xfId="3474" xr:uid="{00000000-0005-0000-0000-0000A52A0000}"/>
    <cellStyle name="Normal 35 94" xfId="3475" xr:uid="{00000000-0005-0000-0000-0000A62A0000}"/>
    <cellStyle name="Normal 35 95" xfId="3476" xr:uid="{00000000-0005-0000-0000-0000A72A0000}"/>
    <cellStyle name="Normal 35 96" xfId="3477" xr:uid="{00000000-0005-0000-0000-0000A82A0000}"/>
    <cellStyle name="Normal 35 97" xfId="3478" xr:uid="{00000000-0005-0000-0000-0000A92A0000}"/>
    <cellStyle name="Normal 35 98" xfId="3479" xr:uid="{00000000-0005-0000-0000-0000AA2A0000}"/>
    <cellStyle name="Normal 35 99" xfId="3480" xr:uid="{00000000-0005-0000-0000-0000AB2A0000}"/>
    <cellStyle name="Normal 36" xfId="3481" xr:uid="{00000000-0005-0000-0000-0000AC2A0000}"/>
    <cellStyle name="Normal 36 10" xfId="3482" xr:uid="{00000000-0005-0000-0000-0000AD2A0000}"/>
    <cellStyle name="Normal 36 100" xfId="3483" xr:uid="{00000000-0005-0000-0000-0000AE2A0000}"/>
    <cellStyle name="Normal 36 101" xfId="3484" xr:uid="{00000000-0005-0000-0000-0000AF2A0000}"/>
    <cellStyle name="Normal 36 102" xfId="3485" xr:uid="{00000000-0005-0000-0000-0000B02A0000}"/>
    <cellStyle name="Normal 36 103" xfId="3486" xr:uid="{00000000-0005-0000-0000-0000B12A0000}"/>
    <cellStyle name="Normal 36 104" xfId="3487" xr:uid="{00000000-0005-0000-0000-0000B22A0000}"/>
    <cellStyle name="Normal 36 105" xfId="3488" xr:uid="{00000000-0005-0000-0000-0000B32A0000}"/>
    <cellStyle name="Normal 36 106" xfId="3489" xr:uid="{00000000-0005-0000-0000-0000B42A0000}"/>
    <cellStyle name="Normal 36 107" xfId="3490" xr:uid="{00000000-0005-0000-0000-0000B52A0000}"/>
    <cellStyle name="Normal 36 108" xfId="3491" xr:uid="{00000000-0005-0000-0000-0000B62A0000}"/>
    <cellStyle name="Normal 36 109" xfId="3492" xr:uid="{00000000-0005-0000-0000-0000B72A0000}"/>
    <cellStyle name="Normal 36 11" xfId="3493" xr:uid="{00000000-0005-0000-0000-0000B82A0000}"/>
    <cellStyle name="Normal 36 12" xfId="3494" xr:uid="{00000000-0005-0000-0000-0000B92A0000}"/>
    <cellStyle name="Normal 36 13" xfId="3495" xr:uid="{00000000-0005-0000-0000-0000BA2A0000}"/>
    <cellStyle name="Normal 36 14" xfId="3496" xr:uid="{00000000-0005-0000-0000-0000BB2A0000}"/>
    <cellStyle name="Normal 36 15" xfId="3497" xr:uid="{00000000-0005-0000-0000-0000BC2A0000}"/>
    <cellStyle name="Normal 36 16" xfId="3498" xr:uid="{00000000-0005-0000-0000-0000BD2A0000}"/>
    <cellStyle name="Normal 36 17" xfId="3499" xr:uid="{00000000-0005-0000-0000-0000BE2A0000}"/>
    <cellStyle name="Normal 36 18" xfId="3500" xr:uid="{00000000-0005-0000-0000-0000BF2A0000}"/>
    <cellStyle name="Normal 36 19" xfId="3501" xr:uid="{00000000-0005-0000-0000-0000C02A0000}"/>
    <cellStyle name="Normal 36 2" xfId="3502" xr:uid="{00000000-0005-0000-0000-0000C12A0000}"/>
    <cellStyle name="Normal 36 20" xfId="3503" xr:uid="{00000000-0005-0000-0000-0000C22A0000}"/>
    <cellStyle name="Normal 36 21" xfId="3504" xr:uid="{00000000-0005-0000-0000-0000C32A0000}"/>
    <cellStyle name="Normal 36 22" xfId="3505" xr:uid="{00000000-0005-0000-0000-0000C42A0000}"/>
    <cellStyle name="Normal 36 23" xfId="3506" xr:uid="{00000000-0005-0000-0000-0000C52A0000}"/>
    <cellStyle name="Normal 36 24" xfId="3507" xr:uid="{00000000-0005-0000-0000-0000C62A0000}"/>
    <cellStyle name="Normal 36 25" xfId="3508" xr:uid="{00000000-0005-0000-0000-0000C72A0000}"/>
    <cellStyle name="Normal 36 26" xfId="3509" xr:uid="{00000000-0005-0000-0000-0000C82A0000}"/>
    <cellStyle name="Normal 36 27" xfId="3510" xr:uid="{00000000-0005-0000-0000-0000C92A0000}"/>
    <cellStyle name="Normal 36 28" xfId="3511" xr:uid="{00000000-0005-0000-0000-0000CA2A0000}"/>
    <cellStyle name="Normal 36 29" xfId="3512" xr:uid="{00000000-0005-0000-0000-0000CB2A0000}"/>
    <cellStyle name="Normal 36 3" xfId="3513" xr:uid="{00000000-0005-0000-0000-0000CC2A0000}"/>
    <cellStyle name="Normal 36 30" xfId="3514" xr:uid="{00000000-0005-0000-0000-0000CD2A0000}"/>
    <cellStyle name="Normal 36 31" xfId="3515" xr:uid="{00000000-0005-0000-0000-0000CE2A0000}"/>
    <cellStyle name="Normal 36 32" xfId="3516" xr:uid="{00000000-0005-0000-0000-0000CF2A0000}"/>
    <cellStyle name="Normal 36 33" xfId="3517" xr:uid="{00000000-0005-0000-0000-0000D02A0000}"/>
    <cellStyle name="Normal 36 34" xfId="3518" xr:uid="{00000000-0005-0000-0000-0000D12A0000}"/>
    <cellStyle name="Normal 36 35" xfId="3519" xr:uid="{00000000-0005-0000-0000-0000D22A0000}"/>
    <cellStyle name="Normal 36 36" xfId="3520" xr:uid="{00000000-0005-0000-0000-0000D32A0000}"/>
    <cellStyle name="Normal 36 37" xfId="3521" xr:uid="{00000000-0005-0000-0000-0000D42A0000}"/>
    <cellStyle name="Normal 36 38" xfId="3522" xr:uid="{00000000-0005-0000-0000-0000D52A0000}"/>
    <cellStyle name="Normal 36 39" xfId="3523" xr:uid="{00000000-0005-0000-0000-0000D62A0000}"/>
    <cellStyle name="Normal 36 4" xfId="3524" xr:uid="{00000000-0005-0000-0000-0000D72A0000}"/>
    <cellStyle name="Normal 36 40" xfId="3525" xr:uid="{00000000-0005-0000-0000-0000D82A0000}"/>
    <cellStyle name="Normal 36 41" xfId="3526" xr:uid="{00000000-0005-0000-0000-0000D92A0000}"/>
    <cellStyle name="Normal 36 42" xfId="3527" xr:uid="{00000000-0005-0000-0000-0000DA2A0000}"/>
    <cellStyle name="Normal 36 43" xfId="3528" xr:uid="{00000000-0005-0000-0000-0000DB2A0000}"/>
    <cellStyle name="Normal 36 44" xfId="3529" xr:uid="{00000000-0005-0000-0000-0000DC2A0000}"/>
    <cellStyle name="Normal 36 45" xfId="3530" xr:uid="{00000000-0005-0000-0000-0000DD2A0000}"/>
    <cellStyle name="Normal 36 46" xfId="3531" xr:uid="{00000000-0005-0000-0000-0000DE2A0000}"/>
    <cellStyle name="Normal 36 47" xfId="3532" xr:uid="{00000000-0005-0000-0000-0000DF2A0000}"/>
    <cellStyle name="Normal 36 48" xfId="3533" xr:uid="{00000000-0005-0000-0000-0000E02A0000}"/>
    <cellStyle name="Normal 36 49" xfId="3534" xr:uid="{00000000-0005-0000-0000-0000E12A0000}"/>
    <cellStyle name="Normal 36 5" xfId="3535" xr:uid="{00000000-0005-0000-0000-0000E22A0000}"/>
    <cellStyle name="Normal 36 50" xfId="3536" xr:uid="{00000000-0005-0000-0000-0000E32A0000}"/>
    <cellStyle name="Normal 36 51" xfId="3537" xr:uid="{00000000-0005-0000-0000-0000E42A0000}"/>
    <cellStyle name="Normal 36 52" xfId="3538" xr:uid="{00000000-0005-0000-0000-0000E52A0000}"/>
    <cellStyle name="Normal 36 53" xfId="3539" xr:uid="{00000000-0005-0000-0000-0000E62A0000}"/>
    <cellStyle name="Normal 36 54" xfId="3540" xr:uid="{00000000-0005-0000-0000-0000E72A0000}"/>
    <cellStyle name="Normal 36 55" xfId="3541" xr:uid="{00000000-0005-0000-0000-0000E82A0000}"/>
    <cellStyle name="Normal 36 56" xfId="3542" xr:uid="{00000000-0005-0000-0000-0000E92A0000}"/>
    <cellStyle name="Normal 36 57" xfId="3543" xr:uid="{00000000-0005-0000-0000-0000EA2A0000}"/>
    <cellStyle name="Normal 36 58" xfId="3544" xr:uid="{00000000-0005-0000-0000-0000EB2A0000}"/>
    <cellStyle name="Normal 36 59" xfId="3545" xr:uid="{00000000-0005-0000-0000-0000EC2A0000}"/>
    <cellStyle name="Normal 36 6" xfId="3546" xr:uid="{00000000-0005-0000-0000-0000ED2A0000}"/>
    <cellStyle name="Normal 36 60" xfId="3547" xr:uid="{00000000-0005-0000-0000-0000EE2A0000}"/>
    <cellStyle name="Normal 36 61" xfId="3548" xr:uid="{00000000-0005-0000-0000-0000EF2A0000}"/>
    <cellStyle name="Normal 36 62" xfId="3549" xr:uid="{00000000-0005-0000-0000-0000F02A0000}"/>
    <cellStyle name="Normal 36 63" xfId="3550" xr:uid="{00000000-0005-0000-0000-0000F12A0000}"/>
    <cellStyle name="Normal 36 64" xfId="3551" xr:uid="{00000000-0005-0000-0000-0000F22A0000}"/>
    <cellStyle name="Normal 36 65" xfId="3552" xr:uid="{00000000-0005-0000-0000-0000F32A0000}"/>
    <cellStyle name="Normal 36 66" xfId="3553" xr:uid="{00000000-0005-0000-0000-0000F42A0000}"/>
    <cellStyle name="Normal 36 67" xfId="3554" xr:uid="{00000000-0005-0000-0000-0000F52A0000}"/>
    <cellStyle name="Normal 36 68" xfId="3555" xr:uid="{00000000-0005-0000-0000-0000F62A0000}"/>
    <cellStyle name="Normal 36 69" xfId="3556" xr:uid="{00000000-0005-0000-0000-0000F72A0000}"/>
    <cellStyle name="Normal 36 7" xfId="3557" xr:uid="{00000000-0005-0000-0000-0000F82A0000}"/>
    <cellStyle name="Normal 36 70" xfId="3558" xr:uid="{00000000-0005-0000-0000-0000F92A0000}"/>
    <cellStyle name="Normal 36 71" xfId="3559" xr:uid="{00000000-0005-0000-0000-0000FA2A0000}"/>
    <cellStyle name="Normal 36 72" xfId="3560" xr:uid="{00000000-0005-0000-0000-0000FB2A0000}"/>
    <cellStyle name="Normal 36 73" xfId="3561" xr:uid="{00000000-0005-0000-0000-0000FC2A0000}"/>
    <cellStyle name="Normal 36 74" xfId="3562" xr:uid="{00000000-0005-0000-0000-0000FD2A0000}"/>
    <cellStyle name="Normal 36 75" xfId="3563" xr:uid="{00000000-0005-0000-0000-0000FE2A0000}"/>
    <cellStyle name="Normal 36 76" xfId="3564" xr:uid="{00000000-0005-0000-0000-0000FF2A0000}"/>
    <cellStyle name="Normal 36 77" xfId="3565" xr:uid="{00000000-0005-0000-0000-0000002B0000}"/>
    <cellStyle name="Normal 36 78" xfId="3566" xr:uid="{00000000-0005-0000-0000-0000012B0000}"/>
    <cellStyle name="Normal 36 79" xfId="3567" xr:uid="{00000000-0005-0000-0000-0000022B0000}"/>
    <cellStyle name="Normal 36 8" xfId="3568" xr:uid="{00000000-0005-0000-0000-0000032B0000}"/>
    <cellStyle name="Normal 36 80" xfId="3569" xr:uid="{00000000-0005-0000-0000-0000042B0000}"/>
    <cellStyle name="Normal 36 81" xfId="3570" xr:uid="{00000000-0005-0000-0000-0000052B0000}"/>
    <cellStyle name="Normal 36 82" xfId="3571" xr:uid="{00000000-0005-0000-0000-0000062B0000}"/>
    <cellStyle name="Normal 36 83" xfId="3572" xr:uid="{00000000-0005-0000-0000-0000072B0000}"/>
    <cellStyle name="Normal 36 84" xfId="3573" xr:uid="{00000000-0005-0000-0000-0000082B0000}"/>
    <cellStyle name="Normal 36 85" xfId="3574" xr:uid="{00000000-0005-0000-0000-0000092B0000}"/>
    <cellStyle name="Normal 36 86" xfId="3575" xr:uid="{00000000-0005-0000-0000-00000A2B0000}"/>
    <cellStyle name="Normal 36 87" xfId="3576" xr:uid="{00000000-0005-0000-0000-00000B2B0000}"/>
    <cellStyle name="Normal 36 88" xfId="3577" xr:uid="{00000000-0005-0000-0000-00000C2B0000}"/>
    <cellStyle name="Normal 36 89" xfId="3578" xr:uid="{00000000-0005-0000-0000-00000D2B0000}"/>
    <cellStyle name="Normal 36 9" xfId="3579" xr:uid="{00000000-0005-0000-0000-00000E2B0000}"/>
    <cellStyle name="Normal 36 90" xfId="3580" xr:uid="{00000000-0005-0000-0000-00000F2B0000}"/>
    <cellStyle name="Normal 36 91" xfId="3581" xr:uid="{00000000-0005-0000-0000-0000102B0000}"/>
    <cellStyle name="Normal 36 92" xfId="3582" xr:uid="{00000000-0005-0000-0000-0000112B0000}"/>
    <cellStyle name="Normal 36 93" xfId="3583" xr:uid="{00000000-0005-0000-0000-0000122B0000}"/>
    <cellStyle name="Normal 36 94" xfId="3584" xr:uid="{00000000-0005-0000-0000-0000132B0000}"/>
    <cellStyle name="Normal 36 95" xfId="3585" xr:uid="{00000000-0005-0000-0000-0000142B0000}"/>
    <cellStyle name="Normal 36 96" xfId="3586" xr:uid="{00000000-0005-0000-0000-0000152B0000}"/>
    <cellStyle name="Normal 36 97" xfId="3587" xr:uid="{00000000-0005-0000-0000-0000162B0000}"/>
    <cellStyle name="Normal 36 98" xfId="3588" xr:uid="{00000000-0005-0000-0000-0000172B0000}"/>
    <cellStyle name="Normal 36 99" xfId="3589" xr:uid="{00000000-0005-0000-0000-0000182B0000}"/>
    <cellStyle name="Normal 37" xfId="3590" xr:uid="{00000000-0005-0000-0000-0000192B0000}"/>
    <cellStyle name="Normal 38" xfId="3591" xr:uid="{00000000-0005-0000-0000-00001A2B0000}"/>
    <cellStyle name="Normal 39" xfId="3592" xr:uid="{00000000-0005-0000-0000-00001B2B0000}"/>
    <cellStyle name="Normal 4" xfId="53" xr:uid="{00000000-0005-0000-0000-00001C2B0000}"/>
    <cellStyle name="Normal-- 4" xfId="4544" xr:uid="{00000000-0005-0000-0000-00001D2B0000}"/>
    <cellStyle name="Normal 4 10" xfId="3593" xr:uid="{00000000-0005-0000-0000-00001E2B0000}"/>
    <cellStyle name="Normal 4 10 2" xfId="3594" xr:uid="{00000000-0005-0000-0000-00001F2B0000}"/>
    <cellStyle name="Normal 4 100" xfId="3595" xr:uid="{00000000-0005-0000-0000-0000202B0000}"/>
    <cellStyle name="Normal 4 101" xfId="3596" xr:uid="{00000000-0005-0000-0000-0000212B0000}"/>
    <cellStyle name="Normal 4 102" xfId="3597" xr:uid="{00000000-0005-0000-0000-0000222B0000}"/>
    <cellStyle name="Normal 4 103" xfId="3598" xr:uid="{00000000-0005-0000-0000-0000232B0000}"/>
    <cellStyle name="Normal 4 104" xfId="3599" xr:uid="{00000000-0005-0000-0000-0000242B0000}"/>
    <cellStyle name="Normal 4 105" xfId="3600" xr:uid="{00000000-0005-0000-0000-0000252B0000}"/>
    <cellStyle name="Normal 4 106" xfId="3601" xr:uid="{00000000-0005-0000-0000-0000262B0000}"/>
    <cellStyle name="Normal 4 107" xfId="3602" xr:uid="{00000000-0005-0000-0000-0000272B0000}"/>
    <cellStyle name="Normal 4 108" xfId="3603" xr:uid="{00000000-0005-0000-0000-0000282B0000}"/>
    <cellStyle name="Normal 4 109" xfId="3604" xr:uid="{00000000-0005-0000-0000-0000292B0000}"/>
    <cellStyle name="Normal 4 11" xfId="3605" xr:uid="{00000000-0005-0000-0000-00002A2B0000}"/>
    <cellStyle name="Normal 4 11 2" xfId="3606" xr:uid="{00000000-0005-0000-0000-00002B2B0000}"/>
    <cellStyle name="Normal 4 110" xfId="3607" xr:uid="{00000000-0005-0000-0000-00002C2B0000}"/>
    <cellStyle name="Normal 4 111" xfId="3608" xr:uid="{00000000-0005-0000-0000-00002D2B0000}"/>
    <cellStyle name="Normal 4 112" xfId="3609" xr:uid="{00000000-0005-0000-0000-00002E2B0000}"/>
    <cellStyle name="Normal 4 113" xfId="3610" xr:uid="{00000000-0005-0000-0000-00002F2B0000}"/>
    <cellStyle name="Normal 4 114" xfId="3611" xr:uid="{00000000-0005-0000-0000-0000302B0000}"/>
    <cellStyle name="Normal 4 115" xfId="3612" xr:uid="{00000000-0005-0000-0000-0000312B0000}"/>
    <cellStyle name="Normal 4 116" xfId="3613" xr:uid="{00000000-0005-0000-0000-0000322B0000}"/>
    <cellStyle name="Normal 4 117" xfId="3614" xr:uid="{00000000-0005-0000-0000-0000332B0000}"/>
    <cellStyle name="Normal 4 118" xfId="3615" xr:uid="{00000000-0005-0000-0000-0000342B0000}"/>
    <cellStyle name="Normal 4 119" xfId="3616" xr:uid="{00000000-0005-0000-0000-0000352B0000}"/>
    <cellStyle name="Normal 4 12" xfId="3617" xr:uid="{00000000-0005-0000-0000-0000362B0000}"/>
    <cellStyle name="Normal 4 12 2" xfId="3618" xr:uid="{00000000-0005-0000-0000-0000372B0000}"/>
    <cellStyle name="Normal 4 120" xfId="3619" xr:uid="{00000000-0005-0000-0000-0000382B0000}"/>
    <cellStyle name="Normal 4 121" xfId="10131" xr:uid="{00000000-0005-0000-0000-0000392B0000}"/>
    <cellStyle name="Normal 4 122" xfId="9973" xr:uid="{00000000-0005-0000-0000-00003A2B0000}"/>
    <cellStyle name="Normal 4 123" xfId="10130" xr:uid="{00000000-0005-0000-0000-00003B2B0000}"/>
    <cellStyle name="Normal 4 124" xfId="9970" xr:uid="{00000000-0005-0000-0000-00003C2B0000}"/>
    <cellStyle name="Normal 4 125" xfId="10127" xr:uid="{00000000-0005-0000-0000-00003D2B0000}"/>
    <cellStyle name="Normal 4 126" xfId="9968" xr:uid="{00000000-0005-0000-0000-00003E2B0000}"/>
    <cellStyle name="Normal 4 127" xfId="10126" xr:uid="{00000000-0005-0000-0000-00003F2B0000}"/>
    <cellStyle name="Normal 4 128" xfId="9967" xr:uid="{00000000-0005-0000-0000-0000402B0000}"/>
    <cellStyle name="Normal 4 129" xfId="10134" xr:uid="{00000000-0005-0000-0000-0000412B0000}"/>
    <cellStyle name="Normal 4 13" xfId="3620" xr:uid="{00000000-0005-0000-0000-0000422B0000}"/>
    <cellStyle name="Normal 4 13 2" xfId="3621" xr:uid="{00000000-0005-0000-0000-0000432B0000}"/>
    <cellStyle name="Normal 4 130" xfId="9969" xr:uid="{00000000-0005-0000-0000-0000442B0000}"/>
    <cellStyle name="Normal 4 131" xfId="10132" xr:uid="{00000000-0005-0000-0000-0000452B0000}"/>
    <cellStyle name="Normal 4 132" xfId="9966" xr:uid="{00000000-0005-0000-0000-0000462B0000}"/>
    <cellStyle name="Normal 4 133" xfId="10133" xr:uid="{00000000-0005-0000-0000-0000472B0000}"/>
    <cellStyle name="Normal 4 134" xfId="9965" xr:uid="{00000000-0005-0000-0000-0000482B0000}"/>
    <cellStyle name="Normal 4 135" xfId="13211" xr:uid="{00000000-0005-0000-0000-0000492B0000}"/>
    <cellStyle name="Normal 4 136" xfId="13143" xr:uid="{00000000-0005-0000-0000-00004A2B0000}"/>
    <cellStyle name="Normal 4 137" xfId="13210" xr:uid="{00000000-0005-0000-0000-00004B2B0000}"/>
    <cellStyle name="Normal 4 138" xfId="13144" xr:uid="{00000000-0005-0000-0000-00004C2B0000}"/>
    <cellStyle name="Normal 4 139" xfId="13209" xr:uid="{00000000-0005-0000-0000-00004D2B0000}"/>
    <cellStyle name="Normal 4 14" xfId="3622" xr:uid="{00000000-0005-0000-0000-00004E2B0000}"/>
    <cellStyle name="Normal 4 14 2" xfId="3623" xr:uid="{00000000-0005-0000-0000-00004F2B0000}"/>
    <cellStyle name="Normal 4 140" xfId="13142" xr:uid="{00000000-0005-0000-0000-0000502B0000}"/>
    <cellStyle name="Normal 4 141" xfId="11704" xr:uid="{00000000-0005-0000-0000-0000512B0000}"/>
    <cellStyle name="Normal 4 142" xfId="12022" xr:uid="{00000000-0005-0000-0000-0000522B0000}"/>
    <cellStyle name="Normal 4 143" xfId="11700" xr:uid="{00000000-0005-0000-0000-0000532B0000}"/>
    <cellStyle name="Normal 4 144" xfId="12016" xr:uid="{00000000-0005-0000-0000-0000542B0000}"/>
    <cellStyle name="Normal 4 145" xfId="11691" xr:uid="{00000000-0005-0000-0000-0000552B0000}"/>
    <cellStyle name="Normal 4 146" xfId="12025" xr:uid="{00000000-0005-0000-0000-0000562B0000}"/>
    <cellStyle name="Normal 4 147" xfId="11696" xr:uid="{00000000-0005-0000-0000-0000572B0000}"/>
    <cellStyle name="Normal 4 148" xfId="12021" xr:uid="{00000000-0005-0000-0000-0000582B0000}"/>
    <cellStyle name="Normal 4 149" xfId="11680" xr:uid="{00000000-0005-0000-0000-0000592B0000}"/>
    <cellStyle name="Normal 4 15" xfId="3624" xr:uid="{00000000-0005-0000-0000-00005A2B0000}"/>
    <cellStyle name="Normal 4 15 2" xfId="3625" xr:uid="{00000000-0005-0000-0000-00005B2B0000}"/>
    <cellStyle name="Normal 4 150" xfId="12023" xr:uid="{00000000-0005-0000-0000-00005C2B0000}"/>
    <cellStyle name="Normal 4 151" xfId="11682" xr:uid="{00000000-0005-0000-0000-00005D2B0000}"/>
    <cellStyle name="Normal 4 152" xfId="12018" xr:uid="{00000000-0005-0000-0000-00005E2B0000}"/>
    <cellStyle name="Normal 4 153" xfId="11679" xr:uid="{00000000-0005-0000-0000-00005F2B0000}"/>
    <cellStyle name="Normal 4 154" xfId="12027" xr:uid="{00000000-0005-0000-0000-0000602B0000}"/>
    <cellStyle name="Normal 4 155" xfId="11673" xr:uid="{00000000-0005-0000-0000-0000612B0000}"/>
    <cellStyle name="Normal 4 156" xfId="12031" xr:uid="{00000000-0005-0000-0000-0000622B0000}"/>
    <cellStyle name="Normal 4 157" xfId="11674" xr:uid="{00000000-0005-0000-0000-0000632B0000}"/>
    <cellStyle name="Normal 4 158" xfId="12035" xr:uid="{00000000-0005-0000-0000-0000642B0000}"/>
    <cellStyle name="Normal 4 159" xfId="11677" xr:uid="{00000000-0005-0000-0000-0000652B0000}"/>
    <cellStyle name="Normal 4 16" xfId="3626" xr:uid="{00000000-0005-0000-0000-0000662B0000}"/>
    <cellStyle name="Normal 4 16 2" xfId="3627" xr:uid="{00000000-0005-0000-0000-0000672B0000}"/>
    <cellStyle name="Normal 4 160" xfId="12036" xr:uid="{00000000-0005-0000-0000-0000682B0000}"/>
    <cellStyle name="Normal 4 161" xfId="11671" xr:uid="{00000000-0005-0000-0000-0000692B0000}"/>
    <cellStyle name="Normal 4 162" xfId="12040" xr:uid="{00000000-0005-0000-0000-00006A2B0000}"/>
    <cellStyle name="Normal 4 163" xfId="11672" xr:uid="{00000000-0005-0000-0000-00006B2B0000}"/>
    <cellStyle name="Normal 4 164" xfId="12034" xr:uid="{00000000-0005-0000-0000-00006C2B0000}"/>
    <cellStyle name="Normal 4 165" xfId="11668" xr:uid="{00000000-0005-0000-0000-00006D2B0000}"/>
    <cellStyle name="Normal 4 166" xfId="12043" xr:uid="{00000000-0005-0000-0000-00006E2B0000}"/>
    <cellStyle name="Normal 4 167" xfId="11666" xr:uid="{00000000-0005-0000-0000-00006F2B0000}"/>
    <cellStyle name="Normal 4 168" xfId="12045" xr:uid="{00000000-0005-0000-0000-0000702B0000}"/>
    <cellStyle name="Normal 4 169" xfId="11663" xr:uid="{00000000-0005-0000-0000-0000712B0000}"/>
    <cellStyle name="Normal 4 17" xfId="3628" xr:uid="{00000000-0005-0000-0000-0000722B0000}"/>
    <cellStyle name="Normal 4 17 2" xfId="3629" xr:uid="{00000000-0005-0000-0000-0000732B0000}"/>
    <cellStyle name="Normal 4 170" xfId="12044" xr:uid="{00000000-0005-0000-0000-0000742B0000}"/>
    <cellStyle name="Normal 4 171" xfId="11664" xr:uid="{00000000-0005-0000-0000-0000752B0000}"/>
    <cellStyle name="Normal 4 172" xfId="12041" xr:uid="{00000000-0005-0000-0000-0000762B0000}"/>
    <cellStyle name="Normal 4 173" xfId="11659" xr:uid="{00000000-0005-0000-0000-0000772B0000}"/>
    <cellStyle name="Normal 4 174" xfId="12047" xr:uid="{00000000-0005-0000-0000-0000782B0000}"/>
    <cellStyle name="Normal 4 175" xfId="11662" xr:uid="{00000000-0005-0000-0000-0000792B0000}"/>
    <cellStyle name="Normal 4 176" xfId="12049" xr:uid="{00000000-0005-0000-0000-00007A2B0000}"/>
    <cellStyle name="Normal 4 177" xfId="11667" xr:uid="{00000000-0005-0000-0000-00007B2B0000}"/>
    <cellStyle name="Normal 4 178" xfId="12050" xr:uid="{00000000-0005-0000-0000-00007C2B0000}"/>
    <cellStyle name="Normal 4 179" xfId="11665" xr:uid="{00000000-0005-0000-0000-00007D2B0000}"/>
    <cellStyle name="Normal 4 18" xfId="3630" xr:uid="{00000000-0005-0000-0000-00007E2B0000}"/>
    <cellStyle name="Normal 4 18 2" xfId="3631" xr:uid="{00000000-0005-0000-0000-00007F2B0000}"/>
    <cellStyle name="Normal 4 180" xfId="12052" xr:uid="{00000000-0005-0000-0000-0000802B0000}"/>
    <cellStyle name="Normal 4 181" xfId="11661" xr:uid="{00000000-0005-0000-0000-0000812B0000}"/>
    <cellStyle name="Normal 4 182" xfId="12051" xr:uid="{00000000-0005-0000-0000-0000822B0000}"/>
    <cellStyle name="Normal 4 183" xfId="11660" xr:uid="{00000000-0005-0000-0000-0000832B0000}"/>
    <cellStyle name="Normal 4 184" xfId="12053" xr:uid="{00000000-0005-0000-0000-0000842B0000}"/>
    <cellStyle name="Normal 4 185" xfId="15718" xr:uid="{00000000-0005-0000-0000-0000852B0000}"/>
    <cellStyle name="Normal 4 186" xfId="15890" xr:uid="{00000000-0005-0000-0000-0000862B0000}"/>
    <cellStyle name="Normal 4 187" xfId="15720" xr:uid="{00000000-0005-0000-0000-0000872B0000}"/>
    <cellStyle name="Normal 4 188" xfId="15892" xr:uid="{00000000-0005-0000-0000-0000882B0000}"/>
    <cellStyle name="Normal 4 189" xfId="15709" xr:uid="{00000000-0005-0000-0000-0000892B0000}"/>
    <cellStyle name="Normal 4 19" xfId="3632" xr:uid="{00000000-0005-0000-0000-00008A2B0000}"/>
    <cellStyle name="Normal 4 19 2" xfId="3633" xr:uid="{00000000-0005-0000-0000-00008B2B0000}"/>
    <cellStyle name="Normal 4 190" xfId="15883" xr:uid="{00000000-0005-0000-0000-00008C2B0000}"/>
    <cellStyle name="Normal 4 191" xfId="15708" xr:uid="{00000000-0005-0000-0000-00008D2B0000}"/>
    <cellStyle name="Normal 4 192" xfId="15885" xr:uid="{00000000-0005-0000-0000-00008E2B0000}"/>
    <cellStyle name="Normal 4 193" xfId="15707" xr:uid="{00000000-0005-0000-0000-00008F2B0000}"/>
    <cellStyle name="Normal 4 194" xfId="15891" xr:uid="{00000000-0005-0000-0000-0000902B0000}"/>
    <cellStyle name="Normal 4 195" xfId="15705" xr:uid="{00000000-0005-0000-0000-0000912B0000}"/>
    <cellStyle name="Normal 4 196" xfId="15893" xr:uid="{00000000-0005-0000-0000-0000922B0000}"/>
    <cellStyle name="Normal 4 197" xfId="15706" xr:uid="{00000000-0005-0000-0000-0000932B0000}"/>
    <cellStyle name="Normal 4 198" xfId="15894" xr:uid="{00000000-0005-0000-0000-0000942B0000}"/>
    <cellStyle name="Normal 4 199" xfId="15704" xr:uid="{00000000-0005-0000-0000-0000952B0000}"/>
    <cellStyle name="Normal 4 2" xfId="3634" xr:uid="{00000000-0005-0000-0000-0000962B0000}"/>
    <cellStyle name="Normal 4 2 2" xfId="3635" xr:uid="{00000000-0005-0000-0000-0000972B0000}"/>
    <cellStyle name="Normal 4 2 3" xfId="3636" xr:uid="{00000000-0005-0000-0000-0000982B0000}"/>
    <cellStyle name="Normal 4 2 4" xfId="3637" xr:uid="{00000000-0005-0000-0000-0000992B0000}"/>
    <cellStyle name="Normal 4 2 5" xfId="3638" xr:uid="{00000000-0005-0000-0000-00009A2B0000}"/>
    <cellStyle name="Normal 4 2 6" xfId="3639" xr:uid="{00000000-0005-0000-0000-00009B2B0000}"/>
    <cellStyle name="Normal 4 2 7" xfId="3640" xr:uid="{00000000-0005-0000-0000-00009C2B0000}"/>
    <cellStyle name="Normal 4 2 8" xfId="3641" xr:uid="{00000000-0005-0000-0000-00009D2B0000}"/>
    <cellStyle name="Normal 4 2 9" xfId="3642" xr:uid="{00000000-0005-0000-0000-00009E2B0000}"/>
    <cellStyle name="Normal 4 20" xfId="3643" xr:uid="{00000000-0005-0000-0000-00009F2B0000}"/>
    <cellStyle name="Normal 4 20 2" xfId="3644" xr:uid="{00000000-0005-0000-0000-0000A02B0000}"/>
    <cellStyle name="Normal 4 21" xfId="3645" xr:uid="{00000000-0005-0000-0000-0000A12B0000}"/>
    <cellStyle name="Normal 4 21 2" xfId="3646" xr:uid="{00000000-0005-0000-0000-0000A22B0000}"/>
    <cellStyle name="Normal 4 21 2 2" xfId="3647" xr:uid="{00000000-0005-0000-0000-0000A32B0000}"/>
    <cellStyle name="Normal 4 21 2 2 2" xfId="3648" xr:uid="{00000000-0005-0000-0000-0000A42B0000}"/>
    <cellStyle name="Normal 4 21 2 2 2 2" xfId="3649" xr:uid="{00000000-0005-0000-0000-0000A52B0000}"/>
    <cellStyle name="Normal 4 21 2 2 3" xfId="3650" xr:uid="{00000000-0005-0000-0000-0000A62B0000}"/>
    <cellStyle name="Normal 4 21 2 3" xfId="3651" xr:uid="{00000000-0005-0000-0000-0000A72B0000}"/>
    <cellStyle name="Normal 4 21 2 3 2" xfId="3652" xr:uid="{00000000-0005-0000-0000-0000A82B0000}"/>
    <cellStyle name="Normal 4 21 2 4" xfId="3653" xr:uid="{00000000-0005-0000-0000-0000A92B0000}"/>
    <cellStyle name="Normal 4 21 3" xfId="3654" xr:uid="{00000000-0005-0000-0000-0000AA2B0000}"/>
    <cellStyle name="Normal 4 21 3 2" xfId="3655" xr:uid="{00000000-0005-0000-0000-0000AB2B0000}"/>
    <cellStyle name="Normal 4 21 3 2 2" xfId="3656" xr:uid="{00000000-0005-0000-0000-0000AC2B0000}"/>
    <cellStyle name="Normal 4 21 3 2 2 2" xfId="3657" xr:uid="{00000000-0005-0000-0000-0000AD2B0000}"/>
    <cellStyle name="Normal 4 21 3 2 3" xfId="3658" xr:uid="{00000000-0005-0000-0000-0000AE2B0000}"/>
    <cellStyle name="Normal 4 21 3 3" xfId="3659" xr:uid="{00000000-0005-0000-0000-0000AF2B0000}"/>
    <cellStyle name="Normal 4 21 3 3 2" xfId="3660" xr:uid="{00000000-0005-0000-0000-0000B02B0000}"/>
    <cellStyle name="Normal 4 21 3 4" xfId="3661" xr:uid="{00000000-0005-0000-0000-0000B12B0000}"/>
    <cellStyle name="Normal 4 21 4" xfId="3662" xr:uid="{00000000-0005-0000-0000-0000B22B0000}"/>
    <cellStyle name="Normal 4 21 4 2" xfId="3663" xr:uid="{00000000-0005-0000-0000-0000B32B0000}"/>
    <cellStyle name="Normal 4 21 4 2 2" xfId="3664" xr:uid="{00000000-0005-0000-0000-0000B42B0000}"/>
    <cellStyle name="Normal 4 21 4 2 2 2" xfId="3665" xr:uid="{00000000-0005-0000-0000-0000B52B0000}"/>
    <cellStyle name="Normal 4 21 4 2 3" xfId="3666" xr:uid="{00000000-0005-0000-0000-0000B62B0000}"/>
    <cellStyle name="Normal 4 21 4 3" xfId="3667" xr:uid="{00000000-0005-0000-0000-0000B72B0000}"/>
    <cellStyle name="Normal 4 21 4 3 2" xfId="3668" xr:uid="{00000000-0005-0000-0000-0000B82B0000}"/>
    <cellStyle name="Normal 4 21 4 4" xfId="3669" xr:uid="{00000000-0005-0000-0000-0000B92B0000}"/>
    <cellStyle name="Normal 4 21 5" xfId="3670" xr:uid="{00000000-0005-0000-0000-0000BA2B0000}"/>
    <cellStyle name="Normal 4 21 5 2" xfId="3671" xr:uid="{00000000-0005-0000-0000-0000BB2B0000}"/>
    <cellStyle name="Normal 4 21 5 2 2" xfId="3672" xr:uid="{00000000-0005-0000-0000-0000BC2B0000}"/>
    <cellStyle name="Normal 4 21 5 3" xfId="3673" xr:uid="{00000000-0005-0000-0000-0000BD2B0000}"/>
    <cellStyle name="Normal 4 21 6" xfId="3674" xr:uid="{00000000-0005-0000-0000-0000BE2B0000}"/>
    <cellStyle name="Normal 4 21 6 2" xfId="3675" xr:uid="{00000000-0005-0000-0000-0000BF2B0000}"/>
    <cellStyle name="Normal 4 21 7" xfId="3676" xr:uid="{00000000-0005-0000-0000-0000C02B0000}"/>
    <cellStyle name="Normal 4 21 8" xfId="3677" xr:uid="{00000000-0005-0000-0000-0000C12B0000}"/>
    <cellStyle name="Normal 4 22" xfId="3678" xr:uid="{00000000-0005-0000-0000-0000C22B0000}"/>
    <cellStyle name="Normal 4 22 2" xfId="3679" xr:uid="{00000000-0005-0000-0000-0000C32B0000}"/>
    <cellStyle name="Normal 4 22 2 2" xfId="3680" xr:uid="{00000000-0005-0000-0000-0000C42B0000}"/>
    <cellStyle name="Normal 4 22 2 2 2" xfId="3681" xr:uid="{00000000-0005-0000-0000-0000C52B0000}"/>
    <cellStyle name="Normal 4 22 2 3" xfId="3682" xr:uid="{00000000-0005-0000-0000-0000C62B0000}"/>
    <cellStyle name="Normal 4 22 3" xfId="3683" xr:uid="{00000000-0005-0000-0000-0000C72B0000}"/>
    <cellStyle name="Normal 4 22 3 2" xfId="3684" xr:uid="{00000000-0005-0000-0000-0000C82B0000}"/>
    <cellStyle name="Normal 4 22 4" xfId="3685" xr:uid="{00000000-0005-0000-0000-0000C92B0000}"/>
    <cellStyle name="Normal 4 22 5" xfId="3686" xr:uid="{00000000-0005-0000-0000-0000CA2B0000}"/>
    <cellStyle name="Normal 4 23" xfId="3687" xr:uid="{00000000-0005-0000-0000-0000CB2B0000}"/>
    <cellStyle name="Normal 4 23 2" xfId="3688" xr:uid="{00000000-0005-0000-0000-0000CC2B0000}"/>
    <cellStyle name="Normal 4 23 2 2" xfId="3689" xr:uid="{00000000-0005-0000-0000-0000CD2B0000}"/>
    <cellStyle name="Normal 4 23 2 2 2" xfId="3690" xr:uid="{00000000-0005-0000-0000-0000CE2B0000}"/>
    <cellStyle name="Normal 4 23 2 3" xfId="3691" xr:uid="{00000000-0005-0000-0000-0000CF2B0000}"/>
    <cellStyle name="Normal 4 23 3" xfId="3692" xr:uid="{00000000-0005-0000-0000-0000D02B0000}"/>
    <cellStyle name="Normal 4 23 3 2" xfId="3693" xr:uid="{00000000-0005-0000-0000-0000D12B0000}"/>
    <cellStyle name="Normal 4 23 4" xfId="3694" xr:uid="{00000000-0005-0000-0000-0000D22B0000}"/>
    <cellStyle name="Normal 4 23 5" xfId="3695" xr:uid="{00000000-0005-0000-0000-0000D32B0000}"/>
    <cellStyle name="Normal 4 24" xfId="3696" xr:uid="{00000000-0005-0000-0000-0000D42B0000}"/>
    <cellStyle name="Normal 4 24 2" xfId="3697" xr:uid="{00000000-0005-0000-0000-0000D52B0000}"/>
    <cellStyle name="Normal 4 24 2 2" xfId="3698" xr:uid="{00000000-0005-0000-0000-0000D62B0000}"/>
    <cellStyle name="Normal 4 24 2 2 2" xfId="3699" xr:uid="{00000000-0005-0000-0000-0000D72B0000}"/>
    <cellStyle name="Normal 4 24 2 3" xfId="3700" xr:uid="{00000000-0005-0000-0000-0000D82B0000}"/>
    <cellStyle name="Normal 4 24 3" xfId="3701" xr:uid="{00000000-0005-0000-0000-0000D92B0000}"/>
    <cellStyle name="Normal 4 24 3 2" xfId="3702" xr:uid="{00000000-0005-0000-0000-0000DA2B0000}"/>
    <cellStyle name="Normal 4 24 4" xfId="3703" xr:uid="{00000000-0005-0000-0000-0000DB2B0000}"/>
    <cellStyle name="Normal 4 24 5" xfId="3704" xr:uid="{00000000-0005-0000-0000-0000DC2B0000}"/>
    <cellStyle name="Normal 4 25" xfId="3705" xr:uid="{00000000-0005-0000-0000-0000DD2B0000}"/>
    <cellStyle name="Normal 4 25 2" xfId="3706" xr:uid="{00000000-0005-0000-0000-0000DE2B0000}"/>
    <cellStyle name="Normal 4 25 2 2" xfId="3707" xr:uid="{00000000-0005-0000-0000-0000DF2B0000}"/>
    <cellStyle name="Normal 4 25 3" xfId="3708" xr:uid="{00000000-0005-0000-0000-0000E02B0000}"/>
    <cellStyle name="Normal 4 25 4" xfId="3709" xr:uid="{00000000-0005-0000-0000-0000E12B0000}"/>
    <cellStyle name="Normal 4 26" xfId="3710" xr:uid="{00000000-0005-0000-0000-0000E22B0000}"/>
    <cellStyle name="Normal 4 26 2" xfId="3711" xr:uid="{00000000-0005-0000-0000-0000E32B0000}"/>
    <cellStyle name="Normal 4 27" xfId="3712" xr:uid="{00000000-0005-0000-0000-0000E42B0000}"/>
    <cellStyle name="Normal 4 27 2" xfId="3713" xr:uid="{00000000-0005-0000-0000-0000E52B0000}"/>
    <cellStyle name="Normal 4 27 2 2" xfId="3714" xr:uid="{00000000-0005-0000-0000-0000E62B0000}"/>
    <cellStyle name="Normal 4 27 3" xfId="3715" xr:uid="{00000000-0005-0000-0000-0000E72B0000}"/>
    <cellStyle name="Normal 4 27 4" xfId="3716" xr:uid="{00000000-0005-0000-0000-0000E82B0000}"/>
    <cellStyle name="Normal 4 28" xfId="3717" xr:uid="{00000000-0005-0000-0000-0000E92B0000}"/>
    <cellStyle name="Normal 4 28 2" xfId="3718" xr:uid="{00000000-0005-0000-0000-0000EA2B0000}"/>
    <cellStyle name="Normal 4 28 3" xfId="3719" xr:uid="{00000000-0005-0000-0000-0000EB2B0000}"/>
    <cellStyle name="Normal 4 29" xfId="3720" xr:uid="{00000000-0005-0000-0000-0000EC2B0000}"/>
    <cellStyle name="Normal 4 29 2" xfId="3721" xr:uid="{00000000-0005-0000-0000-0000ED2B0000}"/>
    <cellStyle name="Normal 4 3" xfId="3722" xr:uid="{00000000-0005-0000-0000-0000EE2B0000}"/>
    <cellStyle name="Normal 4 3 2" xfId="3723" xr:uid="{00000000-0005-0000-0000-0000EF2B0000}"/>
    <cellStyle name="Normal 4 3 2 2" xfId="3724" xr:uid="{00000000-0005-0000-0000-0000F02B0000}"/>
    <cellStyle name="Normal 4 3 2 2 2" xfId="3725" xr:uid="{00000000-0005-0000-0000-0000F12B0000}"/>
    <cellStyle name="Normal 4 3 2 3" xfId="3726" xr:uid="{00000000-0005-0000-0000-0000F22B0000}"/>
    <cellStyle name="Normal 4 3 2 4" xfId="3727" xr:uid="{00000000-0005-0000-0000-0000F32B0000}"/>
    <cellStyle name="Normal 4 3 3" xfId="3728" xr:uid="{00000000-0005-0000-0000-0000F42B0000}"/>
    <cellStyle name="Normal 4 3 4" xfId="3729" xr:uid="{00000000-0005-0000-0000-0000F52B0000}"/>
    <cellStyle name="Normal 4 30" xfId="3730" xr:uid="{00000000-0005-0000-0000-0000F62B0000}"/>
    <cellStyle name="Normal 4 30 2" xfId="3731" xr:uid="{00000000-0005-0000-0000-0000F72B0000}"/>
    <cellStyle name="Normal 4 31" xfId="3732" xr:uid="{00000000-0005-0000-0000-0000F82B0000}"/>
    <cellStyle name="Normal 4 31 2" xfId="3733" xr:uid="{00000000-0005-0000-0000-0000F92B0000}"/>
    <cellStyle name="Normal 4 32" xfId="3734" xr:uid="{00000000-0005-0000-0000-0000FA2B0000}"/>
    <cellStyle name="Normal 4 32 2" xfId="3735" xr:uid="{00000000-0005-0000-0000-0000FB2B0000}"/>
    <cellStyle name="Normal 4 33" xfId="3736" xr:uid="{00000000-0005-0000-0000-0000FC2B0000}"/>
    <cellStyle name="Normal 4 33 2" xfId="3737" xr:uid="{00000000-0005-0000-0000-0000FD2B0000}"/>
    <cellStyle name="Normal 4 34" xfId="3738" xr:uid="{00000000-0005-0000-0000-0000FE2B0000}"/>
    <cellStyle name="Normal 4 35" xfId="3739" xr:uid="{00000000-0005-0000-0000-0000FF2B0000}"/>
    <cellStyle name="Normal 4 36" xfId="3740" xr:uid="{00000000-0005-0000-0000-0000002C0000}"/>
    <cellStyle name="Normal 4 37" xfId="3741" xr:uid="{00000000-0005-0000-0000-0000012C0000}"/>
    <cellStyle name="Normal 4 38" xfId="3742" xr:uid="{00000000-0005-0000-0000-0000022C0000}"/>
    <cellStyle name="Normal 4 39" xfId="3743" xr:uid="{00000000-0005-0000-0000-0000032C0000}"/>
    <cellStyle name="Normal 4 4" xfId="3744" xr:uid="{00000000-0005-0000-0000-0000042C0000}"/>
    <cellStyle name="Normal 4 4 2" xfId="3745" xr:uid="{00000000-0005-0000-0000-0000052C0000}"/>
    <cellStyle name="Normal 4 4 3" xfId="3746" xr:uid="{00000000-0005-0000-0000-0000062C0000}"/>
    <cellStyle name="Normal 4 4 4" xfId="3747" xr:uid="{00000000-0005-0000-0000-0000072C0000}"/>
    <cellStyle name="Normal 4 40" xfId="3748" xr:uid="{00000000-0005-0000-0000-0000082C0000}"/>
    <cellStyle name="Normal 4 41" xfId="3749" xr:uid="{00000000-0005-0000-0000-0000092C0000}"/>
    <cellStyle name="Normal 4 42" xfId="3750" xr:uid="{00000000-0005-0000-0000-00000A2C0000}"/>
    <cellStyle name="Normal 4 43" xfId="3751" xr:uid="{00000000-0005-0000-0000-00000B2C0000}"/>
    <cellStyle name="Normal 4 44" xfId="3752" xr:uid="{00000000-0005-0000-0000-00000C2C0000}"/>
    <cellStyle name="Normal 4 45" xfId="3753" xr:uid="{00000000-0005-0000-0000-00000D2C0000}"/>
    <cellStyle name="Normal 4 46" xfId="3754" xr:uid="{00000000-0005-0000-0000-00000E2C0000}"/>
    <cellStyle name="Normal 4 47" xfId="3755" xr:uid="{00000000-0005-0000-0000-00000F2C0000}"/>
    <cellStyle name="Normal 4 48" xfId="3756" xr:uid="{00000000-0005-0000-0000-0000102C0000}"/>
    <cellStyle name="Normal 4 49" xfId="3757" xr:uid="{00000000-0005-0000-0000-0000112C0000}"/>
    <cellStyle name="Normal 4 5" xfId="3758" xr:uid="{00000000-0005-0000-0000-0000122C0000}"/>
    <cellStyle name="Normal 4 5 2" xfId="3759" xr:uid="{00000000-0005-0000-0000-0000132C0000}"/>
    <cellStyle name="Normal 4 50" xfId="3760" xr:uid="{00000000-0005-0000-0000-0000142C0000}"/>
    <cellStyle name="Normal 4 51" xfId="3761" xr:uid="{00000000-0005-0000-0000-0000152C0000}"/>
    <cellStyle name="Normal 4 52" xfId="3762" xr:uid="{00000000-0005-0000-0000-0000162C0000}"/>
    <cellStyle name="Normal 4 53" xfId="3763" xr:uid="{00000000-0005-0000-0000-0000172C0000}"/>
    <cellStyle name="Normal 4 54" xfId="3764" xr:uid="{00000000-0005-0000-0000-0000182C0000}"/>
    <cellStyle name="Normal 4 55" xfId="3765" xr:uid="{00000000-0005-0000-0000-0000192C0000}"/>
    <cellStyle name="Normal 4 56" xfId="3766" xr:uid="{00000000-0005-0000-0000-00001A2C0000}"/>
    <cellStyle name="Normal 4 57" xfId="3767" xr:uid="{00000000-0005-0000-0000-00001B2C0000}"/>
    <cellStyle name="Normal 4 58" xfId="3768" xr:uid="{00000000-0005-0000-0000-00001C2C0000}"/>
    <cellStyle name="Normal 4 59" xfId="3769" xr:uid="{00000000-0005-0000-0000-00001D2C0000}"/>
    <cellStyle name="Normal 4 6" xfId="3770" xr:uid="{00000000-0005-0000-0000-00001E2C0000}"/>
    <cellStyle name="Normal 4 6 2" xfId="3771" xr:uid="{00000000-0005-0000-0000-00001F2C0000}"/>
    <cellStyle name="Normal 4 60" xfId="3772" xr:uid="{00000000-0005-0000-0000-0000202C0000}"/>
    <cellStyle name="Normal 4 61" xfId="3773" xr:uid="{00000000-0005-0000-0000-0000212C0000}"/>
    <cellStyle name="Normal 4 62" xfId="3774" xr:uid="{00000000-0005-0000-0000-0000222C0000}"/>
    <cellStyle name="Normal 4 63" xfId="3775" xr:uid="{00000000-0005-0000-0000-0000232C0000}"/>
    <cellStyle name="Normal 4 64" xfId="3776" xr:uid="{00000000-0005-0000-0000-0000242C0000}"/>
    <cellStyle name="Normal 4 65" xfId="3777" xr:uid="{00000000-0005-0000-0000-0000252C0000}"/>
    <cellStyle name="Normal 4 66" xfId="3778" xr:uid="{00000000-0005-0000-0000-0000262C0000}"/>
    <cellStyle name="Normal 4 67" xfId="3779" xr:uid="{00000000-0005-0000-0000-0000272C0000}"/>
    <cellStyle name="Normal 4 68" xfId="3780" xr:uid="{00000000-0005-0000-0000-0000282C0000}"/>
    <cellStyle name="Normal 4 69" xfId="3781" xr:uid="{00000000-0005-0000-0000-0000292C0000}"/>
    <cellStyle name="Normal 4 7" xfId="3782" xr:uid="{00000000-0005-0000-0000-00002A2C0000}"/>
    <cellStyle name="Normal 4 7 2" xfId="3783" xr:uid="{00000000-0005-0000-0000-00002B2C0000}"/>
    <cellStyle name="Normal 4 70" xfId="3784" xr:uid="{00000000-0005-0000-0000-00002C2C0000}"/>
    <cellStyle name="Normal 4 71" xfId="3785" xr:uid="{00000000-0005-0000-0000-00002D2C0000}"/>
    <cellStyle name="Normal 4 72" xfId="3786" xr:uid="{00000000-0005-0000-0000-00002E2C0000}"/>
    <cellStyle name="Normal 4 73" xfId="3787" xr:uid="{00000000-0005-0000-0000-00002F2C0000}"/>
    <cellStyle name="Normal 4 74" xfId="3788" xr:uid="{00000000-0005-0000-0000-0000302C0000}"/>
    <cellStyle name="Normal 4 75" xfId="3789" xr:uid="{00000000-0005-0000-0000-0000312C0000}"/>
    <cellStyle name="Normal 4 76" xfId="3790" xr:uid="{00000000-0005-0000-0000-0000322C0000}"/>
    <cellStyle name="Normal 4 77" xfId="3791" xr:uid="{00000000-0005-0000-0000-0000332C0000}"/>
    <cellStyle name="Normal 4 78" xfId="3792" xr:uid="{00000000-0005-0000-0000-0000342C0000}"/>
    <cellStyle name="Normal 4 79" xfId="3793" xr:uid="{00000000-0005-0000-0000-0000352C0000}"/>
    <cellStyle name="Normal 4 8" xfId="3794" xr:uid="{00000000-0005-0000-0000-0000362C0000}"/>
    <cellStyle name="Normal 4 8 2" xfId="3795" xr:uid="{00000000-0005-0000-0000-0000372C0000}"/>
    <cellStyle name="Normal 4 80" xfId="3796" xr:uid="{00000000-0005-0000-0000-0000382C0000}"/>
    <cellStyle name="Normal 4 81" xfId="3797" xr:uid="{00000000-0005-0000-0000-0000392C0000}"/>
    <cellStyle name="Normal 4 82" xfId="3798" xr:uid="{00000000-0005-0000-0000-00003A2C0000}"/>
    <cellStyle name="Normal 4 83" xfId="3799" xr:uid="{00000000-0005-0000-0000-00003B2C0000}"/>
    <cellStyle name="Normal 4 84" xfId="3800" xr:uid="{00000000-0005-0000-0000-00003C2C0000}"/>
    <cellStyle name="Normal 4 85" xfId="3801" xr:uid="{00000000-0005-0000-0000-00003D2C0000}"/>
    <cellStyle name="Normal 4 86" xfId="3802" xr:uid="{00000000-0005-0000-0000-00003E2C0000}"/>
    <cellStyle name="Normal 4 87" xfId="3803" xr:uid="{00000000-0005-0000-0000-00003F2C0000}"/>
    <cellStyle name="Normal 4 88" xfId="3804" xr:uid="{00000000-0005-0000-0000-0000402C0000}"/>
    <cellStyle name="Normal 4 89" xfId="3805" xr:uid="{00000000-0005-0000-0000-0000412C0000}"/>
    <cellStyle name="Normal 4 9" xfId="3806" xr:uid="{00000000-0005-0000-0000-0000422C0000}"/>
    <cellStyle name="Normal 4 9 2" xfId="3807" xr:uid="{00000000-0005-0000-0000-0000432C0000}"/>
    <cellStyle name="Normal 4 90" xfId="3808" xr:uid="{00000000-0005-0000-0000-0000442C0000}"/>
    <cellStyle name="Normal 4 91" xfId="3809" xr:uid="{00000000-0005-0000-0000-0000452C0000}"/>
    <cellStyle name="Normal 4 92" xfId="3810" xr:uid="{00000000-0005-0000-0000-0000462C0000}"/>
    <cellStyle name="Normal 4 93" xfId="3811" xr:uid="{00000000-0005-0000-0000-0000472C0000}"/>
    <cellStyle name="Normal 4 94" xfId="3812" xr:uid="{00000000-0005-0000-0000-0000482C0000}"/>
    <cellStyle name="Normal 4 95" xfId="3813" xr:uid="{00000000-0005-0000-0000-0000492C0000}"/>
    <cellStyle name="Normal 4 96" xfId="3814" xr:uid="{00000000-0005-0000-0000-00004A2C0000}"/>
    <cellStyle name="Normal 4 97" xfId="3815" xr:uid="{00000000-0005-0000-0000-00004B2C0000}"/>
    <cellStyle name="Normal 4 98" xfId="3816" xr:uid="{00000000-0005-0000-0000-00004C2C0000}"/>
    <cellStyle name="Normal 4 99" xfId="3817" xr:uid="{00000000-0005-0000-0000-00004D2C0000}"/>
    <cellStyle name="Normal 40" xfId="3818" xr:uid="{00000000-0005-0000-0000-00004E2C0000}"/>
    <cellStyle name="Normal 41" xfId="3819" xr:uid="{00000000-0005-0000-0000-00004F2C0000}"/>
    <cellStyle name="Normal 42" xfId="3820" xr:uid="{00000000-0005-0000-0000-0000502C0000}"/>
    <cellStyle name="Normal 43" xfId="3821" xr:uid="{00000000-0005-0000-0000-0000512C0000}"/>
    <cellStyle name="Normal 44" xfId="3822" xr:uid="{00000000-0005-0000-0000-0000522C0000}"/>
    <cellStyle name="Normal 45" xfId="3823" xr:uid="{00000000-0005-0000-0000-0000532C0000}"/>
    <cellStyle name="Normal 46" xfId="3824" xr:uid="{00000000-0005-0000-0000-0000542C0000}"/>
    <cellStyle name="Normal 47" xfId="3825" xr:uid="{00000000-0005-0000-0000-0000552C0000}"/>
    <cellStyle name="Normal 47 10" xfId="3826" xr:uid="{00000000-0005-0000-0000-0000562C0000}"/>
    <cellStyle name="Normal 47 11" xfId="3827" xr:uid="{00000000-0005-0000-0000-0000572C0000}"/>
    <cellStyle name="Normal 47 11 2" xfId="3828" xr:uid="{00000000-0005-0000-0000-0000582C0000}"/>
    <cellStyle name="Normal 47 11 3" xfId="3829" xr:uid="{00000000-0005-0000-0000-0000592C0000}"/>
    <cellStyle name="Normal 47 11 4" xfId="3830" xr:uid="{00000000-0005-0000-0000-00005A2C0000}"/>
    <cellStyle name="Normal 47 11 5" xfId="3831" xr:uid="{00000000-0005-0000-0000-00005B2C0000}"/>
    <cellStyle name="Normal 47 11 6" xfId="3832" xr:uid="{00000000-0005-0000-0000-00005C2C0000}"/>
    <cellStyle name="Normal 47 11 7" xfId="3833" xr:uid="{00000000-0005-0000-0000-00005D2C0000}"/>
    <cellStyle name="Normal 47 11 8" xfId="3834" xr:uid="{00000000-0005-0000-0000-00005E2C0000}"/>
    <cellStyle name="Normal 47 12" xfId="3835" xr:uid="{00000000-0005-0000-0000-00005F2C0000}"/>
    <cellStyle name="Normal 47 13" xfId="3836" xr:uid="{00000000-0005-0000-0000-0000602C0000}"/>
    <cellStyle name="Normal 47 14" xfId="3837" xr:uid="{00000000-0005-0000-0000-0000612C0000}"/>
    <cellStyle name="Normal 47 15" xfId="3838" xr:uid="{00000000-0005-0000-0000-0000622C0000}"/>
    <cellStyle name="Normal 47 16" xfId="3839" xr:uid="{00000000-0005-0000-0000-0000632C0000}"/>
    <cellStyle name="Normal 47 17" xfId="3840" xr:uid="{00000000-0005-0000-0000-0000642C0000}"/>
    <cellStyle name="Normal 47 2" xfId="3841" xr:uid="{00000000-0005-0000-0000-0000652C0000}"/>
    <cellStyle name="Normal 47 3" xfId="3842" xr:uid="{00000000-0005-0000-0000-0000662C0000}"/>
    <cellStyle name="Normal 47 3 2" xfId="3843" xr:uid="{00000000-0005-0000-0000-0000672C0000}"/>
    <cellStyle name="Normal 47 3 3" xfId="3844" xr:uid="{00000000-0005-0000-0000-0000682C0000}"/>
    <cellStyle name="Normal 47 3 4" xfId="3845" xr:uid="{00000000-0005-0000-0000-0000692C0000}"/>
    <cellStyle name="Normal 47 3 5" xfId="3846" xr:uid="{00000000-0005-0000-0000-00006A2C0000}"/>
    <cellStyle name="Normal 47 3 6" xfId="3847" xr:uid="{00000000-0005-0000-0000-00006B2C0000}"/>
    <cellStyle name="Normal 47 3 7" xfId="3848" xr:uid="{00000000-0005-0000-0000-00006C2C0000}"/>
    <cellStyle name="Normal 47 3 8" xfId="3849" xr:uid="{00000000-0005-0000-0000-00006D2C0000}"/>
    <cellStyle name="Normal 47 4" xfId="3850" xr:uid="{00000000-0005-0000-0000-00006E2C0000}"/>
    <cellStyle name="Normal 47 4 2" xfId="3851" xr:uid="{00000000-0005-0000-0000-00006F2C0000}"/>
    <cellStyle name="Normal 47 4 3" xfId="3852" xr:uid="{00000000-0005-0000-0000-0000702C0000}"/>
    <cellStyle name="Normal 47 4 4" xfId="3853" xr:uid="{00000000-0005-0000-0000-0000712C0000}"/>
    <cellStyle name="Normal 47 4 5" xfId="3854" xr:uid="{00000000-0005-0000-0000-0000722C0000}"/>
    <cellStyle name="Normal 47 4 6" xfId="3855" xr:uid="{00000000-0005-0000-0000-0000732C0000}"/>
    <cellStyle name="Normal 47 4 7" xfId="3856" xr:uid="{00000000-0005-0000-0000-0000742C0000}"/>
    <cellStyle name="Normal 47 4 8" xfId="3857" xr:uid="{00000000-0005-0000-0000-0000752C0000}"/>
    <cellStyle name="Normal 47 5" xfId="3858" xr:uid="{00000000-0005-0000-0000-0000762C0000}"/>
    <cellStyle name="Normal 47 5 2" xfId="3859" xr:uid="{00000000-0005-0000-0000-0000772C0000}"/>
    <cellStyle name="Normal 47 5 3" xfId="3860" xr:uid="{00000000-0005-0000-0000-0000782C0000}"/>
    <cellStyle name="Normal 47 5 4" xfId="3861" xr:uid="{00000000-0005-0000-0000-0000792C0000}"/>
    <cellStyle name="Normal 47 5 5" xfId="3862" xr:uid="{00000000-0005-0000-0000-00007A2C0000}"/>
    <cellStyle name="Normal 47 5 6" xfId="3863" xr:uid="{00000000-0005-0000-0000-00007B2C0000}"/>
    <cellStyle name="Normal 47 5 7" xfId="3864" xr:uid="{00000000-0005-0000-0000-00007C2C0000}"/>
    <cellStyle name="Normal 47 5 8" xfId="3865" xr:uid="{00000000-0005-0000-0000-00007D2C0000}"/>
    <cellStyle name="Normal 47 6" xfId="3866" xr:uid="{00000000-0005-0000-0000-00007E2C0000}"/>
    <cellStyle name="Normal 47 6 2" xfId="3867" xr:uid="{00000000-0005-0000-0000-00007F2C0000}"/>
    <cellStyle name="Normal 47 6 3" xfId="3868" xr:uid="{00000000-0005-0000-0000-0000802C0000}"/>
    <cellStyle name="Normal 47 6 4" xfId="3869" xr:uid="{00000000-0005-0000-0000-0000812C0000}"/>
    <cellStyle name="Normal 47 6 5" xfId="3870" xr:uid="{00000000-0005-0000-0000-0000822C0000}"/>
    <cellStyle name="Normal 47 6 6" xfId="3871" xr:uid="{00000000-0005-0000-0000-0000832C0000}"/>
    <cellStyle name="Normal 47 6 7" xfId="3872" xr:uid="{00000000-0005-0000-0000-0000842C0000}"/>
    <cellStyle name="Normal 47 6 8" xfId="3873" xr:uid="{00000000-0005-0000-0000-0000852C0000}"/>
    <cellStyle name="Normal 47 7" xfId="3874" xr:uid="{00000000-0005-0000-0000-0000862C0000}"/>
    <cellStyle name="Normal 47 7 2" xfId="3875" xr:uid="{00000000-0005-0000-0000-0000872C0000}"/>
    <cellStyle name="Normal 47 7 3" xfId="3876" xr:uid="{00000000-0005-0000-0000-0000882C0000}"/>
    <cellStyle name="Normal 47 7 4" xfId="3877" xr:uid="{00000000-0005-0000-0000-0000892C0000}"/>
    <cellStyle name="Normal 47 7 5" xfId="3878" xr:uid="{00000000-0005-0000-0000-00008A2C0000}"/>
    <cellStyle name="Normal 47 7 6" xfId="3879" xr:uid="{00000000-0005-0000-0000-00008B2C0000}"/>
    <cellStyle name="Normal 47 7 7" xfId="3880" xr:uid="{00000000-0005-0000-0000-00008C2C0000}"/>
    <cellStyle name="Normal 47 7 8" xfId="3881" xr:uid="{00000000-0005-0000-0000-00008D2C0000}"/>
    <cellStyle name="Normal 47 8" xfId="3882" xr:uid="{00000000-0005-0000-0000-00008E2C0000}"/>
    <cellStyle name="Normal 47 8 2" xfId="3883" xr:uid="{00000000-0005-0000-0000-00008F2C0000}"/>
    <cellStyle name="Normal 47 8 3" xfId="3884" xr:uid="{00000000-0005-0000-0000-0000902C0000}"/>
    <cellStyle name="Normal 47 8 4" xfId="3885" xr:uid="{00000000-0005-0000-0000-0000912C0000}"/>
    <cellStyle name="Normal 47 8 5" xfId="3886" xr:uid="{00000000-0005-0000-0000-0000922C0000}"/>
    <cellStyle name="Normal 47 8 6" xfId="3887" xr:uid="{00000000-0005-0000-0000-0000932C0000}"/>
    <cellStyle name="Normal 47 8 7" xfId="3888" xr:uid="{00000000-0005-0000-0000-0000942C0000}"/>
    <cellStyle name="Normal 47 8 8" xfId="3889" xr:uid="{00000000-0005-0000-0000-0000952C0000}"/>
    <cellStyle name="Normal 47 9" xfId="3890" xr:uid="{00000000-0005-0000-0000-0000962C0000}"/>
    <cellStyle name="Normal 48" xfId="3891" xr:uid="{00000000-0005-0000-0000-0000972C0000}"/>
    <cellStyle name="Normal 49" xfId="3892" xr:uid="{00000000-0005-0000-0000-0000982C0000}"/>
    <cellStyle name="Normal 49 2" xfId="3893" xr:uid="{00000000-0005-0000-0000-0000992C0000}"/>
    <cellStyle name="Normal 49 2 2" xfId="3894" xr:uid="{00000000-0005-0000-0000-00009A2C0000}"/>
    <cellStyle name="Normal 49 2 2 2" xfId="3895" xr:uid="{00000000-0005-0000-0000-00009B2C0000}"/>
    <cellStyle name="Normal 49 2 2 2 2" xfId="3896" xr:uid="{00000000-0005-0000-0000-00009C2C0000}"/>
    <cellStyle name="Normal 49 2 2 3" xfId="3897" xr:uid="{00000000-0005-0000-0000-00009D2C0000}"/>
    <cellStyle name="Normal 49 2 3" xfId="3898" xr:uid="{00000000-0005-0000-0000-00009E2C0000}"/>
    <cellStyle name="Normal 49 2 3 2" xfId="3899" xr:uid="{00000000-0005-0000-0000-00009F2C0000}"/>
    <cellStyle name="Normal 49 2 4" xfId="3900" xr:uid="{00000000-0005-0000-0000-0000A02C0000}"/>
    <cellStyle name="Normal 49 3" xfId="3901" xr:uid="{00000000-0005-0000-0000-0000A12C0000}"/>
    <cellStyle name="Normal 49 3 2" xfId="3902" xr:uid="{00000000-0005-0000-0000-0000A22C0000}"/>
    <cellStyle name="Normal 49 3 2 2" xfId="3903" xr:uid="{00000000-0005-0000-0000-0000A32C0000}"/>
    <cellStyle name="Normal 49 3 2 2 2" xfId="3904" xr:uid="{00000000-0005-0000-0000-0000A42C0000}"/>
    <cellStyle name="Normal 49 3 2 3" xfId="3905" xr:uid="{00000000-0005-0000-0000-0000A52C0000}"/>
    <cellStyle name="Normal 49 3 3" xfId="3906" xr:uid="{00000000-0005-0000-0000-0000A62C0000}"/>
    <cellStyle name="Normal 49 3 3 2" xfId="3907" xr:uid="{00000000-0005-0000-0000-0000A72C0000}"/>
    <cellStyle name="Normal 49 3 4" xfId="3908" xr:uid="{00000000-0005-0000-0000-0000A82C0000}"/>
    <cellStyle name="Normal 49 4" xfId="3909" xr:uid="{00000000-0005-0000-0000-0000A92C0000}"/>
    <cellStyle name="Normal 49 4 2" xfId="3910" xr:uid="{00000000-0005-0000-0000-0000AA2C0000}"/>
    <cellStyle name="Normal 49 4 2 2" xfId="3911" xr:uid="{00000000-0005-0000-0000-0000AB2C0000}"/>
    <cellStyle name="Normal 49 4 2 2 2" xfId="3912" xr:uid="{00000000-0005-0000-0000-0000AC2C0000}"/>
    <cellStyle name="Normal 49 4 2 3" xfId="3913" xr:uid="{00000000-0005-0000-0000-0000AD2C0000}"/>
    <cellStyle name="Normal 49 4 3" xfId="3914" xr:uid="{00000000-0005-0000-0000-0000AE2C0000}"/>
    <cellStyle name="Normal 49 4 3 2" xfId="3915" xr:uid="{00000000-0005-0000-0000-0000AF2C0000}"/>
    <cellStyle name="Normal 49 4 4" xfId="3916" xr:uid="{00000000-0005-0000-0000-0000B02C0000}"/>
    <cellStyle name="Normal 49 5" xfId="3917" xr:uid="{00000000-0005-0000-0000-0000B12C0000}"/>
    <cellStyle name="Normal 49 5 2" xfId="3918" xr:uid="{00000000-0005-0000-0000-0000B22C0000}"/>
    <cellStyle name="Normal 49 5 2 2" xfId="3919" xr:uid="{00000000-0005-0000-0000-0000B32C0000}"/>
    <cellStyle name="Normal 49 5 3" xfId="3920" xr:uid="{00000000-0005-0000-0000-0000B42C0000}"/>
    <cellStyle name="Normal 49 6" xfId="3921" xr:uid="{00000000-0005-0000-0000-0000B52C0000}"/>
    <cellStyle name="Normal 49 6 2" xfId="3922" xr:uid="{00000000-0005-0000-0000-0000B62C0000}"/>
    <cellStyle name="Normal 49 7" xfId="3923" xr:uid="{00000000-0005-0000-0000-0000B72C0000}"/>
    <cellStyle name="Normal 49 8" xfId="3924" xr:uid="{00000000-0005-0000-0000-0000B82C0000}"/>
    <cellStyle name="Normal 5" xfId="54" xr:uid="{00000000-0005-0000-0000-0000B92C0000}"/>
    <cellStyle name="Normal-- 5" xfId="4545" xr:uid="{00000000-0005-0000-0000-0000BA2C0000}"/>
    <cellStyle name="Normal 5 10" xfId="3925" xr:uid="{00000000-0005-0000-0000-0000BB2C0000}"/>
    <cellStyle name="Normal 5 10 2" xfId="3926" xr:uid="{00000000-0005-0000-0000-0000BC2C0000}"/>
    <cellStyle name="Normal 5 100" xfId="3927" xr:uid="{00000000-0005-0000-0000-0000BD2C0000}"/>
    <cellStyle name="Normal 5 101" xfId="3928" xr:uid="{00000000-0005-0000-0000-0000BE2C0000}"/>
    <cellStyle name="Normal 5 102" xfId="3929" xr:uid="{00000000-0005-0000-0000-0000BF2C0000}"/>
    <cellStyle name="Normal 5 103" xfId="3930" xr:uid="{00000000-0005-0000-0000-0000C02C0000}"/>
    <cellStyle name="Normal 5 104" xfId="3931" xr:uid="{00000000-0005-0000-0000-0000C12C0000}"/>
    <cellStyle name="Normal 5 105" xfId="3932" xr:uid="{00000000-0005-0000-0000-0000C22C0000}"/>
    <cellStyle name="Normal 5 106" xfId="3933" xr:uid="{00000000-0005-0000-0000-0000C32C0000}"/>
    <cellStyle name="Normal 5 107" xfId="3934" xr:uid="{00000000-0005-0000-0000-0000C42C0000}"/>
    <cellStyle name="Normal 5 108" xfId="3935" xr:uid="{00000000-0005-0000-0000-0000C52C0000}"/>
    <cellStyle name="Normal 5 109" xfId="3936" xr:uid="{00000000-0005-0000-0000-0000C62C0000}"/>
    <cellStyle name="Normal 5 11" xfId="3937" xr:uid="{00000000-0005-0000-0000-0000C72C0000}"/>
    <cellStyle name="Normal 5 11 2" xfId="3938" xr:uid="{00000000-0005-0000-0000-0000C82C0000}"/>
    <cellStyle name="Normal 5 110" xfId="3939" xr:uid="{00000000-0005-0000-0000-0000C92C0000}"/>
    <cellStyle name="Normal 5 111" xfId="3940" xr:uid="{00000000-0005-0000-0000-0000CA2C0000}"/>
    <cellStyle name="Normal 5 112" xfId="3941" xr:uid="{00000000-0005-0000-0000-0000CB2C0000}"/>
    <cellStyle name="Normal 5 113" xfId="3942" xr:uid="{00000000-0005-0000-0000-0000CC2C0000}"/>
    <cellStyle name="Normal 5 114" xfId="10138" xr:uid="{00000000-0005-0000-0000-0000CD2C0000}"/>
    <cellStyle name="Normal 5 115" xfId="9959" xr:uid="{00000000-0005-0000-0000-0000CE2C0000}"/>
    <cellStyle name="Normal 5 116" xfId="10137" xr:uid="{00000000-0005-0000-0000-0000CF2C0000}"/>
    <cellStyle name="Normal 5 117" xfId="9958" xr:uid="{00000000-0005-0000-0000-0000D02C0000}"/>
    <cellStyle name="Normal 5 118" xfId="10136" xr:uid="{00000000-0005-0000-0000-0000D12C0000}"/>
    <cellStyle name="Normal 5 119" xfId="9956" xr:uid="{00000000-0005-0000-0000-0000D22C0000}"/>
    <cellStyle name="Normal 5 12" xfId="3943" xr:uid="{00000000-0005-0000-0000-0000D32C0000}"/>
    <cellStyle name="Normal 5 12 2" xfId="3944" xr:uid="{00000000-0005-0000-0000-0000D42C0000}"/>
    <cellStyle name="Normal 5 120" xfId="10135" xr:uid="{00000000-0005-0000-0000-0000D52C0000}"/>
    <cellStyle name="Normal 5 121" xfId="9955" xr:uid="{00000000-0005-0000-0000-0000D62C0000}"/>
    <cellStyle name="Normal 5 122" xfId="10141" xr:uid="{00000000-0005-0000-0000-0000D72C0000}"/>
    <cellStyle name="Normal 5 123" xfId="9957" xr:uid="{00000000-0005-0000-0000-0000D82C0000}"/>
    <cellStyle name="Normal 5 124" xfId="10139" xr:uid="{00000000-0005-0000-0000-0000D92C0000}"/>
    <cellStyle name="Normal 5 125" xfId="9954" xr:uid="{00000000-0005-0000-0000-0000DA2C0000}"/>
    <cellStyle name="Normal 5 126" xfId="10140" xr:uid="{00000000-0005-0000-0000-0000DB2C0000}"/>
    <cellStyle name="Normal 5 127" xfId="9953" xr:uid="{00000000-0005-0000-0000-0000DC2C0000}"/>
    <cellStyle name="Normal 5 128" xfId="13214" xr:uid="{00000000-0005-0000-0000-0000DD2C0000}"/>
    <cellStyle name="Normal 5 129" xfId="13140" xr:uid="{00000000-0005-0000-0000-0000DE2C0000}"/>
    <cellStyle name="Normal 5 13" xfId="3945" xr:uid="{00000000-0005-0000-0000-0000DF2C0000}"/>
    <cellStyle name="Normal 5 13 2" xfId="3946" xr:uid="{00000000-0005-0000-0000-0000E02C0000}"/>
    <cellStyle name="Normal 5 130" xfId="13213" xr:uid="{00000000-0005-0000-0000-0000E12C0000}"/>
    <cellStyle name="Normal 5 131" xfId="13141" xr:uid="{00000000-0005-0000-0000-0000E22C0000}"/>
    <cellStyle name="Normal 5 132" xfId="13212" xr:uid="{00000000-0005-0000-0000-0000E32C0000}"/>
    <cellStyle name="Normal 5 133" xfId="13139" xr:uid="{00000000-0005-0000-0000-0000E42C0000}"/>
    <cellStyle name="Normal 5 134" xfId="11653" xr:uid="{00000000-0005-0000-0000-0000E52C0000}"/>
    <cellStyle name="Normal 5 135" xfId="12056" xr:uid="{00000000-0005-0000-0000-0000E62C0000}"/>
    <cellStyle name="Normal 5 136" xfId="11652" xr:uid="{00000000-0005-0000-0000-0000E72C0000}"/>
    <cellStyle name="Normal 5 137" xfId="12054" xr:uid="{00000000-0005-0000-0000-0000E82C0000}"/>
    <cellStyle name="Normal 5 138" xfId="11650" xr:uid="{00000000-0005-0000-0000-0000E92C0000}"/>
    <cellStyle name="Normal 5 139" xfId="12059" xr:uid="{00000000-0005-0000-0000-0000EA2C0000}"/>
    <cellStyle name="Normal 5 14" xfId="3947" xr:uid="{00000000-0005-0000-0000-0000EB2C0000}"/>
    <cellStyle name="Normal 5 14 2" xfId="3948" xr:uid="{00000000-0005-0000-0000-0000EC2C0000}"/>
    <cellStyle name="Normal 5 140" xfId="11651" xr:uid="{00000000-0005-0000-0000-0000ED2C0000}"/>
    <cellStyle name="Normal 5 141" xfId="12057" xr:uid="{00000000-0005-0000-0000-0000EE2C0000}"/>
    <cellStyle name="Normal 5 142" xfId="11645" xr:uid="{00000000-0005-0000-0000-0000EF2C0000}"/>
    <cellStyle name="Normal 5 143" xfId="12058" xr:uid="{00000000-0005-0000-0000-0000F02C0000}"/>
    <cellStyle name="Normal 5 144" xfId="11648" xr:uid="{00000000-0005-0000-0000-0000F12C0000}"/>
    <cellStyle name="Normal 5 145" xfId="12055" xr:uid="{00000000-0005-0000-0000-0000F22C0000}"/>
    <cellStyle name="Normal 5 146" xfId="11644" xr:uid="{00000000-0005-0000-0000-0000F32C0000}"/>
    <cellStyle name="Normal 5 147" xfId="12060" xr:uid="{00000000-0005-0000-0000-0000F42C0000}"/>
    <cellStyle name="Normal 5 148" xfId="11640" xr:uid="{00000000-0005-0000-0000-0000F52C0000}"/>
    <cellStyle name="Normal 5 149" xfId="12065" xr:uid="{00000000-0005-0000-0000-0000F62C0000}"/>
    <cellStyle name="Normal 5 15" xfId="3949" xr:uid="{00000000-0005-0000-0000-0000F72C0000}"/>
    <cellStyle name="Normal 5 15 2" xfId="3950" xr:uid="{00000000-0005-0000-0000-0000F82C0000}"/>
    <cellStyle name="Normal 5 150" xfId="11641" xr:uid="{00000000-0005-0000-0000-0000F92C0000}"/>
    <cellStyle name="Normal 5 151" xfId="12070" xr:uid="{00000000-0005-0000-0000-0000FA2C0000}"/>
    <cellStyle name="Normal 5 152" xfId="11642" xr:uid="{00000000-0005-0000-0000-0000FB2C0000}"/>
    <cellStyle name="Normal 5 153" xfId="12072" xr:uid="{00000000-0005-0000-0000-0000FC2C0000}"/>
    <cellStyle name="Normal 5 154" xfId="11636" xr:uid="{00000000-0005-0000-0000-0000FD2C0000}"/>
    <cellStyle name="Normal 5 155" xfId="12073" xr:uid="{00000000-0005-0000-0000-0000FE2C0000}"/>
    <cellStyle name="Normal 5 156" xfId="11638" xr:uid="{00000000-0005-0000-0000-0000FF2C0000}"/>
    <cellStyle name="Normal 5 157" xfId="12071" xr:uid="{00000000-0005-0000-0000-0000002D0000}"/>
    <cellStyle name="Normal 5 158" xfId="11632" xr:uid="{00000000-0005-0000-0000-0000012D0000}"/>
    <cellStyle name="Normal 5 159" xfId="12076" xr:uid="{00000000-0005-0000-0000-0000022D0000}"/>
    <cellStyle name="Normal 5 16" xfId="3951" xr:uid="{00000000-0005-0000-0000-0000032D0000}"/>
    <cellStyle name="Normal 5 16 2" xfId="3952" xr:uid="{00000000-0005-0000-0000-0000042D0000}"/>
    <cellStyle name="Normal 5 160" xfId="11629" xr:uid="{00000000-0005-0000-0000-0000052D0000}"/>
    <cellStyle name="Normal 5 161" xfId="12080" xr:uid="{00000000-0005-0000-0000-0000062D0000}"/>
    <cellStyle name="Normal 5 162" xfId="11626" xr:uid="{00000000-0005-0000-0000-0000072D0000}"/>
    <cellStyle name="Normal 5 163" xfId="12078" xr:uid="{00000000-0005-0000-0000-0000082D0000}"/>
    <cellStyle name="Normal 5 164" xfId="11625" xr:uid="{00000000-0005-0000-0000-0000092D0000}"/>
    <cellStyle name="Normal 5 165" xfId="12075" xr:uid="{00000000-0005-0000-0000-00000A2D0000}"/>
    <cellStyle name="Normal 5 166" xfId="11618" xr:uid="{00000000-0005-0000-0000-00000B2D0000}"/>
    <cellStyle name="Normal 5 167" xfId="12083" xr:uid="{00000000-0005-0000-0000-00000C2D0000}"/>
    <cellStyle name="Normal 5 168" xfId="11621" xr:uid="{00000000-0005-0000-0000-00000D2D0000}"/>
    <cellStyle name="Normal 5 169" xfId="12085" xr:uid="{00000000-0005-0000-0000-00000E2D0000}"/>
    <cellStyle name="Normal 5 17" xfId="3953" xr:uid="{00000000-0005-0000-0000-00000F2D0000}"/>
    <cellStyle name="Normal 5 17 2" xfId="3954" xr:uid="{00000000-0005-0000-0000-0000102D0000}"/>
    <cellStyle name="Normal 5 170" xfId="11630" xr:uid="{00000000-0005-0000-0000-0000112D0000}"/>
    <cellStyle name="Normal 5 171" xfId="12099" xr:uid="{00000000-0005-0000-0000-0000122D0000}"/>
    <cellStyle name="Normal 5 172" xfId="11627" xr:uid="{00000000-0005-0000-0000-0000132D0000}"/>
    <cellStyle name="Normal 5 173" xfId="12105" xr:uid="{00000000-0005-0000-0000-0000142D0000}"/>
    <cellStyle name="Normal 5 174" xfId="11619" xr:uid="{00000000-0005-0000-0000-0000152D0000}"/>
    <cellStyle name="Normal 5 175" xfId="12103" xr:uid="{00000000-0005-0000-0000-0000162D0000}"/>
    <cellStyle name="Normal 5 176" xfId="11614" xr:uid="{00000000-0005-0000-0000-0000172D0000}"/>
    <cellStyle name="Normal 5 177" xfId="12108" xr:uid="{00000000-0005-0000-0000-0000182D0000}"/>
    <cellStyle name="Normal 5 178" xfId="15702" xr:uid="{00000000-0005-0000-0000-0000192D0000}"/>
    <cellStyle name="Normal 5 179" xfId="15900" xr:uid="{00000000-0005-0000-0000-00001A2D0000}"/>
    <cellStyle name="Normal 5 18" xfId="3955" xr:uid="{00000000-0005-0000-0000-00001B2D0000}"/>
    <cellStyle name="Normal 5 18 2" xfId="3956" xr:uid="{00000000-0005-0000-0000-00001C2D0000}"/>
    <cellStyle name="Normal 5 180" xfId="15703" xr:uid="{00000000-0005-0000-0000-00001D2D0000}"/>
    <cellStyle name="Normal 5 181" xfId="15904" xr:uid="{00000000-0005-0000-0000-00001E2D0000}"/>
    <cellStyle name="Normal 5 182" xfId="15699" xr:uid="{00000000-0005-0000-0000-00001F2D0000}"/>
    <cellStyle name="Normal 5 183" xfId="15898" xr:uid="{00000000-0005-0000-0000-0000202D0000}"/>
    <cellStyle name="Normal 5 184" xfId="15698" xr:uid="{00000000-0005-0000-0000-0000212D0000}"/>
    <cellStyle name="Normal 5 185" xfId="15899" xr:uid="{00000000-0005-0000-0000-0000222D0000}"/>
    <cellStyle name="Normal 5 186" xfId="15694" xr:uid="{00000000-0005-0000-0000-0000232D0000}"/>
    <cellStyle name="Normal 5 187" xfId="15901" xr:uid="{00000000-0005-0000-0000-0000242D0000}"/>
    <cellStyle name="Normal 5 188" xfId="15691" xr:uid="{00000000-0005-0000-0000-0000252D0000}"/>
    <cellStyle name="Normal 5 189" xfId="15906" xr:uid="{00000000-0005-0000-0000-0000262D0000}"/>
    <cellStyle name="Normal 5 19" xfId="3957" xr:uid="{00000000-0005-0000-0000-0000272D0000}"/>
    <cellStyle name="Normal 5 19 2" xfId="3958" xr:uid="{00000000-0005-0000-0000-0000282D0000}"/>
    <cellStyle name="Normal 5 190" xfId="15692" xr:uid="{00000000-0005-0000-0000-0000292D0000}"/>
    <cellStyle name="Normal 5 191" xfId="15912" xr:uid="{00000000-0005-0000-0000-00002A2D0000}"/>
    <cellStyle name="Normal 5 192" xfId="15688" xr:uid="{00000000-0005-0000-0000-00002B2D0000}"/>
    <cellStyle name="Normal 5 2" xfId="74" xr:uid="{00000000-0005-0000-0000-00002C2D0000}"/>
    <cellStyle name="Normal 5 2 2" xfId="3959" xr:uid="{00000000-0005-0000-0000-00002D2D0000}"/>
    <cellStyle name="Normal 5 2 3" xfId="3960" xr:uid="{00000000-0005-0000-0000-00002E2D0000}"/>
    <cellStyle name="Normal 5 2 4" xfId="3961" xr:uid="{00000000-0005-0000-0000-00002F2D0000}"/>
    <cellStyle name="Normal 5 2 5" xfId="3962" xr:uid="{00000000-0005-0000-0000-0000302D0000}"/>
    <cellStyle name="Normal 5 20" xfId="3963" xr:uid="{00000000-0005-0000-0000-0000312D0000}"/>
    <cellStyle name="Normal 5 20 2" xfId="3964" xr:uid="{00000000-0005-0000-0000-0000322D0000}"/>
    <cellStyle name="Normal 5 21" xfId="3965" xr:uid="{00000000-0005-0000-0000-0000332D0000}"/>
    <cellStyle name="Normal 5 21 2" xfId="3966" xr:uid="{00000000-0005-0000-0000-0000342D0000}"/>
    <cellStyle name="Normal 5 22" xfId="3967" xr:uid="{00000000-0005-0000-0000-0000352D0000}"/>
    <cellStyle name="Normal 5 22 2" xfId="3968" xr:uid="{00000000-0005-0000-0000-0000362D0000}"/>
    <cellStyle name="Normal 5 22 2 2" xfId="3969" xr:uid="{00000000-0005-0000-0000-0000372D0000}"/>
    <cellStyle name="Normal 5 22 3" xfId="3970" xr:uid="{00000000-0005-0000-0000-0000382D0000}"/>
    <cellStyle name="Normal 5 22 4" xfId="3971" xr:uid="{00000000-0005-0000-0000-0000392D0000}"/>
    <cellStyle name="Normal 5 23" xfId="3972" xr:uid="{00000000-0005-0000-0000-00003A2D0000}"/>
    <cellStyle name="Normal 5 23 2" xfId="3973" xr:uid="{00000000-0005-0000-0000-00003B2D0000}"/>
    <cellStyle name="Normal 5 24" xfId="3974" xr:uid="{00000000-0005-0000-0000-00003C2D0000}"/>
    <cellStyle name="Normal 5 24 2" xfId="3975" xr:uid="{00000000-0005-0000-0000-00003D2D0000}"/>
    <cellStyle name="Normal 5 25" xfId="3976" xr:uid="{00000000-0005-0000-0000-00003E2D0000}"/>
    <cellStyle name="Normal 5 25 2" xfId="3977" xr:uid="{00000000-0005-0000-0000-00003F2D0000}"/>
    <cellStyle name="Normal 5 26" xfId="3978" xr:uid="{00000000-0005-0000-0000-0000402D0000}"/>
    <cellStyle name="Normal 5 26 2" xfId="3979" xr:uid="{00000000-0005-0000-0000-0000412D0000}"/>
    <cellStyle name="Normal 5 27" xfId="3980" xr:uid="{00000000-0005-0000-0000-0000422D0000}"/>
    <cellStyle name="Normal 5 27 2" xfId="3981" xr:uid="{00000000-0005-0000-0000-0000432D0000}"/>
    <cellStyle name="Normal 5 28" xfId="3982" xr:uid="{00000000-0005-0000-0000-0000442D0000}"/>
    <cellStyle name="Normal 5 28 2" xfId="3983" xr:uid="{00000000-0005-0000-0000-0000452D0000}"/>
    <cellStyle name="Normal 5 29" xfId="3984" xr:uid="{00000000-0005-0000-0000-0000462D0000}"/>
    <cellStyle name="Normal 5 29 2" xfId="3985" xr:uid="{00000000-0005-0000-0000-0000472D0000}"/>
    <cellStyle name="Normal 5 3" xfId="3986" xr:uid="{00000000-0005-0000-0000-0000482D0000}"/>
    <cellStyle name="Normal 5 3 2" xfId="3987" xr:uid="{00000000-0005-0000-0000-0000492D0000}"/>
    <cellStyle name="Normal 5 30" xfId="3988" xr:uid="{00000000-0005-0000-0000-00004A2D0000}"/>
    <cellStyle name="Normal 5 30 2" xfId="3989" xr:uid="{00000000-0005-0000-0000-00004B2D0000}"/>
    <cellStyle name="Normal 5 31" xfId="3990" xr:uid="{00000000-0005-0000-0000-00004C2D0000}"/>
    <cellStyle name="Normal 5 31 2" xfId="3991" xr:uid="{00000000-0005-0000-0000-00004D2D0000}"/>
    <cellStyle name="Normal 5 32" xfId="3992" xr:uid="{00000000-0005-0000-0000-00004E2D0000}"/>
    <cellStyle name="Normal 5 32 2" xfId="3993" xr:uid="{00000000-0005-0000-0000-00004F2D0000}"/>
    <cellStyle name="Normal 5 33" xfId="3994" xr:uid="{00000000-0005-0000-0000-0000502D0000}"/>
    <cellStyle name="Normal 5 33 2" xfId="3995" xr:uid="{00000000-0005-0000-0000-0000512D0000}"/>
    <cellStyle name="Normal 5 34" xfId="3996" xr:uid="{00000000-0005-0000-0000-0000522D0000}"/>
    <cellStyle name="Normal 5 34 2" xfId="3997" xr:uid="{00000000-0005-0000-0000-0000532D0000}"/>
    <cellStyle name="Normal 5 35" xfId="3998" xr:uid="{00000000-0005-0000-0000-0000542D0000}"/>
    <cellStyle name="Normal 5 35 2" xfId="3999" xr:uid="{00000000-0005-0000-0000-0000552D0000}"/>
    <cellStyle name="Normal 5 36" xfId="4000" xr:uid="{00000000-0005-0000-0000-0000562D0000}"/>
    <cellStyle name="Normal 5 36 2" xfId="4001" xr:uid="{00000000-0005-0000-0000-0000572D0000}"/>
    <cellStyle name="Normal 5 37" xfId="4002" xr:uid="{00000000-0005-0000-0000-0000582D0000}"/>
    <cellStyle name="Normal 5 37 2" xfId="4003" xr:uid="{00000000-0005-0000-0000-0000592D0000}"/>
    <cellStyle name="Normal 5 38" xfId="4004" xr:uid="{00000000-0005-0000-0000-00005A2D0000}"/>
    <cellStyle name="Normal 5 39" xfId="4005" xr:uid="{00000000-0005-0000-0000-00005B2D0000}"/>
    <cellStyle name="Normal 5 4" xfId="4006" xr:uid="{00000000-0005-0000-0000-00005C2D0000}"/>
    <cellStyle name="Normal 5 4 2" xfId="4007" xr:uid="{00000000-0005-0000-0000-00005D2D0000}"/>
    <cellStyle name="Normal 5 40" xfId="4008" xr:uid="{00000000-0005-0000-0000-00005E2D0000}"/>
    <cellStyle name="Normal 5 41" xfId="4009" xr:uid="{00000000-0005-0000-0000-00005F2D0000}"/>
    <cellStyle name="Normal 5 42" xfId="4010" xr:uid="{00000000-0005-0000-0000-0000602D0000}"/>
    <cellStyle name="Normal 5 43" xfId="4011" xr:uid="{00000000-0005-0000-0000-0000612D0000}"/>
    <cellStyle name="Normal 5 44" xfId="4012" xr:uid="{00000000-0005-0000-0000-0000622D0000}"/>
    <cellStyle name="Normal 5 45" xfId="4013" xr:uid="{00000000-0005-0000-0000-0000632D0000}"/>
    <cellStyle name="Normal 5 46" xfId="4014" xr:uid="{00000000-0005-0000-0000-0000642D0000}"/>
    <cellStyle name="Normal 5 47" xfId="4015" xr:uid="{00000000-0005-0000-0000-0000652D0000}"/>
    <cellStyle name="Normal 5 48" xfId="4016" xr:uid="{00000000-0005-0000-0000-0000662D0000}"/>
    <cellStyle name="Normal 5 49" xfId="4017" xr:uid="{00000000-0005-0000-0000-0000672D0000}"/>
    <cellStyle name="Normal 5 5" xfId="4018" xr:uid="{00000000-0005-0000-0000-0000682D0000}"/>
    <cellStyle name="Normal 5 5 2" xfId="4019" xr:uid="{00000000-0005-0000-0000-0000692D0000}"/>
    <cellStyle name="Normal 5 50" xfId="4020" xr:uid="{00000000-0005-0000-0000-00006A2D0000}"/>
    <cellStyle name="Normal 5 51" xfId="4021" xr:uid="{00000000-0005-0000-0000-00006B2D0000}"/>
    <cellStyle name="Normal 5 52" xfId="4022" xr:uid="{00000000-0005-0000-0000-00006C2D0000}"/>
    <cellStyle name="Normal 5 53" xfId="4023" xr:uid="{00000000-0005-0000-0000-00006D2D0000}"/>
    <cellStyle name="Normal 5 54" xfId="4024" xr:uid="{00000000-0005-0000-0000-00006E2D0000}"/>
    <cellStyle name="Normal 5 55" xfId="4025" xr:uid="{00000000-0005-0000-0000-00006F2D0000}"/>
    <cellStyle name="Normal 5 56" xfId="4026" xr:uid="{00000000-0005-0000-0000-0000702D0000}"/>
    <cellStyle name="Normal 5 57" xfId="4027" xr:uid="{00000000-0005-0000-0000-0000712D0000}"/>
    <cellStyle name="Normal 5 58" xfId="4028" xr:uid="{00000000-0005-0000-0000-0000722D0000}"/>
    <cellStyle name="Normal 5 59" xfId="4029" xr:uid="{00000000-0005-0000-0000-0000732D0000}"/>
    <cellStyle name="Normal 5 6" xfId="4030" xr:uid="{00000000-0005-0000-0000-0000742D0000}"/>
    <cellStyle name="Normal 5 6 2" xfId="4031" xr:uid="{00000000-0005-0000-0000-0000752D0000}"/>
    <cellStyle name="Normal 5 60" xfId="4032" xr:uid="{00000000-0005-0000-0000-0000762D0000}"/>
    <cellStyle name="Normal 5 61" xfId="4033" xr:uid="{00000000-0005-0000-0000-0000772D0000}"/>
    <cellStyle name="Normal 5 62" xfId="4034" xr:uid="{00000000-0005-0000-0000-0000782D0000}"/>
    <cellStyle name="Normal 5 63" xfId="4035" xr:uid="{00000000-0005-0000-0000-0000792D0000}"/>
    <cellStyle name="Normal 5 64" xfId="4036" xr:uid="{00000000-0005-0000-0000-00007A2D0000}"/>
    <cellStyle name="Normal 5 65" xfId="4037" xr:uid="{00000000-0005-0000-0000-00007B2D0000}"/>
    <cellStyle name="Normal 5 66" xfId="4038" xr:uid="{00000000-0005-0000-0000-00007C2D0000}"/>
    <cellStyle name="Normal 5 67" xfId="4039" xr:uid="{00000000-0005-0000-0000-00007D2D0000}"/>
    <cellStyle name="Normal 5 68" xfId="4040" xr:uid="{00000000-0005-0000-0000-00007E2D0000}"/>
    <cellStyle name="Normal 5 69" xfId="4041" xr:uid="{00000000-0005-0000-0000-00007F2D0000}"/>
    <cellStyle name="Normal 5 7" xfId="4042" xr:uid="{00000000-0005-0000-0000-0000802D0000}"/>
    <cellStyle name="Normal 5 7 2" xfId="4043" xr:uid="{00000000-0005-0000-0000-0000812D0000}"/>
    <cellStyle name="Normal 5 70" xfId="4044" xr:uid="{00000000-0005-0000-0000-0000822D0000}"/>
    <cellStyle name="Normal 5 71" xfId="4045" xr:uid="{00000000-0005-0000-0000-0000832D0000}"/>
    <cellStyle name="Normal 5 72" xfId="4046" xr:uid="{00000000-0005-0000-0000-0000842D0000}"/>
    <cellStyle name="Normal 5 73" xfId="4047" xr:uid="{00000000-0005-0000-0000-0000852D0000}"/>
    <cellStyle name="Normal 5 74" xfId="4048" xr:uid="{00000000-0005-0000-0000-0000862D0000}"/>
    <cellStyle name="Normal 5 75" xfId="4049" xr:uid="{00000000-0005-0000-0000-0000872D0000}"/>
    <cellStyle name="Normal 5 76" xfId="4050" xr:uid="{00000000-0005-0000-0000-0000882D0000}"/>
    <cellStyle name="Normal 5 77" xfId="4051" xr:uid="{00000000-0005-0000-0000-0000892D0000}"/>
    <cellStyle name="Normal 5 78" xfId="4052" xr:uid="{00000000-0005-0000-0000-00008A2D0000}"/>
    <cellStyle name="Normal 5 79" xfId="4053" xr:uid="{00000000-0005-0000-0000-00008B2D0000}"/>
    <cellStyle name="Normal 5 8" xfId="4054" xr:uid="{00000000-0005-0000-0000-00008C2D0000}"/>
    <cellStyle name="Normal 5 8 2" xfId="4055" xr:uid="{00000000-0005-0000-0000-00008D2D0000}"/>
    <cellStyle name="Normal 5 80" xfId="4056" xr:uid="{00000000-0005-0000-0000-00008E2D0000}"/>
    <cellStyle name="Normal 5 81" xfId="4057" xr:uid="{00000000-0005-0000-0000-00008F2D0000}"/>
    <cellStyle name="Normal 5 82" xfId="4058" xr:uid="{00000000-0005-0000-0000-0000902D0000}"/>
    <cellStyle name="Normal 5 83" xfId="4059" xr:uid="{00000000-0005-0000-0000-0000912D0000}"/>
    <cellStyle name="Normal 5 84" xfId="4060" xr:uid="{00000000-0005-0000-0000-0000922D0000}"/>
    <cellStyle name="Normal 5 85" xfId="4061" xr:uid="{00000000-0005-0000-0000-0000932D0000}"/>
    <cellStyle name="Normal 5 86" xfId="4062" xr:uid="{00000000-0005-0000-0000-0000942D0000}"/>
    <cellStyle name="Normal 5 87" xfId="4063" xr:uid="{00000000-0005-0000-0000-0000952D0000}"/>
    <cellStyle name="Normal 5 88" xfId="4064" xr:uid="{00000000-0005-0000-0000-0000962D0000}"/>
    <cellStyle name="Normal 5 89" xfId="4065" xr:uid="{00000000-0005-0000-0000-0000972D0000}"/>
    <cellStyle name="Normal 5 9" xfId="4066" xr:uid="{00000000-0005-0000-0000-0000982D0000}"/>
    <cellStyle name="Normal 5 9 2" xfId="4067" xr:uid="{00000000-0005-0000-0000-0000992D0000}"/>
    <cellStyle name="Normal 5 90" xfId="4068" xr:uid="{00000000-0005-0000-0000-00009A2D0000}"/>
    <cellStyle name="Normal 5 91" xfId="4069" xr:uid="{00000000-0005-0000-0000-00009B2D0000}"/>
    <cellStyle name="Normal 5 92" xfId="4070" xr:uid="{00000000-0005-0000-0000-00009C2D0000}"/>
    <cellStyle name="Normal 5 93" xfId="4071" xr:uid="{00000000-0005-0000-0000-00009D2D0000}"/>
    <cellStyle name="Normal 5 94" xfId="4072" xr:uid="{00000000-0005-0000-0000-00009E2D0000}"/>
    <cellStyle name="Normal 5 95" xfId="4073" xr:uid="{00000000-0005-0000-0000-00009F2D0000}"/>
    <cellStyle name="Normal 5 96" xfId="4074" xr:uid="{00000000-0005-0000-0000-0000A02D0000}"/>
    <cellStyle name="Normal 5 97" xfId="4075" xr:uid="{00000000-0005-0000-0000-0000A12D0000}"/>
    <cellStyle name="Normal 5 98" xfId="4076" xr:uid="{00000000-0005-0000-0000-0000A22D0000}"/>
    <cellStyle name="Normal 5 99" xfId="4077" xr:uid="{00000000-0005-0000-0000-0000A32D0000}"/>
    <cellStyle name="Normal 50" xfId="4078" xr:uid="{00000000-0005-0000-0000-0000A42D0000}"/>
    <cellStyle name="Normal 50 2" xfId="4079" xr:uid="{00000000-0005-0000-0000-0000A52D0000}"/>
    <cellStyle name="Normal 50 3" xfId="4080" xr:uid="{00000000-0005-0000-0000-0000A62D0000}"/>
    <cellStyle name="Normal 50 4" xfId="4081" xr:uid="{00000000-0005-0000-0000-0000A72D0000}"/>
    <cellStyle name="Normal 50 5" xfId="4082" xr:uid="{00000000-0005-0000-0000-0000A82D0000}"/>
    <cellStyle name="Normal 50 6" xfId="4083" xr:uid="{00000000-0005-0000-0000-0000A92D0000}"/>
    <cellStyle name="Normal 50 7" xfId="4084" xr:uid="{00000000-0005-0000-0000-0000AA2D0000}"/>
    <cellStyle name="Normal 50 8" xfId="4085" xr:uid="{00000000-0005-0000-0000-0000AB2D0000}"/>
    <cellStyle name="Normal 51" xfId="4086" xr:uid="{00000000-0005-0000-0000-0000AC2D0000}"/>
    <cellStyle name="Normal 51 2" xfId="4087" xr:uid="{00000000-0005-0000-0000-0000AD2D0000}"/>
    <cellStyle name="Normal 51 2 2" xfId="4088" xr:uid="{00000000-0005-0000-0000-0000AE2D0000}"/>
    <cellStyle name="Normal 51 2 2 2" xfId="4089" xr:uid="{00000000-0005-0000-0000-0000AF2D0000}"/>
    <cellStyle name="Normal 51 2 2 2 2" xfId="4090" xr:uid="{00000000-0005-0000-0000-0000B02D0000}"/>
    <cellStyle name="Normal 51 2 2 3" xfId="4091" xr:uid="{00000000-0005-0000-0000-0000B12D0000}"/>
    <cellStyle name="Normal 51 2 3" xfId="4092" xr:uid="{00000000-0005-0000-0000-0000B22D0000}"/>
    <cellStyle name="Normal 51 2 3 2" xfId="4093" xr:uid="{00000000-0005-0000-0000-0000B32D0000}"/>
    <cellStyle name="Normal 51 2 4" xfId="4094" xr:uid="{00000000-0005-0000-0000-0000B42D0000}"/>
    <cellStyle name="Normal 51 3" xfId="4095" xr:uid="{00000000-0005-0000-0000-0000B52D0000}"/>
    <cellStyle name="Normal 51 3 2" xfId="4096" xr:uid="{00000000-0005-0000-0000-0000B62D0000}"/>
    <cellStyle name="Normal 51 3 2 2" xfId="4097" xr:uid="{00000000-0005-0000-0000-0000B72D0000}"/>
    <cellStyle name="Normal 51 3 3" xfId="4098" xr:uid="{00000000-0005-0000-0000-0000B82D0000}"/>
    <cellStyle name="Normal 51 4" xfId="4099" xr:uid="{00000000-0005-0000-0000-0000B92D0000}"/>
    <cellStyle name="Normal 51 4 2" xfId="4100" xr:uid="{00000000-0005-0000-0000-0000BA2D0000}"/>
    <cellStyle name="Normal 51 5" xfId="4101" xr:uid="{00000000-0005-0000-0000-0000BB2D0000}"/>
    <cellStyle name="Normal 51 6" xfId="4102" xr:uid="{00000000-0005-0000-0000-0000BC2D0000}"/>
    <cellStyle name="Normal 51 7" xfId="4103" xr:uid="{00000000-0005-0000-0000-0000BD2D0000}"/>
    <cellStyle name="Normal 51 8" xfId="4104" xr:uid="{00000000-0005-0000-0000-0000BE2D0000}"/>
    <cellStyle name="Normal 52" xfId="4105" xr:uid="{00000000-0005-0000-0000-0000BF2D0000}"/>
    <cellStyle name="Normal 52 2" xfId="4106" xr:uid="{00000000-0005-0000-0000-0000C02D0000}"/>
    <cellStyle name="Normal 52 2 2" xfId="4107" xr:uid="{00000000-0005-0000-0000-0000C12D0000}"/>
    <cellStyle name="Normal 52 3" xfId="4108" xr:uid="{00000000-0005-0000-0000-0000C22D0000}"/>
    <cellStyle name="Normal 52 4" xfId="4109" xr:uid="{00000000-0005-0000-0000-0000C32D0000}"/>
    <cellStyle name="Normal 52 5" xfId="4110" xr:uid="{00000000-0005-0000-0000-0000C42D0000}"/>
    <cellStyle name="Normal 52 6" xfId="4111" xr:uid="{00000000-0005-0000-0000-0000C52D0000}"/>
    <cellStyle name="Normal 52 7" xfId="4112" xr:uid="{00000000-0005-0000-0000-0000C62D0000}"/>
    <cellStyle name="Normal 52 8" xfId="4113" xr:uid="{00000000-0005-0000-0000-0000C72D0000}"/>
    <cellStyle name="Normal 53" xfId="4114" xr:uid="{00000000-0005-0000-0000-0000C82D0000}"/>
    <cellStyle name="Normal 53 2" xfId="4115" xr:uid="{00000000-0005-0000-0000-0000C92D0000}"/>
    <cellStyle name="Normal 53 2 2" xfId="4116" xr:uid="{00000000-0005-0000-0000-0000CA2D0000}"/>
    <cellStyle name="Normal 53 2 2 2" xfId="4117" xr:uid="{00000000-0005-0000-0000-0000CB2D0000}"/>
    <cellStyle name="Normal 53 2 3" xfId="4118" xr:uid="{00000000-0005-0000-0000-0000CC2D0000}"/>
    <cellStyle name="Normal 53 3" xfId="4119" xr:uid="{00000000-0005-0000-0000-0000CD2D0000}"/>
    <cellStyle name="Normal 53 3 2" xfId="4120" xr:uid="{00000000-0005-0000-0000-0000CE2D0000}"/>
    <cellStyle name="Normal 53 4" xfId="4121" xr:uid="{00000000-0005-0000-0000-0000CF2D0000}"/>
    <cellStyle name="Normal 53 5" xfId="4122" xr:uid="{00000000-0005-0000-0000-0000D02D0000}"/>
    <cellStyle name="Normal 53 6" xfId="4123" xr:uid="{00000000-0005-0000-0000-0000D12D0000}"/>
    <cellStyle name="Normal 53 7" xfId="4124" xr:uid="{00000000-0005-0000-0000-0000D22D0000}"/>
    <cellStyle name="Normal 53 8" xfId="4125" xr:uid="{00000000-0005-0000-0000-0000D32D0000}"/>
    <cellStyle name="Normal 54" xfId="4126" xr:uid="{00000000-0005-0000-0000-0000D42D0000}"/>
    <cellStyle name="Normal 54 2" xfId="4127" xr:uid="{00000000-0005-0000-0000-0000D52D0000}"/>
    <cellStyle name="Normal 54 3" xfId="4128" xr:uid="{00000000-0005-0000-0000-0000D62D0000}"/>
    <cellStyle name="Normal 54 4" xfId="4129" xr:uid="{00000000-0005-0000-0000-0000D72D0000}"/>
    <cellStyle name="Normal 54 5" xfId="4130" xr:uid="{00000000-0005-0000-0000-0000D82D0000}"/>
    <cellStyle name="Normal 54 6" xfId="4131" xr:uid="{00000000-0005-0000-0000-0000D92D0000}"/>
    <cellStyle name="Normal 54 7" xfId="4132" xr:uid="{00000000-0005-0000-0000-0000DA2D0000}"/>
    <cellStyle name="Normal 54 8" xfId="4133" xr:uid="{00000000-0005-0000-0000-0000DB2D0000}"/>
    <cellStyle name="Normal 55" xfId="4134" xr:uid="{00000000-0005-0000-0000-0000DC2D0000}"/>
    <cellStyle name="Normal 55 2" xfId="4135" xr:uid="{00000000-0005-0000-0000-0000DD2D0000}"/>
    <cellStyle name="Normal 55 3" xfId="4136" xr:uid="{00000000-0005-0000-0000-0000DE2D0000}"/>
    <cellStyle name="Normal 55 4" xfId="4137" xr:uid="{00000000-0005-0000-0000-0000DF2D0000}"/>
    <cellStyle name="Normal 55 5" xfId="4138" xr:uid="{00000000-0005-0000-0000-0000E02D0000}"/>
    <cellStyle name="Normal 55 6" xfId="4139" xr:uid="{00000000-0005-0000-0000-0000E12D0000}"/>
    <cellStyle name="Normal 55 7" xfId="4140" xr:uid="{00000000-0005-0000-0000-0000E22D0000}"/>
    <cellStyle name="Normal 55 8" xfId="4141" xr:uid="{00000000-0005-0000-0000-0000E32D0000}"/>
    <cellStyle name="Normal 56" xfId="4142" xr:uid="{00000000-0005-0000-0000-0000E42D0000}"/>
    <cellStyle name="Normal 56 2" xfId="4143" xr:uid="{00000000-0005-0000-0000-0000E52D0000}"/>
    <cellStyle name="Normal 56 3" xfId="4144" xr:uid="{00000000-0005-0000-0000-0000E62D0000}"/>
    <cellStyle name="Normal 56 4" xfId="4145" xr:uid="{00000000-0005-0000-0000-0000E72D0000}"/>
    <cellStyle name="Normal 56 5" xfId="4146" xr:uid="{00000000-0005-0000-0000-0000E82D0000}"/>
    <cellStyle name="Normal 56 6" xfId="4147" xr:uid="{00000000-0005-0000-0000-0000E92D0000}"/>
    <cellStyle name="Normal 56 7" xfId="4148" xr:uid="{00000000-0005-0000-0000-0000EA2D0000}"/>
    <cellStyle name="Normal 56 8" xfId="4149" xr:uid="{00000000-0005-0000-0000-0000EB2D0000}"/>
    <cellStyle name="Normal 57" xfId="4150" xr:uid="{00000000-0005-0000-0000-0000EC2D0000}"/>
    <cellStyle name="Normal 57 2" xfId="4151" xr:uid="{00000000-0005-0000-0000-0000ED2D0000}"/>
    <cellStyle name="Normal 57 3" xfId="4152" xr:uid="{00000000-0005-0000-0000-0000EE2D0000}"/>
    <cellStyle name="Normal 57 4" xfId="4153" xr:uid="{00000000-0005-0000-0000-0000EF2D0000}"/>
    <cellStyle name="Normal 57 5" xfId="4154" xr:uid="{00000000-0005-0000-0000-0000F02D0000}"/>
    <cellStyle name="Normal 57 6" xfId="4155" xr:uid="{00000000-0005-0000-0000-0000F12D0000}"/>
    <cellStyle name="Normal 57 7" xfId="4156" xr:uid="{00000000-0005-0000-0000-0000F22D0000}"/>
    <cellStyle name="Normal 57 8" xfId="4157" xr:uid="{00000000-0005-0000-0000-0000F32D0000}"/>
    <cellStyle name="Normal 58" xfId="4158" xr:uid="{00000000-0005-0000-0000-0000F42D0000}"/>
    <cellStyle name="Normal 58 2" xfId="4159" xr:uid="{00000000-0005-0000-0000-0000F52D0000}"/>
    <cellStyle name="Normal 58 3" xfId="4160" xr:uid="{00000000-0005-0000-0000-0000F62D0000}"/>
    <cellStyle name="Normal 58 4" xfId="4161" xr:uid="{00000000-0005-0000-0000-0000F72D0000}"/>
    <cellStyle name="Normal 58 5" xfId="4162" xr:uid="{00000000-0005-0000-0000-0000F82D0000}"/>
    <cellStyle name="Normal 58 6" xfId="4163" xr:uid="{00000000-0005-0000-0000-0000F92D0000}"/>
    <cellStyle name="Normal 58 7" xfId="4164" xr:uid="{00000000-0005-0000-0000-0000FA2D0000}"/>
    <cellStyle name="Normal 58 8" xfId="4165" xr:uid="{00000000-0005-0000-0000-0000FB2D0000}"/>
    <cellStyle name="Normal 59" xfId="4166" xr:uid="{00000000-0005-0000-0000-0000FC2D0000}"/>
    <cellStyle name="Normal 59 2" xfId="4167" xr:uid="{00000000-0005-0000-0000-0000FD2D0000}"/>
    <cellStyle name="Normal 59 3" xfId="4168" xr:uid="{00000000-0005-0000-0000-0000FE2D0000}"/>
    <cellStyle name="Normal 59 4" xfId="4169" xr:uid="{00000000-0005-0000-0000-0000FF2D0000}"/>
    <cellStyle name="Normal 59 5" xfId="4170" xr:uid="{00000000-0005-0000-0000-0000002E0000}"/>
    <cellStyle name="Normal 59 6" xfId="4171" xr:uid="{00000000-0005-0000-0000-0000012E0000}"/>
    <cellStyle name="Normal 59 7" xfId="4172" xr:uid="{00000000-0005-0000-0000-0000022E0000}"/>
    <cellStyle name="Normal 59 8" xfId="4173" xr:uid="{00000000-0005-0000-0000-0000032E0000}"/>
    <cellStyle name="Normal 6" xfId="613" xr:uid="{00000000-0005-0000-0000-0000042E0000}"/>
    <cellStyle name="Normal-- 6" xfId="4546" xr:uid="{00000000-0005-0000-0000-0000052E0000}"/>
    <cellStyle name="Normal 6 10" xfId="4174" xr:uid="{00000000-0005-0000-0000-0000062E0000}"/>
    <cellStyle name="Normal 6 10 2" xfId="4175" xr:uid="{00000000-0005-0000-0000-0000072E0000}"/>
    <cellStyle name="Normal 6 100" xfId="4176" xr:uid="{00000000-0005-0000-0000-0000082E0000}"/>
    <cellStyle name="Normal 6 101" xfId="4177" xr:uid="{00000000-0005-0000-0000-0000092E0000}"/>
    <cellStyle name="Normal 6 102" xfId="4178" xr:uid="{00000000-0005-0000-0000-00000A2E0000}"/>
    <cellStyle name="Normal 6 103" xfId="4179" xr:uid="{00000000-0005-0000-0000-00000B2E0000}"/>
    <cellStyle name="Normal 6 104" xfId="4180" xr:uid="{00000000-0005-0000-0000-00000C2E0000}"/>
    <cellStyle name="Normal 6 105" xfId="4181" xr:uid="{00000000-0005-0000-0000-00000D2E0000}"/>
    <cellStyle name="Normal 6 106" xfId="4182" xr:uid="{00000000-0005-0000-0000-00000E2E0000}"/>
    <cellStyle name="Normal 6 107" xfId="4183" xr:uid="{00000000-0005-0000-0000-00000F2E0000}"/>
    <cellStyle name="Normal 6 108" xfId="4184" xr:uid="{00000000-0005-0000-0000-0000102E0000}"/>
    <cellStyle name="Normal 6 109" xfId="4185" xr:uid="{00000000-0005-0000-0000-0000112E0000}"/>
    <cellStyle name="Normal 6 11" xfId="4186" xr:uid="{00000000-0005-0000-0000-0000122E0000}"/>
    <cellStyle name="Normal 6 11 2" xfId="4187" xr:uid="{00000000-0005-0000-0000-0000132E0000}"/>
    <cellStyle name="Normal 6 110" xfId="4188" xr:uid="{00000000-0005-0000-0000-0000142E0000}"/>
    <cellStyle name="Normal 6 111" xfId="4189" xr:uid="{00000000-0005-0000-0000-0000152E0000}"/>
    <cellStyle name="Normal 6 112" xfId="4190" xr:uid="{00000000-0005-0000-0000-0000162E0000}"/>
    <cellStyle name="Normal 6 113" xfId="4191" xr:uid="{00000000-0005-0000-0000-0000172E0000}"/>
    <cellStyle name="Normal 6 114" xfId="4192" xr:uid="{00000000-0005-0000-0000-0000182E0000}"/>
    <cellStyle name="Normal 6 115" xfId="4193" xr:uid="{00000000-0005-0000-0000-0000192E0000}"/>
    <cellStyle name="Normal 6 116" xfId="4194" xr:uid="{00000000-0005-0000-0000-00001A2E0000}"/>
    <cellStyle name="Normal 6 117" xfId="4195" xr:uid="{00000000-0005-0000-0000-00001B2E0000}"/>
    <cellStyle name="Normal 6 118" xfId="10152" xr:uid="{00000000-0005-0000-0000-00001C2E0000}"/>
    <cellStyle name="Normal 6 119" xfId="9942" xr:uid="{00000000-0005-0000-0000-00001D2E0000}"/>
    <cellStyle name="Normal 6 12" xfId="4196" xr:uid="{00000000-0005-0000-0000-00001E2E0000}"/>
    <cellStyle name="Normal 6 12 2" xfId="4197" xr:uid="{00000000-0005-0000-0000-00001F2E0000}"/>
    <cellStyle name="Normal 6 120" xfId="10153" xr:uid="{00000000-0005-0000-0000-0000202E0000}"/>
    <cellStyle name="Normal 6 121" xfId="9941" xr:uid="{00000000-0005-0000-0000-0000212E0000}"/>
    <cellStyle name="Normal 6 122" xfId="10150" xr:uid="{00000000-0005-0000-0000-0000222E0000}"/>
    <cellStyle name="Normal 6 123" xfId="9940" xr:uid="{00000000-0005-0000-0000-0000232E0000}"/>
    <cellStyle name="Normal 6 124" xfId="10151" xr:uid="{00000000-0005-0000-0000-0000242E0000}"/>
    <cellStyle name="Normal 6 125" xfId="9938" xr:uid="{00000000-0005-0000-0000-0000252E0000}"/>
    <cellStyle name="Normal 6 126" xfId="10155" xr:uid="{00000000-0005-0000-0000-0000262E0000}"/>
    <cellStyle name="Normal 6 127" xfId="9939" xr:uid="{00000000-0005-0000-0000-0000272E0000}"/>
    <cellStyle name="Normal 6 128" xfId="10154" xr:uid="{00000000-0005-0000-0000-0000282E0000}"/>
    <cellStyle name="Normal 6 129" xfId="9935" xr:uid="{00000000-0005-0000-0000-0000292E0000}"/>
    <cellStyle name="Normal 6 13" xfId="4198" xr:uid="{00000000-0005-0000-0000-00002A2E0000}"/>
    <cellStyle name="Normal 6 13 2" xfId="4199" xr:uid="{00000000-0005-0000-0000-00002B2E0000}"/>
    <cellStyle name="Normal 6 130" xfId="10156" xr:uid="{00000000-0005-0000-0000-00002C2E0000}"/>
    <cellStyle name="Normal 6 131" xfId="9933" xr:uid="{00000000-0005-0000-0000-00002D2E0000}"/>
    <cellStyle name="Normal 6 132" xfId="13221" xr:uid="{00000000-0005-0000-0000-00002E2E0000}"/>
    <cellStyle name="Normal 6 133" xfId="13135" xr:uid="{00000000-0005-0000-0000-00002F2E0000}"/>
    <cellStyle name="Normal 6 134" xfId="13220" xr:uid="{00000000-0005-0000-0000-0000302E0000}"/>
    <cellStyle name="Normal 6 135" xfId="13136" xr:uid="{00000000-0005-0000-0000-0000312E0000}"/>
    <cellStyle name="Normal 6 136" xfId="13219" xr:uid="{00000000-0005-0000-0000-0000322E0000}"/>
    <cellStyle name="Normal 6 137" xfId="13134" xr:uid="{00000000-0005-0000-0000-0000332E0000}"/>
    <cellStyle name="Normal 6 138" xfId="11598" xr:uid="{00000000-0005-0000-0000-0000342E0000}"/>
    <cellStyle name="Normal 6 139" xfId="12118" xr:uid="{00000000-0005-0000-0000-0000352E0000}"/>
    <cellStyle name="Normal 6 14" xfId="4200" xr:uid="{00000000-0005-0000-0000-0000362E0000}"/>
    <cellStyle name="Normal 6 14 2" xfId="4201" xr:uid="{00000000-0005-0000-0000-0000372E0000}"/>
    <cellStyle name="Normal 6 140" xfId="11597" xr:uid="{00000000-0005-0000-0000-0000382E0000}"/>
    <cellStyle name="Normal 6 141" xfId="12114" xr:uid="{00000000-0005-0000-0000-0000392E0000}"/>
    <cellStyle name="Normal 6 142" xfId="11593" xr:uid="{00000000-0005-0000-0000-00003A2E0000}"/>
    <cellStyle name="Normal 6 143" xfId="12123" xr:uid="{00000000-0005-0000-0000-00003B2E0000}"/>
    <cellStyle name="Normal 6 144" xfId="11594" xr:uid="{00000000-0005-0000-0000-00003C2E0000}"/>
    <cellStyle name="Normal 6 145" xfId="12121" xr:uid="{00000000-0005-0000-0000-00003D2E0000}"/>
    <cellStyle name="Normal 6 146" xfId="11585" xr:uid="{00000000-0005-0000-0000-00003E2E0000}"/>
    <cellStyle name="Normal 6 147" xfId="12125" xr:uid="{00000000-0005-0000-0000-00003F2E0000}"/>
    <cellStyle name="Normal 6 148" xfId="11587" xr:uid="{00000000-0005-0000-0000-0000402E0000}"/>
    <cellStyle name="Normal 6 149" xfId="12122" xr:uid="{00000000-0005-0000-0000-0000412E0000}"/>
    <cellStyle name="Normal 6 15" xfId="4202" xr:uid="{00000000-0005-0000-0000-0000422E0000}"/>
    <cellStyle name="Normal 6 15 2" xfId="4203" xr:uid="{00000000-0005-0000-0000-0000432E0000}"/>
    <cellStyle name="Normal 6 150" xfId="11584" xr:uid="{00000000-0005-0000-0000-0000442E0000}"/>
    <cellStyle name="Normal 6 151" xfId="12128" xr:uid="{00000000-0005-0000-0000-0000452E0000}"/>
    <cellStyle name="Normal 6 152" xfId="11580" xr:uid="{00000000-0005-0000-0000-0000462E0000}"/>
    <cellStyle name="Normal 6 153" xfId="12130" xr:uid="{00000000-0005-0000-0000-0000472E0000}"/>
    <cellStyle name="Normal 6 154" xfId="11579" xr:uid="{00000000-0005-0000-0000-0000482E0000}"/>
    <cellStyle name="Normal 6 155" xfId="12131" xr:uid="{00000000-0005-0000-0000-0000492E0000}"/>
    <cellStyle name="Normal 6 156" xfId="11581" xr:uid="{00000000-0005-0000-0000-00004A2E0000}"/>
    <cellStyle name="Normal 6 157" xfId="12132" xr:uid="{00000000-0005-0000-0000-00004B2E0000}"/>
    <cellStyle name="Normal 6 158" xfId="11573" xr:uid="{00000000-0005-0000-0000-00004C2E0000}"/>
    <cellStyle name="Normal 6 159" xfId="12135" xr:uid="{00000000-0005-0000-0000-00004D2E0000}"/>
    <cellStyle name="Normal 6 16" xfId="4204" xr:uid="{00000000-0005-0000-0000-00004E2E0000}"/>
    <cellStyle name="Normal 6 16 2" xfId="4205" xr:uid="{00000000-0005-0000-0000-00004F2E0000}"/>
    <cellStyle name="Normal 6 160" xfId="11575" xr:uid="{00000000-0005-0000-0000-0000502E0000}"/>
    <cellStyle name="Normal 6 161" xfId="12133" xr:uid="{00000000-0005-0000-0000-0000512E0000}"/>
    <cellStyle name="Normal 6 162" xfId="11572" xr:uid="{00000000-0005-0000-0000-0000522E0000}"/>
    <cellStyle name="Normal 6 163" xfId="12139" xr:uid="{00000000-0005-0000-0000-0000532E0000}"/>
    <cellStyle name="Normal 6 164" xfId="11571" xr:uid="{00000000-0005-0000-0000-0000542E0000}"/>
    <cellStyle name="Normal 6 165" xfId="12144" xr:uid="{00000000-0005-0000-0000-0000552E0000}"/>
    <cellStyle name="Normal 6 166" xfId="11569" xr:uid="{00000000-0005-0000-0000-0000562E0000}"/>
    <cellStyle name="Normal 6 167" xfId="12143" xr:uid="{00000000-0005-0000-0000-0000572E0000}"/>
    <cellStyle name="Normal 6 168" xfId="11568" xr:uid="{00000000-0005-0000-0000-0000582E0000}"/>
    <cellStyle name="Normal 6 169" xfId="12141" xr:uid="{00000000-0005-0000-0000-0000592E0000}"/>
    <cellStyle name="Normal 6 17" xfId="4206" xr:uid="{00000000-0005-0000-0000-00005A2E0000}"/>
    <cellStyle name="Normal 6 17 2" xfId="4207" xr:uid="{00000000-0005-0000-0000-00005B2E0000}"/>
    <cellStyle name="Normal 6 170" xfId="11559" xr:uid="{00000000-0005-0000-0000-00005C2E0000}"/>
    <cellStyle name="Normal 6 171" xfId="12153" xr:uid="{00000000-0005-0000-0000-00005D2E0000}"/>
    <cellStyle name="Normal 6 172" xfId="11561" xr:uid="{00000000-0005-0000-0000-00005E2E0000}"/>
    <cellStyle name="Normal 6 173" xfId="12159" xr:uid="{00000000-0005-0000-0000-00005F2E0000}"/>
    <cellStyle name="Normal 6 174" xfId="11570" xr:uid="{00000000-0005-0000-0000-0000602E0000}"/>
    <cellStyle name="Normal 6 175" xfId="12170" xr:uid="{00000000-0005-0000-0000-0000612E0000}"/>
    <cellStyle name="Normal 6 176" xfId="11563" xr:uid="{00000000-0005-0000-0000-0000622E0000}"/>
    <cellStyle name="Normal 6 177" xfId="12489" xr:uid="{00000000-0005-0000-0000-0000632E0000}"/>
    <cellStyle name="Normal 6 178" xfId="11553" xr:uid="{00000000-0005-0000-0000-0000642E0000}"/>
    <cellStyle name="Normal 6 179" xfId="12176" xr:uid="{00000000-0005-0000-0000-0000652E0000}"/>
    <cellStyle name="Normal 6 18" xfId="4208" xr:uid="{00000000-0005-0000-0000-0000662E0000}"/>
    <cellStyle name="Normal 6 18 2" xfId="4209" xr:uid="{00000000-0005-0000-0000-0000672E0000}"/>
    <cellStyle name="Normal 6 180" xfId="11543" xr:uid="{00000000-0005-0000-0000-0000682E0000}"/>
    <cellStyle name="Normal 6 181" xfId="12558" xr:uid="{00000000-0005-0000-0000-0000692E0000}"/>
    <cellStyle name="Normal 6 182" xfId="15675" xr:uid="{00000000-0005-0000-0000-00006A2E0000}"/>
    <cellStyle name="Normal 6 183" xfId="15936" xr:uid="{00000000-0005-0000-0000-00006B2E0000}"/>
    <cellStyle name="Normal 6 184" xfId="15677" xr:uid="{00000000-0005-0000-0000-00006C2E0000}"/>
    <cellStyle name="Normal 6 185" xfId="15938" xr:uid="{00000000-0005-0000-0000-00006D2E0000}"/>
    <cellStyle name="Normal 6 186" xfId="15670" xr:uid="{00000000-0005-0000-0000-00006E2E0000}"/>
    <cellStyle name="Normal 6 187" xfId="15935" xr:uid="{00000000-0005-0000-0000-00006F2E0000}"/>
    <cellStyle name="Normal 6 188" xfId="15669" xr:uid="{00000000-0005-0000-0000-0000702E0000}"/>
    <cellStyle name="Normal 6 189" xfId="15937" xr:uid="{00000000-0005-0000-0000-0000712E0000}"/>
    <cellStyle name="Normal 6 19" xfId="4210" xr:uid="{00000000-0005-0000-0000-0000722E0000}"/>
    <cellStyle name="Normal 6 19 2" xfId="4211" xr:uid="{00000000-0005-0000-0000-0000732E0000}"/>
    <cellStyle name="Normal 6 190" xfId="15668" xr:uid="{00000000-0005-0000-0000-0000742E0000}"/>
    <cellStyle name="Normal 6 191" xfId="15939" xr:uid="{00000000-0005-0000-0000-0000752E0000}"/>
    <cellStyle name="Normal 6 192" xfId="15666" xr:uid="{00000000-0005-0000-0000-0000762E0000}"/>
    <cellStyle name="Normal 6 193" xfId="15940" xr:uid="{00000000-0005-0000-0000-0000772E0000}"/>
    <cellStyle name="Normal 6 194" xfId="15667" xr:uid="{00000000-0005-0000-0000-0000782E0000}"/>
    <cellStyle name="Normal 6 195" xfId="15941" xr:uid="{00000000-0005-0000-0000-0000792E0000}"/>
    <cellStyle name="Normal 6 196" xfId="15665" xr:uid="{00000000-0005-0000-0000-00007A2E0000}"/>
    <cellStyle name="Normal 6 2" xfId="4212" xr:uid="{00000000-0005-0000-0000-00007B2E0000}"/>
    <cellStyle name="Normal 6 2 2" xfId="4213" xr:uid="{00000000-0005-0000-0000-00007C2E0000}"/>
    <cellStyle name="Normal 6 2 3" xfId="4214" xr:uid="{00000000-0005-0000-0000-00007D2E0000}"/>
    <cellStyle name="Normal 6 2 4" xfId="4215" xr:uid="{00000000-0005-0000-0000-00007E2E0000}"/>
    <cellStyle name="Normal 6 2 5" xfId="4216" xr:uid="{00000000-0005-0000-0000-00007F2E0000}"/>
    <cellStyle name="Normal 6 20" xfId="4217" xr:uid="{00000000-0005-0000-0000-0000802E0000}"/>
    <cellStyle name="Normal 6 20 2" xfId="4218" xr:uid="{00000000-0005-0000-0000-0000812E0000}"/>
    <cellStyle name="Normal 6 21" xfId="4219" xr:uid="{00000000-0005-0000-0000-0000822E0000}"/>
    <cellStyle name="Normal 6 21 2" xfId="4220" xr:uid="{00000000-0005-0000-0000-0000832E0000}"/>
    <cellStyle name="Normal 6 21 2 2" xfId="4221" xr:uid="{00000000-0005-0000-0000-0000842E0000}"/>
    <cellStyle name="Normal 6 21 3" xfId="4222" xr:uid="{00000000-0005-0000-0000-0000852E0000}"/>
    <cellStyle name="Normal 6 21 4" xfId="4223" xr:uid="{00000000-0005-0000-0000-0000862E0000}"/>
    <cellStyle name="Normal 6 22" xfId="4224" xr:uid="{00000000-0005-0000-0000-0000872E0000}"/>
    <cellStyle name="Normal 6 22 2" xfId="4225" xr:uid="{00000000-0005-0000-0000-0000882E0000}"/>
    <cellStyle name="Normal 6 22 2 2" xfId="4226" xr:uid="{00000000-0005-0000-0000-0000892E0000}"/>
    <cellStyle name="Normal 6 22 3" xfId="4227" xr:uid="{00000000-0005-0000-0000-00008A2E0000}"/>
    <cellStyle name="Normal 6 22 4" xfId="4228" xr:uid="{00000000-0005-0000-0000-00008B2E0000}"/>
    <cellStyle name="Normal 6 23" xfId="4229" xr:uid="{00000000-0005-0000-0000-00008C2E0000}"/>
    <cellStyle name="Normal 6 23 2" xfId="4230" xr:uid="{00000000-0005-0000-0000-00008D2E0000}"/>
    <cellStyle name="Normal 6 24" xfId="4231" xr:uid="{00000000-0005-0000-0000-00008E2E0000}"/>
    <cellStyle name="Normal 6 24 2" xfId="4232" xr:uid="{00000000-0005-0000-0000-00008F2E0000}"/>
    <cellStyle name="Normal 6 25" xfId="4233" xr:uid="{00000000-0005-0000-0000-0000902E0000}"/>
    <cellStyle name="Normal 6 25 2" xfId="4234" xr:uid="{00000000-0005-0000-0000-0000912E0000}"/>
    <cellStyle name="Normal 6 26" xfId="4235" xr:uid="{00000000-0005-0000-0000-0000922E0000}"/>
    <cellStyle name="Normal 6 26 2" xfId="4236" xr:uid="{00000000-0005-0000-0000-0000932E0000}"/>
    <cellStyle name="Normal 6 27" xfId="4237" xr:uid="{00000000-0005-0000-0000-0000942E0000}"/>
    <cellStyle name="Normal 6 27 2" xfId="4238" xr:uid="{00000000-0005-0000-0000-0000952E0000}"/>
    <cellStyle name="Normal 6 28" xfId="4239" xr:uid="{00000000-0005-0000-0000-0000962E0000}"/>
    <cellStyle name="Normal 6 28 2" xfId="4240" xr:uid="{00000000-0005-0000-0000-0000972E0000}"/>
    <cellStyle name="Normal 6 29" xfId="4241" xr:uid="{00000000-0005-0000-0000-0000982E0000}"/>
    <cellStyle name="Normal 6 29 2" xfId="4242" xr:uid="{00000000-0005-0000-0000-0000992E0000}"/>
    <cellStyle name="Normal 6 3" xfId="4243" xr:uid="{00000000-0005-0000-0000-00009A2E0000}"/>
    <cellStyle name="Normal 6 3 2" xfId="4244" xr:uid="{00000000-0005-0000-0000-00009B2E0000}"/>
    <cellStyle name="Normal 6 3 3" xfId="4245" xr:uid="{00000000-0005-0000-0000-00009C2E0000}"/>
    <cellStyle name="Normal 6 3 4" xfId="4246" xr:uid="{00000000-0005-0000-0000-00009D2E0000}"/>
    <cellStyle name="Normal 6 30" xfId="4247" xr:uid="{00000000-0005-0000-0000-00009E2E0000}"/>
    <cellStyle name="Normal 6 31" xfId="4248" xr:uid="{00000000-0005-0000-0000-00009F2E0000}"/>
    <cellStyle name="Normal 6 32" xfId="4249" xr:uid="{00000000-0005-0000-0000-0000A02E0000}"/>
    <cellStyle name="Normal 6 33" xfId="4250" xr:uid="{00000000-0005-0000-0000-0000A12E0000}"/>
    <cellStyle name="Normal 6 34" xfId="4251" xr:uid="{00000000-0005-0000-0000-0000A22E0000}"/>
    <cellStyle name="Normal 6 35" xfId="4252" xr:uid="{00000000-0005-0000-0000-0000A32E0000}"/>
    <cellStyle name="Normal 6 36" xfId="4253" xr:uid="{00000000-0005-0000-0000-0000A42E0000}"/>
    <cellStyle name="Normal 6 37" xfId="4254" xr:uid="{00000000-0005-0000-0000-0000A52E0000}"/>
    <cellStyle name="Normal 6 38" xfId="4255" xr:uid="{00000000-0005-0000-0000-0000A62E0000}"/>
    <cellStyle name="Normal 6 39" xfId="4256" xr:uid="{00000000-0005-0000-0000-0000A72E0000}"/>
    <cellStyle name="Normal 6 4" xfId="4257" xr:uid="{00000000-0005-0000-0000-0000A82E0000}"/>
    <cellStyle name="Normal 6 4 2" xfId="4258" xr:uid="{00000000-0005-0000-0000-0000A92E0000}"/>
    <cellStyle name="Normal 6 40" xfId="4259" xr:uid="{00000000-0005-0000-0000-0000AA2E0000}"/>
    <cellStyle name="Normal 6 41" xfId="4260" xr:uid="{00000000-0005-0000-0000-0000AB2E0000}"/>
    <cellStyle name="Normal 6 42" xfId="4261" xr:uid="{00000000-0005-0000-0000-0000AC2E0000}"/>
    <cellStyle name="Normal 6 43" xfId="4262" xr:uid="{00000000-0005-0000-0000-0000AD2E0000}"/>
    <cellStyle name="Normal 6 44" xfId="4263" xr:uid="{00000000-0005-0000-0000-0000AE2E0000}"/>
    <cellStyle name="Normal 6 45" xfId="4264" xr:uid="{00000000-0005-0000-0000-0000AF2E0000}"/>
    <cellStyle name="Normal 6 46" xfId="4265" xr:uid="{00000000-0005-0000-0000-0000B02E0000}"/>
    <cellStyle name="Normal 6 47" xfId="4266" xr:uid="{00000000-0005-0000-0000-0000B12E0000}"/>
    <cellStyle name="Normal 6 48" xfId="4267" xr:uid="{00000000-0005-0000-0000-0000B22E0000}"/>
    <cellStyle name="Normal 6 49" xfId="4268" xr:uid="{00000000-0005-0000-0000-0000B32E0000}"/>
    <cellStyle name="Normal 6 5" xfId="4269" xr:uid="{00000000-0005-0000-0000-0000B42E0000}"/>
    <cellStyle name="Normal 6 5 2" xfId="4270" xr:uid="{00000000-0005-0000-0000-0000B52E0000}"/>
    <cellStyle name="Normal 6 50" xfId="4271" xr:uid="{00000000-0005-0000-0000-0000B62E0000}"/>
    <cellStyle name="Normal 6 51" xfId="4272" xr:uid="{00000000-0005-0000-0000-0000B72E0000}"/>
    <cellStyle name="Normal 6 52" xfId="4273" xr:uid="{00000000-0005-0000-0000-0000B82E0000}"/>
    <cellStyle name="Normal 6 53" xfId="4274" xr:uid="{00000000-0005-0000-0000-0000B92E0000}"/>
    <cellStyle name="Normal 6 54" xfId="4275" xr:uid="{00000000-0005-0000-0000-0000BA2E0000}"/>
    <cellStyle name="Normal 6 55" xfId="4276" xr:uid="{00000000-0005-0000-0000-0000BB2E0000}"/>
    <cellStyle name="Normal 6 56" xfId="4277" xr:uid="{00000000-0005-0000-0000-0000BC2E0000}"/>
    <cellStyle name="Normal 6 57" xfId="4278" xr:uid="{00000000-0005-0000-0000-0000BD2E0000}"/>
    <cellStyle name="Normal 6 58" xfId="4279" xr:uid="{00000000-0005-0000-0000-0000BE2E0000}"/>
    <cellStyle name="Normal 6 59" xfId="4280" xr:uid="{00000000-0005-0000-0000-0000BF2E0000}"/>
    <cellStyle name="Normal 6 6" xfId="4281" xr:uid="{00000000-0005-0000-0000-0000C02E0000}"/>
    <cellStyle name="Normal 6 6 2" xfId="4282" xr:uid="{00000000-0005-0000-0000-0000C12E0000}"/>
    <cellStyle name="Normal 6 60" xfId="4283" xr:uid="{00000000-0005-0000-0000-0000C22E0000}"/>
    <cellStyle name="Normal 6 61" xfId="4284" xr:uid="{00000000-0005-0000-0000-0000C32E0000}"/>
    <cellStyle name="Normal 6 62" xfId="4285" xr:uid="{00000000-0005-0000-0000-0000C42E0000}"/>
    <cellStyle name="Normal 6 63" xfId="4286" xr:uid="{00000000-0005-0000-0000-0000C52E0000}"/>
    <cellStyle name="Normal 6 64" xfId="4287" xr:uid="{00000000-0005-0000-0000-0000C62E0000}"/>
    <cellStyle name="Normal 6 65" xfId="4288" xr:uid="{00000000-0005-0000-0000-0000C72E0000}"/>
    <cellStyle name="Normal 6 66" xfId="4289" xr:uid="{00000000-0005-0000-0000-0000C82E0000}"/>
    <cellStyle name="Normal 6 67" xfId="4290" xr:uid="{00000000-0005-0000-0000-0000C92E0000}"/>
    <cellStyle name="Normal 6 68" xfId="4291" xr:uid="{00000000-0005-0000-0000-0000CA2E0000}"/>
    <cellStyle name="Normal 6 69" xfId="4292" xr:uid="{00000000-0005-0000-0000-0000CB2E0000}"/>
    <cellStyle name="Normal 6 7" xfId="4293" xr:uid="{00000000-0005-0000-0000-0000CC2E0000}"/>
    <cellStyle name="Normal 6 7 2" xfId="4294" xr:uid="{00000000-0005-0000-0000-0000CD2E0000}"/>
    <cellStyle name="Normal 6 70" xfId="4295" xr:uid="{00000000-0005-0000-0000-0000CE2E0000}"/>
    <cellStyle name="Normal 6 71" xfId="4296" xr:uid="{00000000-0005-0000-0000-0000CF2E0000}"/>
    <cellStyle name="Normal 6 72" xfId="4297" xr:uid="{00000000-0005-0000-0000-0000D02E0000}"/>
    <cellStyle name="Normal 6 73" xfId="4298" xr:uid="{00000000-0005-0000-0000-0000D12E0000}"/>
    <cellStyle name="Normal 6 74" xfId="4299" xr:uid="{00000000-0005-0000-0000-0000D22E0000}"/>
    <cellStyle name="Normal 6 75" xfId="4300" xr:uid="{00000000-0005-0000-0000-0000D32E0000}"/>
    <cellStyle name="Normal 6 76" xfId="4301" xr:uid="{00000000-0005-0000-0000-0000D42E0000}"/>
    <cellStyle name="Normal 6 77" xfId="4302" xr:uid="{00000000-0005-0000-0000-0000D52E0000}"/>
    <cellStyle name="Normal 6 78" xfId="4303" xr:uid="{00000000-0005-0000-0000-0000D62E0000}"/>
    <cellStyle name="Normal 6 79" xfId="4304" xr:uid="{00000000-0005-0000-0000-0000D72E0000}"/>
    <cellStyle name="Normal 6 8" xfId="4305" xr:uid="{00000000-0005-0000-0000-0000D82E0000}"/>
    <cellStyle name="Normal 6 8 2" xfId="4306" xr:uid="{00000000-0005-0000-0000-0000D92E0000}"/>
    <cellStyle name="Normal 6 80" xfId="4307" xr:uid="{00000000-0005-0000-0000-0000DA2E0000}"/>
    <cellStyle name="Normal 6 81" xfId="4308" xr:uid="{00000000-0005-0000-0000-0000DB2E0000}"/>
    <cellStyle name="Normal 6 82" xfId="4309" xr:uid="{00000000-0005-0000-0000-0000DC2E0000}"/>
    <cellStyle name="Normal 6 83" xfId="4310" xr:uid="{00000000-0005-0000-0000-0000DD2E0000}"/>
    <cellStyle name="Normal 6 84" xfId="4311" xr:uid="{00000000-0005-0000-0000-0000DE2E0000}"/>
    <cellStyle name="Normal 6 85" xfId="4312" xr:uid="{00000000-0005-0000-0000-0000DF2E0000}"/>
    <cellStyle name="Normal 6 86" xfId="4313" xr:uid="{00000000-0005-0000-0000-0000E02E0000}"/>
    <cellStyle name="Normal 6 87" xfId="4314" xr:uid="{00000000-0005-0000-0000-0000E12E0000}"/>
    <cellStyle name="Normal 6 88" xfId="4315" xr:uid="{00000000-0005-0000-0000-0000E22E0000}"/>
    <cellStyle name="Normal 6 89" xfId="4316" xr:uid="{00000000-0005-0000-0000-0000E32E0000}"/>
    <cellStyle name="Normal 6 9" xfId="4317" xr:uid="{00000000-0005-0000-0000-0000E42E0000}"/>
    <cellStyle name="Normal 6 9 2" xfId="4318" xr:uid="{00000000-0005-0000-0000-0000E52E0000}"/>
    <cellStyle name="Normal 6 90" xfId="4319" xr:uid="{00000000-0005-0000-0000-0000E62E0000}"/>
    <cellStyle name="Normal 6 91" xfId="4320" xr:uid="{00000000-0005-0000-0000-0000E72E0000}"/>
    <cellStyle name="Normal 6 92" xfId="4321" xr:uid="{00000000-0005-0000-0000-0000E82E0000}"/>
    <cellStyle name="Normal 6 93" xfId="4322" xr:uid="{00000000-0005-0000-0000-0000E92E0000}"/>
    <cellStyle name="Normal 6 94" xfId="4323" xr:uid="{00000000-0005-0000-0000-0000EA2E0000}"/>
    <cellStyle name="Normal 6 95" xfId="4324" xr:uid="{00000000-0005-0000-0000-0000EB2E0000}"/>
    <cellStyle name="Normal 6 96" xfId="4325" xr:uid="{00000000-0005-0000-0000-0000EC2E0000}"/>
    <cellStyle name="Normal 6 97" xfId="4326" xr:uid="{00000000-0005-0000-0000-0000ED2E0000}"/>
    <cellStyle name="Normal 6 98" xfId="4327" xr:uid="{00000000-0005-0000-0000-0000EE2E0000}"/>
    <cellStyle name="Normal 6 99" xfId="4328" xr:uid="{00000000-0005-0000-0000-0000EF2E0000}"/>
    <cellStyle name="Normal 60" xfId="10497" xr:uid="{00000000-0005-0000-0000-0000F02E0000}"/>
    <cellStyle name="Normal 60 2" xfId="4329" xr:uid="{00000000-0005-0000-0000-0000F12E0000}"/>
    <cellStyle name="Normal 60 3" xfId="4330" xr:uid="{00000000-0005-0000-0000-0000F22E0000}"/>
    <cellStyle name="Normal 60 4" xfId="4331" xr:uid="{00000000-0005-0000-0000-0000F32E0000}"/>
    <cellStyle name="Normal 60 5" xfId="4332" xr:uid="{00000000-0005-0000-0000-0000F42E0000}"/>
    <cellStyle name="Normal 60 6" xfId="4333" xr:uid="{00000000-0005-0000-0000-0000F52E0000}"/>
    <cellStyle name="Normal 60 7" xfId="4334" xr:uid="{00000000-0005-0000-0000-0000F62E0000}"/>
    <cellStyle name="Normal 60 8" xfId="4335" xr:uid="{00000000-0005-0000-0000-0000F72E0000}"/>
    <cellStyle name="Normal 61 2" xfId="4336" xr:uid="{00000000-0005-0000-0000-0000F82E0000}"/>
    <cellStyle name="Normal 61 3" xfId="4337" xr:uid="{00000000-0005-0000-0000-0000F92E0000}"/>
    <cellStyle name="Normal 61 4" xfId="4338" xr:uid="{00000000-0005-0000-0000-0000FA2E0000}"/>
    <cellStyle name="Normal 61 5" xfId="4339" xr:uid="{00000000-0005-0000-0000-0000FB2E0000}"/>
    <cellStyle name="Normal 61 6" xfId="4340" xr:uid="{00000000-0005-0000-0000-0000FC2E0000}"/>
    <cellStyle name="Normal 61 7" xfId="4341" xr:uid="{00000000-0005-0000-0000-0000FD2E0000}"/>
    <cellStyle name="Normal 61 8" xfId="4342" xr:uid="{00000000-0005-0000-0000-0000FE2E0000}"/>
    <cellStyle name="Normal 62 2" xfId="4343" xr:uid="{00000000-0005-0000-0000-0000FF2E0000}"/>
    <cellStyle name="Normal 62 3" xfId="4344" xr:uid="{00000000-0005-0000-0000-0000002F0000}"/>
    <cellStyle name="Normal 62 4" xfId="4345" xr:uid="{00000000-0005-0000-0000-0000012F0000}"/>
    <cellStyle name="Normal 62 5" xfId="4346" xr:uid="{00000000-0005-0000-0000-0000022F0000}"/>
    <cellStyle name="Normal 62 6" xfId="4347" xr:uid="{00000000-0005-0000-0000-0000032F0000}"/>
    <cellStyle name="Normal 62 7" xfId="4348" xr:uid="{00000000-0005-0000-0000-0000042F0000}"/>
    <cellStyle name="Normal 62 8" xfId="4349" xr:uid="{00000000-0005-0000-0000-0000052F0000}"/>
    <cellStyle name="Normal 63 2" xfId="4350" xr:uid="{00000000-0005-0000-0000-0000062F0000}"/>
    <cellStyle name="Normal 63 3" xfId="4351" xr:uid="{00000000-0005-0000-0000-0000072F0000}"/>
    <cellStyle name="Normal 63 4" xfId="4352" xr:uid="{00000000-0005-0000-0000-0000082F0000}"/>
    <cellStyle name="Normal 63 5" xfId="4353" xr:uid="{00000000-0005-0000-0000-0000092F0000}"/>
    <cellStyle name="Normal 63 6" xfId="4354" xr:uid="{00000000-0005-0000-0000-00000A2F0000}"/>
    <cellStyle name="Normal 63 7" xfId="4355" xr:uid="{00000000-0005-0000-0000-00000B2F0000}"/>
    <cellStyle name="Normal 63 8" xfId="4356" xr:uid="{00000000-0005-0000-0000-00000C2F0000}"/>
    <cellStyle name="Normal 64 2" xfId="4357" xr:uid="{00000000-0005-0000-0000-00000D2F0000}"/>
    <cellStyle name="Normal 64 3" xfId="4358" xr:uid="{00000000-0005-0000-0000-00000E2F0000}"/>
    <cellStyle name="Normal 64 4" xfId="4359" xr:uid="{00000000-0005-0000-0000-00000F2F0000}"/>
    <cellStyle name="Normal 64 5" xfId="4360" xr:uid="{00000000-0005-0000-0000-0000102F0000}"/>
    <cellStyle name="Normal 64 6" xfId="4361" xr:uid="{00000000-0005-0000-0000-0000112F0000}"/>
    <cellStyle name="Normal 64 7" xfId="4362" xr:uid="{00000000-0005-0000-0000-0000122F0000}"/>
    <cellStyle name="Normal 64 8" xfId="4363" xr:uid="{00000000-0005-0000-0000-0000132F0000}"/>
    <cellStyle name="Normal 65" xfId="4364" xr:uid="{00000000-0005-0000-0000-0000142F0000}"/>
    <cellStyle name="Normal 65 2" xfId="4365" xr:uid="{00000000-0005-0000-0000-0000152F0000}"/>
    <cellStyle name="Normal 65 3" xfId="4366" xr:uid="{00000000-0005-0000-0000-0000162F0000}"/>
    <cellStyle name="Normal 65 4" xfId="4367" xr:uid="{00000000-0005-0000-0000-0000172F0000}"/>
    <cellStyle name="Normal 65 5" xfId="4368" xr:uid="{00000000-0005-0000-0000-0000182F0000}"/>
    <cellStyle name="Normal 65 6" xfId="4369" xr:uid="{00000000-0005-0000-0000-0000192F0000}"/>
    <cellStyle name="Normal 65 7" xfId="4370" xr:uid="{00000000-0005-0000-0000-00001A2F0000}"/>
    <cellStyle name="Normal 65 8" xfId="4371" xr:uid="{00000000-0005-0000-0000-00001B2F0000}"/>
    <cellStyle name="Normal 67 2" xfId="4372" xr:uid="{00000000-0005-0000-0000-00001C2F0000}"/>
    <cellStyle name="Normal 67 3" xfId="4373" xr:uid="{00000000-0005-0000-0000-00001D2F0000}"/>
    <cellStyle name="Normal 67 4" xfId="4374" xr:uid="{00000000-0005-0000-0000-00001E2F0000}"/>
    <cellStyle name="Normal 67 5" xfId="4375" xr:uid="{00000000-0005-0000-0000-00001F2F0000}"/>
    <cellStyle name="Normal 67 6" xfId="4376" xr:uid="{00000000-0005-0000-0000-0000202F0000}"/>
    <cellStyle name="Normal 67 7" xfId="4377" xr:uid="{00000000-0005-0000-0000-0000212F0000}"/>
    <cellStyle name="Normal 67 8" xfId="4378" xr:uid="{00000000-0005-0000-0000-0000222F0000}"/>
    <cellStyle name="Normal 69 2" xfId="4379" xr:uid="{00000000-0005-0000-0000-0000232F0000}"/>
    <cellStyle name="Normal 69 3" xfId="4380" xr:uid="{00000000-0005-0000-0000-0000242F0000}"/>
    <cellStyle name="Normal 69 4" xfId="4381" xr:uid="{00000000-0005-0000-0000-0000252F0000}"/>
    <cellStyle name="Normal 69 5" xfId="4382" xr:uid="{00000000-0005-0000-0000-0000262F0000}"/>
    <cellStyle name="Normal 69 6" xfId="4383" xr:uid="{00000000-0005-0000-0000-0000272F0000}"/>
    <cellStyle name="Normal 69 7" xfId="4384" xr:uid="{00000000-0005-0000-0000-0000282F0000}"/>
    <cellStyle name="Normal 69 8" xfId="4385" xr:uid="{00000000-0005-0000-0000-0000292F0000}"/>
    <cellStyle name="Normal 7" xfId="4386" xr:uid="{00000000-0005-0000-0000-00002A2F0000}"/>
    <cellStyle name="Normal-- 7" xfId="4547" xr:uid="{00000000-0005-0000-0000-00002B2F0000}"/>
    <cellStyle name="Normal 7 10" xfId="4387" xr:uid="{00000000-0005-0000-0000-00002C2F0000}"/>
    <cellStyle name="Normal 7 11" xfId="4388" xr:uid="{00000000-0005-0000-0000-00002D2F0000}"/>
    <cellStyle name="Normal 7 12" xfId="4389" xr:uid="{00000000-0005-0000-0000-00002E2F0000}"/>
    <cellStyle name="Normal 7 13" xfId="4390" xr:uid="{00000000-0005-0000-0000-00002F2F0000}"/>
    <cellStyle name="Normal 7 14" xfId="4391" xr:uid="{00000000-0005-0000-0000-0000302F0000}"/>
    <cellStyle name="Normal 7 15" xfId="4392" xr:uid="{00000000-0005-0000-0000-0000312F0000}"/>
    <cellStyle name="Normal 7 16" xfId="4393" xr:uid="{00000000-0005-0000-0000-0000322F0000}"/>
    <cellStyle name="Normal 7 17" xfId="4394" xr:uid="{00000000-0005-0000-0000-0000332F0000}"/>
    <cellStyle name="Normal 7 18" xfId="4395" xr:uid="{00000000-0005-0000-0000-0000342F0000}"/>
    <cellStyle name="Normal 7 19" xfId="4396" xr:uid="{00000000-0005-0000-0000-0000352F0000}"/>
    <cellStyle name="Normal 7 2" xfId="4397" xr:uid="{00000000-0005-0000-0000-0000362F0000}"/>
    <cellStyle name="Normal 7 2 2" xfId="4398" xr:uid="{00000000-0005-0000-0000-0000372F0000}"/>
    <cellStyle name="Normal 7 2 3" xfId="4399" xr:uid="{00000000-0005-0000-0000-0000382F0000}"/>
    <cellStyle name="Normal 7 2 4" xfId="4400" xr:uid="{00000000-0005-0000-0000-0000392F0000}"/>
    <cellStyle name="Normal 7 20" xfId="4401" xr:uid="{00000000-0005-0000-0000-00003A2F0000}"/>
    <cellStyle name="Normal 7 21" xfId="4402" xr:uid="{00000000-0005-0000-0000-00003B2F0000}"/>
    <cellStyle name="Normal 7 22" xfId="4403" xr:uid="{00000000-0005-0000-0000-00003C2F0000}"/>
    <cellStyle name="Normal 7 23" xfId="4404" xr:uid="{00000000-0005-0000-0000-00003D2F0000}"/>
    <cellStyle name="Normal 7 24" xfId="4405" xr:uid="{00000000-0005-0000-0000-00003E2F0000}"/>
    <cellStyle name="Normal 7 25" xfId="4406" xr:uid="{00000000-0005-0000-0000-00003F2F0000}"/>
    <cellStyle name="Normal 7 26" xfId="4407" xr:uid="{00000000-0005-0000-0000-0000402F0000}"/>
    <cellStyle name="Normal 7 27" xfId="4408" xr:uid="{00000000-0005-0000-0000-0000412F0000}"/>
    <cellStyle name="Normal 7 28" xfId="4409" xr:uid="{00000000-0005-0000-0000-0000422F0000}"/>
    <cellStyle name="Normal 7 29" xfId="4410" xr:uid="{00000000-0005-0000-0000-0000432F0000}"/>
    <cellStyle name="Normal 7 3" xfId="4411" xr:uid="{00000000-0005-0000-0000-0000442F0000}"/>
    <cellStyle name="Normal 7 30" xfId="4412" xr:uid="{00000000-0005-0000-0000-0000452F0000}"/>
    <cellStyle name="Normal 7 31" xfId="4413" xr:uid="{00000000-0005-0000-0000-0000462F0000}"/>
    <cellStyle name="Normal 7 32" xfId="4414" xr:uid="{00000000-0005-0000-0000-0000472F0000}"/>
    <cellStyle name="Normal 7 33" xfId="4415" xr:uid="{00000000-0005-0000-0000-0000482F0000}"/>
    <cellStyle name="Normal 7 34" xfId="4416" xr:uid="{00000000-0005-0000-0000-0000492F0000}"/>
    <cellStyle name="Normal 7 35" xfId="4417" xr:uid="{00000000-0005-0000-0000-00004A2F0000}"/>
    <cellStyle name="Normal 7 36" xfId="4418" xr:uid="{00000000-0005-0000-0000-00004B2F0000}"/>
    <cellStyle name="Normal 7 37" xfId="4419" xr:uid="{00000000-0005-0000-0000-00004C2F0000}"/>
    <cellStyle name="Normal 7 38" xfId="4420" xr:uid="{00000000-0005-0000-0000-00004D2F0000}"/>
    <cellStyle name="Normal 7 4" xfId="4421" xr:uid="{00000000-0005-0000-0000-00004E2F0000}"/>
    <cellStyle name="Normal 7 5" xfId="4422" xr:uid="{00000000-0005-0000-0000-00004F2F0000}"/>
    <cellStyle name="Normal 7 6" xfId="4423" xr:uid="{00000000-0005-0000-0000-0000502F0000}"/>
    <cellStyle name="Normal 7 7" xfId="4424" xr:uid="{00000000-0005-0000-0000-0000512F0000}"/>
    <cellStyle name="Normal 7 8" xfId="4425" xr:uid="{00000000-0005-0000-0000-0000522F0000}"/>
    <cellStyle name="Normal 7 9" xfId="4426" xr:uid="{00000000-0005-0000-0000-0000532F0000}"/>
    <cellStyle name="Normal 70 2" xfId="4427" xr:uid="{00000000-0005-0000-0000-0000542F0000}"/>
    <cellStyle name="Normal 70 3" xfId="4428" xr:uid="{00000000-0005-0000-0000-0000552F0000}"/>
    <cellStyle name="Normal 70 4" xfId="4429" xr:uid="{00000000-0005-0000-0000-0000562F0000}"/>
    <cellStyle name="Normal 70 5" xfId="4430" xr:uid="{00000000-0005-0000-0000-0000572F0000}"/>
    <cellStyle name="Normal 70 6" xfId="4431" xr:uid="{00000000-0005-0000-0000-0000582F0000}"/>
    <cellStyle name="Normal 70 7" xfId="4432" xr:uid="{00000000-0005-0000-0000-0000592F0000}"/>
    <cellStyle name="Normal 70 8" xfId="4433" xr:uid="{00000000-0005-0000-0000-00005A2F0000}"/>
    <cellStyle name="Normal 71 2" xfId="4434" xr:uid="{00000000-0005-0000-0000-00005B2F0000}"/>
    <cellStyle name="Normal 71 3" xfId="4435" xr:uid="{00000000-0005-0000-0000-00005C2F0000}"/>
    <cellStyle name="Normal 71 4" xfId="4436" xr:uid="{00000000-0005-0000-0000-00005D2F0000}"/>
    <cellStyle name="Normal 71 5" xfId="4437" xr:uid="{00000000-0005-0000-0000-00005E2F0000}"/>
    <cellStyle name="Normal 71 6" xfId="4438" xr:uid="{00000000-0005-0000-0000-00005F2F0000}"/>
    <cellStyle name="Normal 71 7" xfId="4439" xr:uid="{00000000-0005-0000-0000-0000602F0000}"/>
    <cellStyle name="Normal 71 8" xfId="4440" xr:uid="{00000000-0005-0000-0000-0000612F0000}"/>
    <cellStyle name="Normal 72 2" xfId="4441" xr:uid="{00000000-0005-0000-0000-0000622F0000}"/>
    <cellStyle name="Normal 72 3" xfId="4442" xr:uid="{00000000-0005-0000-0000-0000632F0000}"/>
    <cellStyle name="Normal 72 4" xfId="4443" xr:uid="{00000000-0005-0000-0000-0000642F0000}"/>
    <cellStyle name="Normal 72 5" xfId="4444" xr:uid="{00000000-0005-0000-0000-0000652F0000}"/>
    <cellStyle name="Normal 72 6" xfId="4445" xr:uid="{00000000-0005-0000-0000-0000662F0000}"/>
    <cellStyle name="Normal 72 7" xfId="4446" xr:uid="{00000000-0005-0000-0000-0000672F0000}"/>
    <cellStyle name="Normal 72 8" xfId="4447" xr:uid="{00000000-0005-0000-0000-0000682F0000}"/>
    <cellStyle name="Normal 73 2" xfId="4448" xr:uid="{00000000-0005-0000-0000-0000692F0000}"/>
    <cellStyle name="Normal 73 3" xfId="4449" xr:uid="{00000000-0005-0000-0000-00006A2F0000}"/>
    <cellStyle name="Normal 73 4" xfId="4450" xr:uid="{00000000-0005-0000-0000-00006B2F0000}"/>
    <cellStyle name="Normal 73 5" xfId="4451" xr:uid="{00000000-0005-0000-0000-00006C2F0000}"/>
    <cellStyle name="Normal 73 6" xfId="4452" xr:uid="{00000000-0005-0000-0000-00006D2F0000}"/>
    <cellStyle name="Normal 73 7" xfId="4453" xr:uid="{00000000-0005-0000-0000-00006E2F0000}"/>
    <cellStyle name="Normal 73 8" xfId="4454" xr:uid="{00000000-0005-0000-0000-00006F2F0000}"/>
    <cellStyle name="Normal 74 2" xfId="4455" xr:uid="{00000000-0005-0000-0000-0000702F0000}"/>
    <cellStyle name="Normal 74 3" xfId="4456" xr:uid="{00000000-0005-0000-0000-0000712F0000}"/>
    <cellStyle name="Normal 74 4" xfId="4457" xr:uid="{00000000-0005-0000-0000-0000722F0000}"/>
    <cellStyle name="Normal 74 5" xfId="4458" xr:uid="{00000000-0005-0000-0000-0000732F0000}"/>
    <cellStyle name="Normal 74 6" xfId="4459" xr:uid="{00000000-0005-0000-0000-0000742F0000}"/>
    <cellStyle name="Normal 74 7" xfId="4460" xr:uid="{00000000-0005-0000-0000-0000752F0000}"/>
    <cellStyle name="Normal 74 8" xfId="4461" xr:uid="{00000000-0005-0000-0000-0000762F0000}"/>
    <cellStyle name="Normal 75 2" xfId="4462" xr:uid="{00000000-0005-0000-0000-0000772F0000}"/>
    <cellStyle name="Normal 75 3" xfId="4463" xr:uid="{00000000-0005-0000-0000-0000782F0000}"/>
    <cellStyle name="Normal 75 4" xfId="4464" xr:uid="{00000000-0005-0000-0000-0000792F0000}"/>
    <cellStyle name="Normal 75 5" xfId="4465" xr:uid="{00000000-0005-0000-0000-00007A2F0000}"/>
    <cellStyle name="Normal 75 6" xfId="4466" xr:uid="{00000000-0005-0000-0000-00007B2F0000}"/>
    <cellStyle name="Normal 75 7" xfId="4467" xr:uid="{00000000-0005-0000-0000-00007C2F0000}"/>
    <cellStyle name="Normal 75 8" xfId="4468" xr:uid="{00000000-0005-0000-0000-00007D2F0000}"/>
    <cellStyle name="Normal 76" xfId="4469" xr:uid="{00000000-0005-0000-0000-00007E2F0000}"/>
    <cellStyle name="Normal 77" xfId="4470" xr:uid="{00000000-0005-0000-0000-00007F2F0000}"/>
    <cellStyle name="Normal 8" xfId="4471" xr:uid="{00000000-0005-0000-0000-0000802F0000}"/>
    <cellStyle name="Normal-- 8" xfId="4548" xr:uid="{00000000-0005-0000-0000-0000812F0000}"/>
    <cellStyle name="Normal 8 10" xfId="4472" xr:uid="{00000000-0005-0000-0000-0000822F0000}"/>
    <cellStyle name="Normal 8 11" xfId="4473" xr:uid="{00000000-0005-0000-0000-0000832F0000}"/>
    <cellStyle name="Normal 8 12" xfId="4474" xr:uid="{00000000-0005-0000-0000-0000842F0000}"/>
    <cellStyle name="Normal 8 13" xfId="4475" xr:uid="{00000000-0005-0000-0000-0000852F0000}"/>
    <cellStyle name="Normal 8 14" xfId="4476" xr:uid="{00000000-0005-0000-0000-0000862F0000}"/>
    <cellStyle name="Normal 8 15" xfId="4477" xr:uid="{00000000-0005-0000-0000-0000872F0000}"/>
    <cellStyle name="Normal 8 16" xfId="4478" xr:uid="{00000000-0005-0000-0000-0000882F0000}"/>
    <cellStyle name="Normal 8 17" xfId="4479" xr:uid="{00000000-0005-0000-0000-0000892F0000}"/>
    <cellStyle name="Normal 8 18" xfId="4480" xr:uid="{00000000-0005-0000-0000-00008A2F0000}"/>
    <cellStyle name="Normal 8 19" xfId="4481" xr:uid="{00000000-0005-0000-0000-00008B2F0000}"/>
    <cellStyle name="Normal 8 2" xfId="4482" xr:uid="{00000000-0005-0000-0000-00008C2F0000}"/>
    <cellStyle name="Normal 8 2 2" xfId="4483" xr:uid="{00000000-0005-0000-0000-00008D2F0000}"/>
    <cellStyle name="Normal 8 2 3" xfId="4484" xr:uid="{00000000-0005-0000-0000-00008E2F0000}"/>
    <cellStyle name="Normal 8 20" xfId="4485" xr:uid="{00000000-0005-0000-0000-00008F2F0000}"/>
    <cellStyle name="Normal 8 21" xfId="4486" xr:uid="{00000000-0005-0000-0000-0000902F0000}"/>
    <cellStyle name="Normal 8 21 2" xfId="4487" xr:uid="{00000000-0005-0000-0000-0000912F0000}"/>
    <cellStyle name="Normal 8 21 2 2" xfId="4488" xr:uid="{00000000-0005-0000-0000-0000922F0000}"/>
    <cellStyle name="Normal 8 21 2 2 2" xfId="4489" xr:uid="{00000000-0005-0000-0000-0000932F0000}"/>
    <cellStyle name="Normal 8 21 2 3" xfId="4490" xr:uid="{00000000-0005-0000-0000-0000942F0000}"/>
    <cellStyle name="Normal 8 21 3" xfId="4491" xr:uid="{00000000-0005-0000-0000-0000952F0000}"/>
    <cellStyle name="Normal 8 21 3 2" xfId="4492" xr:uid="{00000000-0005-0000-0000-0000962F0000}"/>
    <cellStyle name="Normal 8 21 4" xfId="4493" xr:uid="{00000000-0005-0000-0000-0000972F0000}"/>
    <cellStyle name="Normal 8 22" xfId="4494" xr:uid="{00000000-0005-0000-0000-0000982F0000}"/>
    <cellStyle name="Normal 8 22 2" xfId="4495" xr:uid="{00000000-0005-0000-0000-0000992F0000}"/>
    <cellStyle name="Normal 8 22 2 2" xfId="4496" xr:uid="{00000000-0005-0000-0000-00009A2F0000}"/>
    <cellStyle name="Normal 8 22 2 2 2" xfId="4497" xr:uid="{00000000-0005-0000-0000-00009B2F0000}"/>
    <cellStyle name="Normal 8 22 2 3" xfId="4498" xr:uid="{00000000-0005-0000-0000-00009C2F0000}"/>
    <cellStyle name="Normal 8 22 3" xfId="4499" xr:uid="{00000000-0005-0000-0000-00009D2F0000}"/>
    <cellStyle name="Normal 8 22 3 2" xfId="4500" xr:uid="{00000000-0005-0000-0000-00009E2F0000}"/>
    <cellStyle name="Normal 8 22 4" xfId="4501" xr:uid="{00000000-0005-0000-0000-00009F2F0000}"/>
    <cellStyle name="Normal 8 23" xfId="4502" xr:uid="{00000000-0005-0000-0000-0000A02F0000}"/>
    <cellStyle name="Normal 8 23 2" xfId="4503" xr:uid="{00000000-0005-0000-0000-0000A12F0000}"/>
    <cellStyle name="Normal 8 23 2 2" xfId="4504" xr:uid="{00000000-0005-0000-0000-0000A22F0000}"/>
    <cellStyle name="Normal 8 23 3" xfId="4505" xr:uid="{00000000-0005-0000-0000-0000A32F0000}"/>
    <cellStyle name="Normal 8 24" xfId="4506" xr:uid="{00000000-0005-0000-0000-0000A42F0000}"/>
    <cellStyle name="Normal 8 24 2" xfId="4507" xr:uid="{00000000-0005-0000-0000-0000A52F0000}"/>
    <cellStyle name="Normal 8 25" xfId="4508" xr:uid="{00000000-0005-0000-0000-0000A62F0000}"/>
    <cellStyle name="Normal 8 26" xfId="4509" xr:uid="{00000000-0005-0000-0000-0000A72F0000}"/>
    <cellStyle name="Normal 8 27" xfId="4510" xr:uid="{00000000-0005-0000-0000-0000A82F0000}"/>
    <cellStyle name="Normal 8 28" xfId="4511" xr:uid="{00000000-0005-0000-0000-0000A92F0000}"/>
    <cellStyle name="Normal 8 29" xfId="4512" xr:uid="{00000000-0005-0000-0000-0000AA2F0000}"/>
    <cellStyle name="Normal 8 3" xfId="4513" xr:uid="{00000000-0005-0000-0000-0000AB2F0000}"/>
    <cellStyle name="Normal 8 3 2" xfId="4514" xr:uid="{00000000-0005-0000-0000-0000AC2F0000}"/>
    <cellStyle name="Normal 8 30" xfId="4515" xr:uid="{00000000-0005-0000-0000-0000AD2F0000}"/>
    <cellStyle name="Normal 8 31" xfId="4516" xr:uid="{00000000-0005-0000-0000-0000AE2F0000}"/>
    <cellStyle name="Normal 8 32" xfId="4517" xr:uid="{00000000-0005-0000-0000-0000AF2F0000}"/>
    <cellStyle name="Normal 8 33" xfId="4518" xr:uid="{00000000-0005-0000-0000-0000B02F0000}"/>
    <cellStyle name="Normal 8 34" xfId="4519" xr:uid="{00000000-0005-0000-0000-0000B12F0000}"/>
    <cellStyle name="Normal 8 35" xfId="4520" xr:uid="{00000000-0005-0000-0000-0000B22F0000}"/>
    <cellStyle name="Normal 8 36" xfId="4521" xr:uid="{00000000-0005-0000-0000-0000B32F0000}"/>
    <cellStyle name="Normal 8 37" xfId="4522" xr:uid="{00000000-0005-0000-0000-0000B42F0000}"/>
    <cellStyle name="Normal 8 38" xfId="4523" xr:uid="{00000000-0005-0000-0000-0000B52F0000}"/>
    <cellStyle name="Normal 8 39" xfId="4524" xr:uid="{00000000-0005-0000-0000-0000B62F0000}"/>
    <cellStyle name="Normal 8 4" xfId="4525" xr:uid="{00000000-0005-0000-0000-0000B72F0000}"/>
    <cellStyle name="Normal 8 40" xfId="4526" xr:uid="{00000000-0005-0000-0000-0000B82F0000}"/>
    <cellStyle name="Normal 8 41" xfId="4527" xr:uid="{00000000-0005-0000-0000-0000B92F0000}"/>
    <cellStyle name="Normal 8 42" xfId="4528" xr:uid="{00000000-0005-0000-0000-0000BA2F0000}"/>
    <cellStyle name="Normal 8 5" xfId="4529" xr:uid="{00000000-0005-0000-0000-0000BB2F0000}"/>
    <cellStyle name="Normal 8 6" xfId="4530" xr:uid="{00000000-0005-0000-0000-0000BC2F0000}"/>
    <cellStyle name="Normal 8 7" xfId="4531" xr:uid="{00000000-0005-0000-0000-0000BD2F0000}"/>
    <cellStyle name="Normal 8 8" xfId="4532" xr:uid="{00000000-0005-0000-0000-0000BE2F0000}"/>
    <cellStyle name="Normal 8 9" xfId="4533" xr:uid="{00000000-0005-0000-0000-0000BF2F0000}"/>
    <cellStyle name="Normal 9" xfId="4534" xr:uid="{00000000-0005-0000-0000-0000C02F0000}"/>
    <cellStyle name="Normal 9 2" xfId="4535" xr:uid="{00000000-0005-0000-0000-0000C12F0000}"/>
    <cellStyle name="Normal 9 2 2" xfId="4536" xr:uid="{00000000-0005-0000-0000-0000C22F0000}"/>
    <cellStyle name="Normal 9 3" xfId="4537" xr:uid="{00000000-0005-0000-0000-0000C32F0000}"/>
    <cellStyle name="Normal 9 4" xfId="4538" xr:uid="{00000000-0005-0000-0000-0000C42F0000}"/>
    <cellStyle name="Normal 9 5" xfId="4539" xr:uid="{00000000-0005-0000-0000-0000C52F0000}"/>
    <cellStyle name="Normal 9 6" xfId="4540" xr:uid="{00000000-0005-0000-0000-0000C62F0000}"/>
    <cellStyle name="Normal2" xfId="4549" xr:uid="{00000000-0005-0000-0000-0000C72F0000}"/>
    <cellStyle name="Normale_97.98.us" xfId="4550" xr:uid="{00000000-0005-0000-0000-0000C82F0000}"/>
    <cellStyle name="NormalGB" xfId="4551" xr:uid="{00000000-0005-0000-0000-0000C92F0000}"/>
    <cellStyle name="Normalx" xfId="4552" xr:uid="{00000000-0005-0000-0000-0000CA2F0000}"/>
    <cellStyle name="Note 2" xfId="56" xr:uid="{00000000-0005-0000-0000-0000CB2F0000}"/>
    <cellStyle name="Note 2 10" xfId="4553" xr:uid="{00000000-0005-0000-0000-0000CC2F0000}"/>
    <cellStyle name="Note 2 11" xfId="4554" xr:uid="{00000000-0005-0000-0000-0000CD2F0000}"/>
    <cellStyle name="Note 2 12" xfId="9749" xr:uid="{00000000-0005-0000-0000-0000CE2F0000}"/>
    <cellStyle name="Note 2 12 2" xfId="10474" xr:uid="{00000000-0005-0000-0000-0000CF2F0000}"/>
    <cellStyle name="Note 2 12 2 2" xfId="10939" xr:uid="{00000000-0005-0000-0000-0000D02F0000}"/>
    <cellStyle name="Note 2 12 2 3" xfId="13498" xr:uid="{00000000-0005-0000-0000-0000D12F0000}"/>
    <cellStyle name="Note 2 12 2 4" xfId="14006" xr:uid="{00000000-0005-0000-0000-0000D22F0000}"/>
    <cellStyle name="Note 2 12 2 5" xfId="14497" xr:uid="{00000000-0005-0000-0000-0000D32F0000}"/>
    <cellStyle name="Note 2 12 2 6" xfId="14841" xr:uid="{00000000-0005-0000-0000-0000D42F0000}"/>
    <cellStyle name="Note 2 12 3" xfId="10504" xr:uid="{00000000-0005-0000-0000-0000D52F0000}"/>
    <cellStyle name="Note 2 12 4" xfId="11356" xr:uid="{00000000-0005-0000-0000-0000D62F0000}"/>
    <cellStyle name="Note 2 12 5" xfId="12252" xr:uid="{00000000-0005-0000-0000-0000D72F0000}"/>
    <cellStyle name="Note 2 12 6" xfId="12425" xr:uid="{00000000-0005-0000-0000-0000D82F0000}"/>
    <cellStyle name="Note 2 12 7" xfId="12179" xr:uid="{00000000-0005-0000-0000-0000D92F0000}"/>
    <cellStyle name="Note 2 12 8" xfId="16117" xr:uid="{00000000-0005-0000-0000-0000DA2F0000}"/>
    <cellStyle name="Note 2 13" xfId="10422" xr:uid="{00000000-0005-0000-0000-0000DB2F0000}"/>
    <cellStyle name="Note 2 13 2" xfId="10905" xr:uid="{00000000-0005-0000-0000-0000DC2F0000}"/>
    <cellStyle name="Note 2 13 3" xfId="13449" xr:uid="{00000000-0005-0000-0000-0000DD2F0000}"/>
    <cellStyle name="Note 2 13 4" xfId="13970" xr:uid="{00000000-0005-0000-0000-0000DE2F0000}"/>
    <cellStyle name="Note 2 13 5" xfId="14461" xr:uid="{00000000-0005-0000-0000-0000DF2F0000}"/>
    <cellStyle name="Note 2 13 6" xfId="14818" xr:uid="{00000000-0005-0000-0000-0000E02F0000}"/>
    <cellStyle name="Note 2 14" xfId="12690" xr:uid="{00000000-0005-0000-0000-0000E12F0000}"/>
    <cellStyle name="Note 2 15" xfId="13043" xr:uid="{00000000-0005-0000-0000-0000E22F0000}"/>
    <cellStyle name="Note 2 16" xfId="15455" xr:uid="{00000000-0005-0000-0000-0000E32F0000}"/>
    <cellStyle name="Note 2 17" xfId="16087" xr:uid="{00000000-0005-0000-0000-0000E42F0000}"/>
    <cellStyle name="Note 2 2" xfId="67" xr:uid="{00000000-0005-0000-0000-0000E52F0000}"/>
    <cellStyle name="Note 2 2 10" xfId="9896" xr:uid="{00000000-0005-0000-0000-0000E62F0000}"/>
    <cellStyle name="Note 2 2 10 2" xfId="10586" xr:uid="{00000000-0005-0000-0000-0000E72F0000}"/>
    <cellStyle name="Note 2 2 10 3" xfId="11270" xr:uid="{00000000-0005-0000-0000-0000E82F0000}"/>
    <cellStyle name="Note 2 2 10 4" xfId="12334" xr:uid="{00000000-0005-0000-0000-0000E92F0000}"/>
    <cellStyle name="Note 2 2 10 5" xfId="12513" xr:uid="{00000000-0005-0000-0000-0000EA2F0000}"/>
    <cellStyle name="Note 2 2 10 6" xfId="12217" xr:uid="{00000000-0005-0000-0000-0000EB2F0000}"/>
    <cellStyle name="Note 2 2 11" xfId="10210" xr:uid="{00000000-0005-0000-0000-0000EC2F0000}"/>
    <cellStyle name="Note 2 2 11 2" xfId="10743" xr:uid="{00000000-0005-0000-0000-0000ED2F0000}"/>
    <cellStyle name="Note 2 2 11 3" xfId="11064" xr:uid="{00000000-0005-0000-0000-0000EE2F0000}"/>
    <cellStyle name="Note 2 2 11 4" xfId="13794" xr:uid="{00000000-0005-0000-0000-0000EF2F0000}"/>
    <cellStyle name="Note 2 2 11 5" xfId="14279" xr:uid="{00000000-0005-0000-0000-0000F02F0000}"/>
    <cellStyle name="Note 2 2 11 6" xfId="14737" xr:uid="{00000000-0005-0000-0000-0000F12F0000}"/>
    <cellStyle name="Note 2 2 12" xfId="10221" xr:uid="{00000000-0005-0000-0000-0000F22F0000}"/>
    <cellStyle name="Note 2 2 12 2" xfId="10753" xr:uid="{00000000-0005-0000-0000-0000F32F0000}"/>
    <cellStyle name="Note 2 2 12 3" xfId="11054" xr:uid="{00000000-0005-0000-0000-0000F42F0000}"/>
    <cellStyle name="Note 2 2 12 4" xfId="13804" xr:uid="{00000000-0005-0000-0000-0000F52F0000}"/>
    <cellStyle name="Note 2 2 12 5" xfId="14289" xr:uid="{00000000-0005-0000-0000-0000F62F0000}"/>
    <cellStyle name="Note 2 2 12 6" xfId="14745" xr:uid="{00000000-0005-0000-0000-0000F72F0000}"/>
    <cellStyle name="Note 2 2 13" xfId="9875" xr:uid="{00000000-0005-0000-0000-0000F82F0000}"/>
    <cellStyle name="Note 2 2 13 2" xfId="10570" xr:uid="{00000000-0005-0000-0000-0000F92F0000}"/>
    <cellStyle name="Note 2 2 13 3" xfId="11286" xr:uid="{00000000-0005-0000-0000-0000FA2F0000}"/>
    <cellStyle name="Note 2 2 13 4" xfId="12319" xr:uid="{00000000-0005-0000-0000-0000FB2F0000}"/>
    <cellStyle name="Note 2 2 13 5" xfId="12493" xr:uid="{00000000-0005-0000-0000-0000FC2F0000}"/>
    <cellStyle name="Note 2 2 13 6" xfId="12207" xr:uid="{00000000-0005-0000-0000-0000FD2F0000}"/>
    <cellStyle name="Note 2 2 14" xfId="10414" xr:uid="{00000000-0005-0000-0000-0000FE2F0000}"/>
    <cellStyle name="Note 2 2 14 2" xfId="10897" xr:uid="{00000000-0005-0000-0000-0000FF2F0000}"/>
    <cellStyle name="Note 2 2 14 3" xfId="13441" xr:uid="{00000000-0005-0000-0000-000000300000}"/>
    <cellStyle name="Note 2 2 14 4" xfId="13962" xr:uid="{00000000-0005-0000-0000-000001300000}"/>
    <cellStyle name="Note 2 2 14 5" xfId="14453" xr:uid="{00000000-0005-0000-0000-000002300000}"/>
    <cellStyle name="Note 2 2 14 6" xfId="14812" xr:uid="{00000000-0005-0000-0000-000003300000}"/>
    <cellStyle name="Note 2 2 15" xfId="13243" xr:uid="{00000000-0005-0000-0000-000004300000}"/>
    <cellStyle name="Note 2 2 15 2" xfId="13647" xr:uid="{00000000-0005-0000-0000-000005300000}"/>
    <cellStyle name="Note 2 2 15 3" xfId="14126" xr:uid="{00000000-0005-0000-0000-000006300000}"/>
    <cellStyle name="Note 2 2 15 4" xfId="14614" xr:uid="{00000000-0005-0000-0000-000007300000}"/>
    <cellStyle name="Note 2 2 15 5" xfId="14965" xr:uid="{00000000-0005-0000-0000-000008300000}"/>
    <cellStyle name="Note 2 2 16" xfId="13123" xr:uid="{00000000-0005-0000-0000-000009300000}"/>
    <cellStyle name="Note 2 2 16 2" xfId="13563" xr:uid="{00000000-0005-0000-0000-00000A300000}"/>
    <cellStyle name="Note 2 2 16 3" xfId="14064" xr:uid="{00000000-0005-0000-0000-00000B300000}"/>
    <cellStyle name="Note 2 2 16 4" xfId="14554" xr:uid="{00000000-0005-0000-0000-00000C300000}"/>
    <cellStyle name="Note 2 2 16 5" xfId="14898" xr:uid="{00000000-0005-0000-0000-00000D300000}"/>
    <cellStyle name="Note 2 2 17" xfId="13242" xr:uid="{00000000-0005-0000-0000-00000E300000}"/>
    <cellStyle name="Note 2 2 17 2" xfId="13646" xr:uid="{00000000-0005-0000-0000-00000F300000}"/>
    <cellStyle name="Note 2 2 17 3" xfId="14125" xr:uid="{00000000-0005-0000-0000-000010300000}"/>
    <cellStyle name="Note 2 2 17 4" xfId="14613" xr:uid="{00000000-0005-0000-0000-000011300000}"/>
    <cellStyle name="Note 2 2 17 5" xfId="14964" xr:uid="{00000000-0005-0000-0000-000012300000}"/>
    <cellStyle name="Note 2 2 18" xfId="13121" xr:uid="{00000000-0005-0000-0000-000013300000}"/>
    <cellStyle name="Note 2 2 18 2" xfId="13561" xr:uid="{00000000-0005-0000-0000-000014300000}"/>
    <cellStyle name="Note 2 2 18 3" xfId="14062" xr:uid="{00000000-0005-0000-0000-000015300000}"/>
    <cellStyle name="Note 2 2 18 4" xfId="14552" xr:uid="{00000000-0005-0000-0000-000016300000}"/>
    <cellStyle name="Note 2 2 18 5" xfId="14896" xr:uid="{00000000-0005-0000-0000-000017300000}"/>
    <cellStyle name="Note 2 2 19" xfId="12688" xr:uid="{00000000-0005-0000-0000-000018300000}"/>
    <cellStyle name="Note 2 2 2" xfId="87" xr:uid="{00000000-0005-0000-0000-000019300000}"/>
    <cellStyle name="Note 2 2 2 10" xfId="16069" xr:uid="{00000000-0005-0000-0000-00001A300000}"/>
    <cellStyle name="Note 2 2 2 2" xfId="4555" xr:uid="{00000000-0005-0000-0000-00001B300000}"/>
    <cellStyle name="Note 2 2 2 3" xfId="4556" xr:uid="{00000000-0005-0000-0000-00001C300000}"/>
    <cellStyle name="Note 2 2 2 4" xfId="9769" xr:uid="{00000000-0005-0000-0000-00001D300000}"/>
    <cellStyle name="Note 2 2 2 4 2" xfId="10494" xr:uid="{00000000-0005-0000-0000-00001E300000}"/>
    <cellStyle name="Note 2 2 2 4 2 2" xfId="10959" xr:uid="{00000000-0005-0000-0000-00001F300000}"/>
    <cellStyle name="Note 2 2 2 4 2 3" xfId="13518" xr:uid="{00000000-0005-0000-0000-000020300000}"/>
    <cellStyle name="Note 2 2 2 4 2 4" xfId="14026" xr:uid="{00000000-0005-0000-0000-000021300000}"/>
    <cellStyle name="Note 2 2 2 4 2 5" xfId="14517" xr:uid="{00000000-0005-0000-0000-000022300000}"/>
    <cellStyle name="Note 2 2 2 4 2 6" xfId="14859" xr:uid="{00000000-0005-0000-0000-000023300000}"/>
    <cellStyle name="Note 2 2 2 4 3" xfId="10524" xr:uid="{00000000-0005-0000-0000-000024300000}"/>
    <cellStyle name="Note 2 2 2 4 4" xfId="11336" xr:uid="{00000000-0005-0000-0000-000025300000}"/>
    <cellStyle name="Note 2 2 2 4 5" xfId="12271" xr:uid="{00000000-0005-0000-0000-000026300000}"/>
    <cellStyle name="Note 2 2 2 4 6" xfId="12445" xr:uid="{00000000-0005-0000-0000-000027300000}"/>
    <cellStyle name="Note 2 2 2 4 7" xfId="12197" xr:uid="{00000000-0005-0000-0000-000028300000}"/>
    <cellStyle name="Note 2 2 2 4 8" xfId="16137" xr:uid="{00000000-0005-0000-0000-000029300000}"/>
    <cellStyle name="Note 2 2 2 5" xfId="10193" xr:uid="{00000000-0005-0000-0000-00002A300000}"/>
    <cellStyle name="Note 2 2 2 6" xfId="10390" xr:uid="{00000000-0005-0000-0000-00002B300000}"/>
    <cellStyle name="Note 2 2 2 6 2" xfId="10877" xr:uid="{00000000-0005-0000-0000-00002C300000}"/>
    <cellStyle name="Note 2 2 2 6 3" xfId="13419" xr:uid="{00000000-0005-0000-0000-00002D300000}"/>
    <cellStyle name="Note 2 2 2 6 4" xfId="13940" xr:uid="{00000000-0005-0000-0000-00002E300000}"/>
    <cellStyle name="Note 2 2 2 6 5" xfId="14431" xr:uid="{00000000-0005-0000-0000-00002F300000}"/>
    <cellStyle name="Note 2 2 2 6 6" xfId="14795" xr:uid="{00000000-0005-0000-0000-000030300000}"/>
    <cellStyle name="Note 2 2 2 7" xfId="12680" xr:uid="{00000000-0005-0000-0000-000031300000}"/>
    <cellStyle name="Note 2 2 2 8" xfId="13015" xr:uid="{00000000-0005-0000-0000-000032300000}"/>
    <cellStyle name="Note 2 2 2 9" xfId="15469" xr:uid="{00000000-0005-0000-0000-000033300000}"/>
    <cellStyle name="Note 2 2 20" xfId="13033" xr:uid="{00000000-0005-0000-0000-000034300000}"/>
    <cellStyle name="Note 2 2 21" xfId="11517" xr:uid="{00000000-0005-0000-0000-000035300000}"/>
    <cellStyle name="Note 2 2 22" xfId="12754" xr:uid="{00000000-0005-0000-0000-000036300000}"/>
    <cellStyle name="Note 2 2 23" xfId="11499" xr:uid="{00000000-0005-0000-0000-000037300000}"/>
    <cellStyle name="Note 2 2 24" xfId="12769" xr:uid="{00000000-0005-0000-0000-000038300000}"/>
    <cellStyle name="Note 2 2 25" xfId="11476" xr:uid="{00000000-0005-0000-0000-000039300000}"/>
    <cellStyle name="Note 2 2 26" xfId="11465" xr:uid="{00000000-0005-0000-0000-00003A300000}"/>
    <cellStyle name="Note 2 2 27" xfId="12801" xr:uid="{00000000-0005-0000-0000-00003B300000}"/>
    <cellStyle name="Note 2 2 28" xfId="11453" xr:uid="{00000000-0005-0000-0000-00003C300000}"/>
    <cellStyle name="Note 2 2 29" xfId="11455" xr:uid="{00000000-0005-0000-0000-00003D300000}"/>
    <cellStyle name="Note 2 2 3" xfId="4557" xr:uid="{00000000-0005-0000-0000-00003E300000}"/>
    <cellStyle name="Note 2 2 30" xfId="12877" xr:uid="{00000000-0005-0000-0000-00003F300000}"/>
    <cellStyle name="Note 2 2 31" xfId="11397" xr:uid="{00000000-0005-0000-0000-000040300000}"/>
    <cellStyle name="Note 2 2 32" xfId="12883" xr:uid="{00000000-0005-0000-0000-000041300000}"/>
    <cellStyle name="Note 2 2 33" xfId="11237" xr:uid="{00000000-0005-0000-0000-000042300000}"/>
    <cellStyle name="Note 2 2 34" xfId="12898" xr:uid="{00000000-0005-0000-0000-000043300000}"/>
    <cellStyle name="Note 2 2 35" xfId="11215" xr:uid="{00000000-0005-0000-0000-000044300000}"/>
    <cellStyle name="Note 2 2 36" xfId="12962" xr:uid="{00000000-0005-0000-0000-000045300000}"/>
    <cellStyle name="Note 2 2 37" xfId="12912" xr:uid="{00000000-0005-0000-0000-000046300000}"/>
    <cellStyle name="Note 2 2 38" xfId="11108" xr:uid="{00000000-0005-0000-0000-000047300000}"/>
    <cellStyle name="Note 2 2 39" xfId="11138" xr:uid="{00000000-0005-0000-0000-000048300000}"/>
    <cellStyle name="Note 2 2 4" xfId="4558" xr:uid="{00000000-0005-0000-0000-000049300000}"/>
    <cellStyle name="Note 2 2 40" xfId="11123" xr:uid="{00000000-0005-0000-0000-00004A300000}"/>
    <cellStyle name="Note 2 2 41" xfId="13406" xr:uid="{00000000-0005-0000-0000-00004B300000}"/>
    <cellStyle name="Note 2 2 42" xfId="13401" xr:uid="{00000000-0005-0000-0000-00004C300000}"/>
    <cellStyle name="Note 2 2 43" xfId="11031" xr:uid="{00000000-0005-0000-0000-00004D300000}"/>
    <cellStyle name="Note 2 2 44" xfId="15459" xr:uid="{00000000-0005-0000-0000-00004E300000}"/>
    <cellStyle name="Note 2 2 45" xfId="16081" xr:uid="{00000000-0005-0000-0000-00004F300000}"/>
    <cellStyle name="Note 2 2 46" xfId="15632" xr:uid="{00000000-0005-0000-0000-000050300000}"/>
    <cellStyle name="Note 2 2 47" xfId="15996" xr:uid="{00000000-0005-0000-0000-000051300000}"/>
    <cellStyle name="Note 2 2 48" xfId="15633" xr:uid="{00000000-0005-0000-0000-000052300000}"/>
    <cellStyle name="Note 2 2 49" xfId="15995" xr:uid="{00000000-0005-0000-0000-000053300000}"/>
    <cellStyle name="Note 2 2 5" xfId="9755" xr:uid="{00000000-0005-0000-0000-000054300000}"/>
    <cellStyle name="Note 2 2 5 2" xfId="10480" xr:uid="{00000000-0005-0000-0000-000055300000}"/>
    <cellStyle name="Note 2 2 5 2 2" xfId="10945" xr:uid="{00000000-0005-0000-0000-000056300000}"/>
    <cellStyle name="Note 2 2 5 2 3" xfId="13504" xr:uid="{00000000-0005-0000-0000-000057300000}"/>
    <cellStyle name="Note 2 2 5 2 4" xfId="14012" xr:uid="{00000000-0005-0000-0000-000058300000}"/>
    <cellStyle name="Note 2 2 5 2 5" xfId="14503" xr:uid="{00000000-0005-0000-0000-000059300000}"/>
    <cellStyle name="Note 2 2 5 2 6" xfId="14847" xr:uid="{00000000-0005-0000-0000-00005A300000}"/>
    <cellStyle name="Note 2 2 5 3" xfId="10510" xr:uid="{00000000-0005-0000-0000-00005B300000}"/>
    <cellStyle name="Note 2 2 5 4" xfId="11350" xr:uid="{00000000-0005-0000-0000-00005C300000}"/>
    <cellStyle name="Note 2 2 5 5" xfId="12258" xr:uid="{00000000-0005-0000-0000-00005D300000}"/>
    <cellStyle name="Note 2 2 5 6" xfId="12431" xr:uid="{00000000-0005-0000-0000-00005E300000}"/>
    <cellStyle name="Note 2 2 5 7" xfId="12185" xr:uid="{00000000-0005-0000-0000-00005F300000}"/>
    <cellStyle name="Note 2 2 5 8" xfId="16123" xr:uid="{00000000-0005-0000-0000-000060300000}"/>
    <cellStyle name="Note 2 2 50" xfId="15614" xr:uid="{00000000-0005-0000-0000-000061300000}"/>
    <cellStyle name="Note 2 2 51" xfId="15999" xr:uid="{00000000-0005-0000-0000-000062300000}"/>
    <cellStyle name="Note 2 2 52" xfId="15609" xr:uid="{00000000-0005-0000-0000-000063300000}"/>
    <cellStyle name="Note 2 2 53" xfId="15608" xr:uid="{00000000-0005-0000-0000-000064300000}"/>
    <cellStyle name="Note 2 2 54" xfId="16026" xr:uid="{00000000-0005-0000-0000-000065300000}"/>
    <cellStyle name="Note 2 2 55" xfId="15594" xr:uid="{00000000-0005-0000-0000-000066300000}"/>
    <cellStyle name="Note 2 2 6" xfId="10192" xr:uid="{00000000-0005-0000-0000-000067300000}"/>
    <cellStyle name="Note 2 2 6 2" xfId="10734" xr:uid="{00000000-0005-0000-0000-000068300000}"/>
    <cellStyle name="Note 2 2 6 3" xfId="11083" xr:uid="{00000000-0005-0000-0000-000069300000}"/>
    <cellStyle name="Note 2 2 6 4" xfId="13785" xr:uid="{00000000-0005-0000-0000-00006A300000}"/>
    <cellStyle name="Note 2 2 6 5" xfId="14270" xr:uid="{00000000-0005-0000-0000-00006B300000}"/>
    <cellStyle name="Note 2 2 6 6" xfId="14729" xr:uid="{00000000-0005-0000-0000-00006C300000}"/>
    <cellStyle name="Note 2 2 7" xfId="9900" xr:uid="{00000000-0005-0000-0000-00006D300000}"/>
    <cellStyle name="Note 2 2 7 2" xfId="10590" xr:uid="{00000000-0005-0000-0000-00006E300000}"/>
    <cellStyle name="Note 2 2 7 3" xfId="11266" xr:uid="{00000000-0005-0000-0000-00006F300000}"/>
    <cellStyle name="Note 2 2 7 4" xfId="12338" xr:uid="{00000000-0005-0000-0000-000070300000}"/>
    <cellStyle name="Note 2 2 7 5" xfId="12517" xr:uid="{00000000-0005-0000-0000-000071300000}"/>
    <cellStyle name="Note 2 2 7 6" xfId="12221" xr:uid="{00000000-0005-0000-0000-000072300000}"/>
    <cellStyle name="Note 2 2 8" xfId="9898" xr:uid="{00000000-0005-0000-0000-000073300000}"/>
    <cellStyle name="Note 2 2 8 2" xfId="10588" xr:uid="{00000000-0005-0000-0000-000074300000}"/>
    <cellStyle name="Note 2 2 8 3" xfId="11268" xr:uid="{00000000-0005-0000-0000-000075300000}"/>
    <cellStyle name="Note 2 2 8 4" xfId="12336" xr:uid="{00000000-0005-0000-0000-000076300000}"/>
    <cellStyle name="Note 2 2 8 5" xfId="12515" xr:uid="{00000000-0005-0000-0000-000077300000}"/>
    <cellStyle name="Note 2 2 8 6" xfId="12219" xr:uid="{00000000-0005-0000-0000-000078300000}"/>
    <cellStyle name="Note 2 2 9" xfId="10194" xr:uid="{00000000-0005-0000-0000-000079300000}"/>
    <cellStyle name="Note 2 2 9 2" xfId="10735" xr:uid="{00000000-0005-0000-0000-00007A300000}"/>
    <cellStyle name="Note 2 2 9 3" xfId="11082" xr:uid="{00000000-0005-0000-0000-00007B300000}"/>
    <cellStyle name="Note 2 2 9 4" xfId="13786" xr:uid="{00000000-0005-0000-0000-00007C300000}"/>
    <cellStyle name="Note 2 2 9 5" xfId="14271" xr:uid="{00000000-0005-0000-0000-00007D300000}"/>
    <cellStyle name="Note 2 2 9 6" xfId="14730" xr:uid="{00000000-0005-0000-0000-00007E300000}"/>
    <cellStyle name="Note 2 3" xfId="81" xr:uid="{00000000-0005-0000-0000-00007F300000}"/>
    <cellStyle name="Note 2 3 10" xfId="10222" xr:uid="{00000000-0005-0000-0000-000080300000}"/>
    <cellStyle name="Note 2 3 10 2" xfId="10754" xr:uid="{00000000-0005-0000-0000-000081300000}"/>
    <cellStyle name="Note 2 3 10 3" xfId="11053" xr:uid="{00000000-0005-0000-0000-000082300000}"/>
    <cellStyle name="Note 2 3 10 4" xfId="13805" xr:uid="{00000000-0005-0000-0000-000083300000}"/>
    <cellStyle name="Note 2 3 10 5" xfId="14290" xr:uid="{00000000-0005-0000-0000-000084300000}"/>
    <cellStyle name="Note 2 3 10 6" xfId="14746" xr:uid="{00000000-0005-0000-0000-000085300000}"/>
    <cellStyle name="Note 2 3 11" xfId="9873" xr:uid="{00000000-0005-0000-0000-000086300000}"/>
    <cellStyle name="Note 2 3 11 2" xfId="10568" xr:uid="{00000000-0005-0000-0000-000087300000}"/>
    <cellStyle name="Note 2 3 11 3" xfId="11288" xr:uid="{00000000-0005-0000-0000-000088300000}"/>
    <cellStyle name="Note 2 3 11 4" xfId="12317" xr:uid="{00000000-0005-0000-0000-000089300000}"/>
    <cellStyle name="Note 2 3 11 5" xfId="12491" xr:uid="{00000000-0005-0000-0000-00008A300000}"/>
    <cellStyle name="Note 2 3 11 6" xfId="12206" xr:uid="{00000000-0005-0000-0000-00008B300000}"/>
    <cellStyle name="Note 2 3 12" xfId="10396" xr:uid="{00000000-0005-0000-0000-00008C300000}"/>
    <cellStyle name="Note 2 3 12 2" xfId="10883" xr:uid="{00000000-0005-0000-0000-00008D300000}"/>
    <cellStyle name="Note 2 3 12 3" xfId="13425" xr:uid="{00000000-0005-0000-0000-00008E300000}"/>
    <cellStyle name="Note 2 3 12 4" xfId="13946" xr:uid="{00000000-0005-0000-0000-00008F300000}"/>
    <cellStyle name="Note 2 3 12 5" xfId="14437" xr:uid="{00000000-0005-0000-0000-000090300000}"/>
    <cellStyle name="Note 2 3 12 6" xfId="14801" xr:uid="{00000000-0005-0000-0000-000091300000}"/>
    <cellStyle name="Note 2 3 13" xfId="13245" xr:uid="{00000000-0005-0000-0000-000092300000}"/>
    <cellStyle name="Note 2 3 13 2" xfId="13649" xr:uid="{00000000-0005-0000-0000-000093300000}"/>
    <cellStyle name="Note 2 3 13 3" xfId="14128" xr:uid="{00000000-0005-0000-0000-000094300000}"/>
    <cellStyle name="Note 2 3 13 4" xfId="14616" xr:uid="{00000000-0005-0000-0000-000095300000}"/>
    <cellStyle name="Note 2 3 13 5" xfId="14967" xr:uid="{00000000-0005-0000-0000-000096300000}"/>
    <cellStyle name="Note 2 3 14" xfId="13122" xr:uid="{00000000-0005-0000-0000-000097300000}"/>
    <cellStyle name="Note 2 3 14 2" xfId="13562" xr:uid="{00000000-0005-0000-0000-000098300000}"/>
    <cellStyle name="Note 2 3 14 3" xfId="14063" xr:uid="{00000000-0005-0000-0000-000099300000}"/>
    <cellStyle name="Note 2 3 14 4" xfId="14553" xr:uid="{00000000-0005-0000-0000-00009A300000}"/>
    <cellStyle name="Note 2 3 14 5" xfId="14897" xr:uid="{00000000-0005-0000-0000-00009B300000}"/>
    <cellStyle name="Note 2 3 15" xfId="13244" xr:uid="{00000000-0005-0000-0000-00009C300000}"/>
    <cellStyle name="Note 2 3 15 2" xfId="13648" xr:uid="{00000000-0005-0000-0000-00009D300000}"/>
    <cellStyle name="Note 2 3 15 3" xfId="14127" xr:uid="{00000000-0005-0000-0000-00009E300000}"/>
    <cellStyle name="Note 2 3 15 4" xfId="14615" xr:uid="{00000000-0005-0000-0000-00009F300000}"/>
    <cellStyle name="Note 2 3 15 5" xfId="14966" xr:uid="{00000000-0005-0000-0000-0000A0300000}"/>
    <cellStyle name="Note 2 3 16" xfId="13120" xr:uid="{00000000-0005-0000-0000-0000A1300000}"/>
    <cellStyle name="Note 2 3 16 2" xfId="13560" xr:uid="{00000000-0005-0000-0000-0000A2300000}"/>
    <cellStyle name="Note 2 3 16 3" xfId="14061" xr:uid="{00000000-0005-0000-0000-0000A3300000}"/>
    <cellStyle name="Note 2 3 16 4" xfId="14551" xr:uid="{00000000-0005-0000-0000-0000A4300000}"/>
    <cellStyle name="Note 2 3 16 5" xfId="14895" xr:uid="{00000000-0005-0000-0000-0000A5300000}"/>
    <cellStyle name="Note 2 3 17" xfId="12684" xr:uid="{00000000-0005-0000-0000-0000A6300000}"/>
    <cellStyle name="Note 2 3 18" xfId="13020" xr:uid="{00000000-0005-0000-0000-0000A7300000}"/>
    <cellStyle name="Note 2 3 19" xfId="11511" xr:uid="{00000000-0005-0000-0000-0000A8300000}"/>
    <cellStyle name="Note 2 3 2" xfId="4559" xr:uid="{00000000-0005-0000-0000-0000A9300000}"/>
    <cellStyle name="Note 2 3 20" xfId="12757" xr:uid="{00000000-0005-0000-0000-0000AA300000}"/>
    <cellStyle name="Note 2 3 21" xfId="11494" xr:uid="{00000000-0005-0000-0000-0000AB300000}"/>
    <cellStyle name="Note 2 3 22" xfId="12771" xr:uid="{00000000-0005-0000-0000-0000AC300000}"/>
    <cellStyle name="Note 2 3 23" xfId="11471" xr:uid="{00000000-0005-0000-0000-0000AD300000}"/>
    <cellStyle name="Note 2 3 24" xfId="11462" xr:uid="{00000000-0005-0000-0000-0000AE300000}"/>
    <cellStyle name="Note 2 3 25" xfId="12815" xr:uid="{00000000-0005-0000-0000-0000AF300000}"/>
    <cellStyle name="Note 2 3 26" xfId="11448" xr:uid="{00000000-0005-0000-0000-0000B0300000}"/>
    <cellStyle name="Note 2 3 27" xfId="11449" xr:uid="{00000000-0005-0000-0000-0000B1300000}"/>
    <cellStyle name="Note 2 3 28" xfId="12879" xr:uid="{00000000-0005-0000-0000-0000B2300000}"/>
    <cellStyle name="Note 2 3 29" xfId="11375" xr:uid="{00000000-0005-0000-0000-0000B3300000}"/>
    <cellStyle name="Note 2 3 3" xfId="9763" xr:uid="{00000000-0005-0000-0000-0000B4300000}"/>
    <cellStyle name="Note 2 3 3 2" xfId="10488" xr:uid="{00000000-0005-0000-0000-0000B5300000}"/>
    <cellStyle name="Note 2 3 3 2 2" xfId="10953" xr:uid="{00000000-0005-0000-0000-0000B6300000}"/>
    <cellStyle name="Note 2 3 3 2 3" xfId="13512" xr:uid="{00000000-0005-0000-0000-0000B7300000}"/>
    <cellStyle name="Note 2 3 3 2 4" xfId="14020" xr:uid="{00000000-0005-0000-0000-0000B8300000}"/>
    <cellStyle name="Note 2 3 3 2 5" xfId="14511" xr:uid="{00000000-0005-0000-0000-0000B9300000}"/>
    <cellStyle name="Note 2 3 3 2 6" xfId="14853" xr:uid="{00000000-0005-0000-0000-0000BA300000}"/>
    <cellStyle name="Note 2 3 3 3" xfId="10518" xr:uid="{00000000-0005-0000-0000-0000BB300000}"/>
    <cellStyle name="Note 2 3 3 4" xfId="11342" xr:uid="{00000000-0005-0000-0000-0000BC300000}"/>
    <cellStyle name="Note 2 3 3 5" xfId="12265" xr:uid="{00000000-0005-0000-0000-0000BD300000}"/>
    <cellStyle name="Note 2 3 3 6" xfId="12439" xr:uid="{00000000-0005-0000-0000-0000BE300000}"/>
    <cellStyle name="Note 2 3 3 7" xfId="12191" xr:uid="{00000000-0005-0000-0000-0000BF300000}"/>
    <cellStyle name="Note 2 3 3 8" xfId="16131" xr:uid="{00000000-0005-0000-0000-0000C0300000}"/>
    <cellStyle name="Note 2 3 30" xfId="12887" xr:uid="{00000000-0005-0000-0000-0000C1300000}"/>
    <cellStyle name="Note 2 3 31" xfId="11227" xr:uid="{00000000-0005-0000-0000-0000C2300000}"/>
    <cellStyle name="Note 2 3 32" xfId="12906" xr:uid="{00000000-0005-0000-0000-0000C3300000}"/>
    <cellStyle name="Note 2 3 33" xfId="11183" xr:uid="{00000000-0005-0000-0000-0000C4300000}"/>
    <cellStyle name="Note 2 3 34" xfId="12971" xr:uid="{00000000-0005-0000-0000-0000C5300000}"/>
    <cellStyle name="Note 2 3 35" xfId="12966" xr:uid="{00000000-0005-0000-0000-0000C6300000}"/>
    <cellStyle name="Note 2 3 36" xfId="11090" xr:uid="{00000000-0005-0000-0000-0000C7300000}"/>
    <cellStyle name="Note 2 3 37" xfId="11125" xr:uid="{00000000-0005-0000-0000-0000C8300000}"/>
    <cellStyle name="Note 2 3 38" xfId="11119" xr:uid="{00000000-0005-0000-0000-0000C9300000}"/>
    <cellStyle name="Note 2 3 39" xfId="13409" xr:uid="{00000000-0005-0000-0000-0000CA300000}"/>
    <cellStyle name="Note 2 3 4" xfId="10195" xr:uid="{00000000-0005-0000-0000-0000CB300000}"/>
    <cellStyle name="Note 2 3 4 2" xfId="10736" xr:uid="{00000000-0005-0000-0000-0000CC300000}"/>
    <cellStyle name="Note 2 3 4 3" xfId="11081" xr:uid="{00000000-0005-0000-0000-0000CD300000}"/>
    <cellStyle name="Note 2 3 4 4" xfId="13787" xr:uid="{00000000-0005-0000-0000-0000CE300000}"/>
    <cellStyle name="Note 2 3 4 5" xfId="14272" xr:uid="{00000000-0005-0000-0000-0000CF300000}"/>
    <cellStyle name="Note 2 3 4 6" xfId="14731" xr:uid="{00000000-0005-0000-0000-0000D0300000}"/>
    <cellStyle name="Note 2 3 40" xfId="13408" xr:uid="{00000000-0005-0000-0000-0000D1300000}"/>
    <cellStyle name="Note 2 3 41" xfId="11029" xr:uid="{00000000-0005-0000-0000-0000D2300000}"/>
    <cellStyle name="Note 2 3 42" xfId="15465" xr:uid="{00000000-0005-0000-0000-0000D3300000}"/>
    <cellStyle name="Note 2 3 43" xfId="16075" xr:uid="{00000000-0005-0000-0000-0000D4300000}"/>
    <cellStyle name="Note 2 3 44" xfId="15630" xr:uid="{00000000-0005-0000-0000-0000D5300000}"/>
    <cellStyle name="Note 2 3 45" xfId="15998" xr:uid="{00000000-0005-0000-0000-0000D6300000}"/>
    <cellStyle name="Note 2 3 46" xfId="15631" xr:uid="{00000000-0005-0000-0000-0000D7300000}"/>
    <cellStyle name="Note 2 3 47" xfId="15997" xr:uid="{00000000-0005-0000-0000-0000D8300000}"/>
    <cellStyle name="Note 2 3 48" xfId="15613" xr:uid="{00000000-0005-0000-0000-0000D9300000}"/>
    <cellStyle name="Note 2 3 49" xfId="16000" xr:uid="{00000000-0005-0000-0000-0000DA300000}"/>
    <cellStyle name="Note 2 3 5" xfId="9899" xr:uid="{00000000-0005-0000-0000-0000DB300000}"/>
    <cellStyle name="Note 2 3 5 2" xfId="10589" xr:uid="{00000000-0005-0000-0000-0000DC300000}"/>
    <cellStyle name="Note 2 3 5 3" xfId="11267" xr:uid="{00000000-0005-0000-0000-0000DD300000}"/>
    <cellStyle name="Note 2 3 5 4" xfId="12337" xr:uid="{00000000-0005-0000-0000-0000DE300000}"/>
    <cellStyle name="Note 2 3 5 5" xfId="12516" xr:uid="{00000000-0005-0000-0000-0000DF300000}"/>
    <cellStyle name="Note 2 3 5 6" xfId="12220" xr:uid="{00000000-0005-0000-0000-0000E0300000}"/>
    <cellStyle name="Note 2 3 50" xfId="15605" xr:uid="{00000000-0005-0000-0000-0000E1300000}"/>
    <cellStyle name="Note 2 3 51" xfId="15604" xr:uid="{00000000-0005-0000-0000-0000E2300000}"/>
    <cellStyle name="Note 2 3 52" xfId="16027" xr:uid="{00000000-0005-0000-0000-0000E3300000}"/>
    <cellStyle name="Note 2 3 53" xfId="15593" xr:uid="{00000000-0005-0000-0000-0000E4300000}"/>
    <cellStyle name="Note 2 3 6" xfId="9897" xr:uid="{00000000-0005-0000-0000-0000E5300000}"/>
    <cellStyle name="Note 2 3 6 2" xfId="10587" xr:uid="{00000000-0005-0000-0000-0000E6300000}"/>
    <cellStyle name="Note 2 3 6 3" xfId="11269" xr:uid="{00000000-0005-0000-0000-0000E7300000}"/>
    <cellStyle name="Note 2 3 6 4" xfId="12335" xr:uid="{00000000-0005-0000-0000-0000E8300000}"/>
    <cellStyle name="Note 2 3 6 5" xfId="12514" xr:uid="{00000000-0005-0000-0000-0000E9300000}"/>
    <cellStyle name="Note 2 3 6 6" xfId="12218" xr:uid="{00000000-0005-0000-0000-0000EA300000}"/>
    <cellStyle name="Note 2 3 7" xfId="10196" xr:uid="{00000000-0005-0000-0000-0000EB300000}"/>
    <cellStyle name="Note 2 3 7 2" xfId="10737" xr:uid="{00000000-0005-0000-0000-0000EC300000}"/>
    <cellStyle name="Note 2 3 7 3" xfId="11080" xr:uid="{00000000-0005-0000-0000-0000ED300000}"/>
    <cellStyle name="Note 2 3 7 4" xfId="13788" xr:uid="{00000000-0005-0000-0000-0000EE300000}"/>
    <cellStyle name="Note 2 3 7 5" xfId="14273" xr:uid="{00000000-0005-0000-0000-0000EF300000}"/>
    <cellStyle name="Note 2 3 7 6" xfId="14732" xr:uid="{00000000-0005-0000-0000-0000F0300000}"/>
    <cellStyle name="Note 2 3 8" xfId="9893" xr:uid="{00000000-0005-0000-0000-0000F1300000}"/>
    <cellStyle name="Note 2 3 8 2" xfId="10584" xr:uid="{00000000-0005-0000-0000-0000F2300000}"/>
    <cellStyle name="Note 2 3 8 3" xfId="11272" xr:uid="{00000000-0005-0000-0000-0000F3300000}"/>
    <cellStyle name="Note 2 3 8 4" xfId="12333" xr:uid="{00000000-0005-0000-0000-0000F4300000}"/>
    <cellStyle name="Note 2 3 8 5" xfId="12510" xr:uid="{00000000-0005-0000-0000-0000F5300000}"/>
    <cellStyle name="Note 2 3 8 6" xfId="12216" xr:uid="{00000000-0005-0000-0000-0000F6300000}"/>
    <cellStyle name="Note 2 3 9" xfId="10220" xr:uid="{00000000-0005-0000-0000-0000F7300000}"/>
    <cellStyle name="Note 2 3 9 2" xfId="10752" xr:uid="{00000000-0005-0000-0000-0000F8300000}"/>
    <cellStyle name="Note 2 3 9 3" xfId="11055" xr:uid="{00000000-0005-0000-0000-0000F9300000}"/>
    <cellStyle name="Note 2 3 9 4" xfId="13803" xr:uid="{00000000-0005-0000-0000-0000FA300000}"/>
    <cellStyle name="Note 2 3 9 5" xfId="14288" xr:uid="{00000000-0005-0000-0000-0000FB300000}"/>
    <cellStyle name="Note 2 3 9 6" xfId="14744" xr:uid="{00000000-0005-0000-0000-0000FC300000}"/>
    <cellStyle name="Note 2 4" xfId="4560" xr:uid="{00000000-0005-0000-0000-0000FD300000}"/>
    <cellStyle name="Note 2 5" xfId="4561" xr:uid="{00000000-0005-0000-0000-0000FE300000}"/>
    <cellStyle name="Note 2 6" xfId="4562" xr:uid="{00000000-0005-0000-0000-0000FF300000}"/>
    <cellStyle name="Note 2 7" xfId="4563" xr:uid="{00000000-0005-0000-0000-000000310000}"/>
    <cellStyle name="Note 2 8" xfId="4564" xr:uid="{00000000-0005-0000-0000-000001310000}"/>
    <cellStyle name="Note 2 9" xfId="4565" xr:uid="{00000000-0005-0000-0000-000002310000}"/>
    <cellStyle name="Note 3" xfId="55" xr:uid="{00000000-0005-0000-0000-000003310000}"/>
    <cellStyle name="Note 3 10" xfId="16088" xr:uid="{00000000-0005-0000-0000-000004310000}"/>
    <cellStyle name="Note 3 2" xfId="66" xr:uid="{00000000-0005-0000-0000-000005310000}"/>
    <cellStyle name="Note 3 2 2" xfId="86" xr:uid="{00000000-0005-0000-0000-000006310000}"/>
    <cellStyle name="Note 3 2 2 2" xfId="9768" xr:uid="{00000000-0005-0000-0000-000007310000}"/>
    <cellStyle name="Note 3 2 2 2 2" xfId="10493" xr:uid="{00000000-0005-0000-0000-000008310000}"/>
    <cellStyle name="Note 3 2 2 2 2 2" xfId="10958" xr:uid="{00000000-0005-0000-0000-000009310000}"/>
    <cellStyle name="Note 3 2 2 2 2 3" xfId="13517" xr:uid="{00000000-0005-0000-0000-00000A310000}"/>
    <cellStyle name="Note 3 2 2 2 2 4" xfId="14025" xr:uid="{00000000-0005-0000-0000-00000B310000}"/>
    <cellStyle name="Note 3 2 2 2 2 5" xfId="14516" xr:uid="{00000000-0005-0000-0000-00000C310000}"/>
    <cellStyle name="Note 3 2 2 2 2 6" xfId="14858" xr:uid="{00000000-0005-0000-0000-00000D310000}"/>
    <cellStyle name="Note 3 2 2 2 3" xfId="10523" xr:uid="{00000000-0005-0000-0000-00000E310000}"/>
    <cellStyle name="Note 3 2 2 2 4" xfId="11337" xr:uid="{00000000-0005-0000-0000-00000F310000}"/>
    <cellStyle name="Note 3 2 2 2 5" xfId="12270" xr:uid="{00000000-0005-0000-0000-000010310000}"/>
    <cellStyle name="Note 3 2 2 2 6" xfId="12444" xr:uid="{00000000-0005-0000-0000-000011310000}"/>
    <cellStyle name="Note 3 2 2 2 7" xfId="12196" xr:uid="{00000000-0005-0000-0000-000012310000}"/>
    <cellStyle name="Note 3 2 2 2 8" xfId="16136" xr:uid="{00000000-0005-0000-0000-000013310000}"/>
    <cellStyle name="Note 3 2 2 3" xfId="10391" xr:uid="{00000000-0005-0000-0000-000014310000}"/>
    <cellStyle name="Note 3 2 2 3 2" xfId="10878" xr:uid="{00000000-0005-0000-0000-000015310000}"/>
    <cellStyle name="Note 3 2 2 3 3" xfId="13420" xr:uid="{00000000-0005-0000-0000-000016310000}"/>
    <cellStyle name="Note 3 2 2 3 4" xfId="13941" xr:uid="{00000000-0005-0000-0000-000017310000}"/>
    <cellStyle name="Note 3 2 2 3 5" xfId="14432" xr:uid="{00000000-0005-0000-0000-000018310000}"/>
    <cellStyle name="Note 3 2 2 3 6" xfId="14796" xr:uid="{00000000-0005-0000-0000-000019310000}"/>
    <cellStyle name="Note 3 2 2 4" xfId="12681" xr:uid="{00000000-0005-0000-0000-00001A310000}"/>
    <cellStyle name="Note 3 2 2 5" xfId="13016" xr:uid="{00000000-0005-0000-0000-00001B310000}"/>
    <cellStyle name="Note 3 2 2 6" xfId="15468" xr:uid="{00000000-0005-0000-0000-00001C310000}"/>
    <cellStyle name="Note 3 2 2 7" xfId="16070" xr:uid="{00000000-0005-0000-0000-00001D310000}"/>
    <cellStyle name="Note 3 2 3" xfId="9754" xr:uid="{00000000-0005-0000-0000-00001E310000}"/>
    <cellStyle name="Note 3 2 3 2" xfId="10479" xr:uid="{00000000-0005-0000-0000-00001F310000}"/>
    <cellStyle name="Note 3 2 3 2 2" xfId="10944" xr:uid="{00000000-0005-0000-0000-000020310000}"/>
    <cellStyle name="Note 3 2 3 2 3" xfId="13503" xr:uid="{00000000-0005-0000-0000-000021310000}"/>
    <cellStyle name="Note 3 2 3 2 4" xfId="14011" xr:uid="{00000000-0005-0000-0000-000022310000}"/>
    <cellStyle name="Note 3 2 3 2 5" xfId="14502" xr:uid="{00000000-0005-0000-0000-000023310000}"/>
    <cellStyle name="Note 3 2 3 2 6" xfId="14846" xr:uid="{00000000-0005-0000-0000-000024310000}"/>
    <cellStyle name="Note 3 2 3 3" xfId="10509" xr:uid="{00000000-0005-0000-0000-000025310000}"/>
    <cellStyle name="Note 3 2 3 4" xfId="11351" xr:uid="{00000000-0005-0000-0000-000026310000}"/>
    <cellStyle name="Note 3 2 3 5" xfId="12257" xr:uid="{00000000-0005-0000-0000-000027310000}"/>
    <cellStyle name="Note 3 2 3 6" xfId="12430" xr:uid="{00000000-0005-0000-0000-000028310000}"/>
    <cellStyle name="Note 3 2 3 7" xfId="12184" xr:uid="{00000000-0005-0000-0000-000029310000}"/>
    <cellStyle name="Note 3 2 3 8" xfId="16122" xr:uid="{00000000-0005-0000-0000-00002A310000}"/>
    <cellStyle name="Note 3 2 4" xfId="10198" xr:uid="{00000000-0005-0000-0000-00002B310000}"/>
    <cellStyle name="Note 3 2 5" xfId="10415" xr:uid="{00000000-0005-0000-0000-00002C310000}"/>
    <cellStyle name="Note 3 2 5 2" xfId="10898" xr:uid="{00000000-0005-0000-0000-00002D310000}"/>
    <cellStyle name="Note 3 2 5 3" xfId="13442" xr:uid="{00000000-0005-0000-0000-00002E310000}"/>
    <cellStyle name="Note 3 2 5 4" xfId="13963" xr:uid="{00000000-0005-0000-0000-00002F310000}"/>
    <cellStyle name="Note 3 2 5 5" xfId="14454" xr:uid="{00000000-0005-0000-0000-000030310000}"/>
    <cellStyle name="Note 3 2 5 6" xfId="14813" xr:uid="{00000000-0005-0000-0000-000031310000}"/>
    <cellStyle name="Note 3 2 6" xfId="12689" xr:uid="{00000000-0005-0000-0000-000032310000}"/>
    <cellStyle name="Note 3 2 7" xfId="13034" xr:uid="{00000000-0005-0000-0000-000033310000}"/>
    <cellStyle name="Note 3 2 8" xfId="15458" xr:uid="{00000000-0005-0000-0000-000034310000}"/>
    <cellStyle name="Note 3 2 9" xfId="16082" xr:uid="{00000000-0005-0000-0000-000035310000}"/>
    <cellStyle name="Note 3 3" xfId="80" xr:uid="{00000000-0005-0000-0000-000036310000}"/>
    <cellStyle name="Note 3 3 2" xfId="9762" xr:uid="{00000000-0005-0000-0000-000037310000}"/>
    <cellStyle name="Note 3 3 2 2" xfId="10487" xr:uid="{00000000-0005-0000-0000-000038310000}"/>
    <cellStyle name="Note 3 3 2 2 2" xfId="10952" xr:uid="{00000000-0005-0000-0000-000039310000}"/>
    <cellStyle name="Note 3 3 2 2 3" xfId="13511" xr:uid="{00000000-0005-0000-0000-00003A310000}"/>
    <cellStyle name="Note 3 3 2 2 4" xfId="14019" xr:uid="{00000000-0005-0000-0000-00003B310000}"/>
    <cellStyle name="Note 3 3 2 2 5" xfId="14510" xr:uid="{00000000-0005-0000-0000-00003C310000}"/>
    <cellStyle name="Note 3 3 2 2 6" xfId="14852" xr:uid="{00000000-0005-0000-0000-00003D310000}"/>
    <cellStyle name="Note 3 3 2 3" xfId="10517" xr:uid="{00000000-0005-0000-0000-00003E310000}"/>
    <cellStyle name="Note 3 3 2 4" xfId="11343" xr:uid="{00000000-0005-0000-0000-00003F310000}"/>
    <cellStyle name="Note 3 3 2 5" xfId="12264" xr:uid="{00000000-0005-0000-0000-000040310000}"/>
    <cellStyle name="Note 3 3 2 6" xfId="12438" xr:uid="{00000000-0005-0000-0000-000041310000}"/>
    <cellStyle name="Note 3 3 2 7" xfId="12190" xr:uid="{00000000-0005-0000-0000-000042310000}"/>
    <cellStyle name="Note 3 3 2 8" xfId="16130" xr:uid="{00000000-0005-0000-0000-000043310000}"/>
    <cellStyle name="Note 3 3 3" xfId="10199" xr:uid="{00000000-0005-0000-0000-000044310000}"/>
    <cellStyle name="Note 3 3 4" xfId="10397" xr:uid="{00000000-0005-0000-0000-000045310000}"/>
    <cellStyle name="Note 3 3 4 2" xfId="10884" xr:uid="{00000000-0005-0000-0000-000046310000}"/>
    <cellStyle name="Note 3 3 4 3" xfId="13426" xr:uid="{00000000-0005-0000-0000-000047310000}"/>
    <cellStyle name="Note 3 3 4 4" xfId="13947" xr:uid="{00000000-0005-0000-0000-000048310000}"/>
    <cellStyle name="Note 3 3 4 5" xfId="14438" xr:uid="{00000000-0005-0000-0000-000049310000}"/>
    <cellStyle name="Note 3 3 4 6" xfId="14802" xr:uid="{00000000-0005-0000-0000-00004A310000}"/>
    <cellStyle name="Note 3 3 5" xfId="12685" xr:uid="{00000000-0005-0000-0000-00004B310000}"/>
    <cellStyle name="Note 3 3 6" xfId="13021" xr:uid="{00000000-0005-0000-0000-00004C310000}"/>
    <cellStyle name="Note 3 3 7" xfId="15464" xr:uid="{00000000-0005-0000-0000-00004D310000}"/>
    <cellStyle name="Note 3 3 8" xfId="16076" xr:uid="{00000000-0005-0000-0000-00004E310000}"/>
    <cellStyle name="Note 3 4" xfId="9748" xr:uid="{00000000-0005-0000-0000-00004F310000}"/>
    <cellStyle name="Note 3 4 2" xfId="10473" xr:uid="{00000000-0005-0000-0000-000050310000}"/>
    <cellStyle name="Note 3 4 2 2" xfId="10938" xr:uid="{00000000-0005-0000-0000-000051310000}"/>
    <cellStyle name="Note 3 4 2 3" xfId="13497" xr:uid="{00000000-0005-0000-0000-000052310000}"/>
    <cellStyle name="Note 3 4 2 4" xfId="14005" xr:uid="{00000000-0005-0000-0000-000053310000}"/>
    <cellStyle name="Note 3 4 2 5" xfId="14496" xr:uid="{00000000-0005-0000-0000-000054310000}"/>
    <cellStyle name="Note 3 4 2 6" xfId="14840" xr:uid="{00000000-0005-0000-0000-000055310000}"/>
    <cellStyle name="Note 3 4 3" xfId="10503" xr:uid="{00000000-0005-0000-0000-000056310000}"/>
    <cellStyle name="Note 3 4 4" xfId="11357" xr:uid="{00000000-0005-0000-0000-000057310000}"/>
    <cellStyle name="Note 3 4 5" xfId="12251" xr:uid="{00000000-0005-0000-0000-000058310000}"/>
    <cellStyle name="Note 3 4 6" xfId="12424" xr:uid="{00000000-0005-0000-0000-000059310000}"/>
    <cellStyle name="Note 3 4 7" xfId="13635" xr:uid="{00000000-0005-0000-0000-00005A310000}"/>
    <cellStyle name="Note 3 4 8" xfId="16116" xr:uid="{00000000-0005-0000-0000-00005B310000}"/>
    <cellStyle name="Note 3 5" xfId="10197" xr:uid="{00000000-0005-0000-0000-00005C310000}"/>
    <cellStyle name="Note 3 6" xfId="10423" xr:uid="{00000000-0005-0000-0000-00005D310000}"/>
    <cellStyle name="Note 3 6 2" xfId="10906" xr:uid="{00000000-0005-0000-0000-00005E310000}"/>
    <cellStyle name="Note 3 6 3" xfId="13450" xr:uid="{00000000-0005-0000-0000-00005F310000}"/>
    <cellStyle name="Note 3 6 4" xfId="13971" xr:uid="{00000000-0005-0000-0000-000060310000}"/>
    <cellStyle name="Note 3 6 5" xfId="14462" xr:uid="{00000000-0005-0000-0000-000061310000}"/>
    <cellStyle name="Note 3 6 6" xfId="14819" xr:uid="{00000000-0005-0000-0000-000062310000}"/>
    <cellStyle name="Note 3 7" xfId="12691" xr:uid="{00000000-0005-0000-0000-000063310000}"/>
    <cellStyle name="Note 3 8" xfId="13044" xr:uid="{00000000-0005-0000-0000-000064310000}"/>
    <cellStyle name="Note 3 9" xfId="15454" xr:uid="{00000000-0005-0000-0000-000065310000}"/>
    <cellStyle name="Note 4" xfId="4566" xr:uid="{00000000-0005-0000-0000-000066310000}"/>
    <cellStyle name="Note 4 2" xfId="4567" xr:uid="{00000000-0005-0000-0000-000067310000}"/>
    <cellStyle name="Note 5" xfId="4568" xr:uid="{00000000-0005-0000-0000-000068310000}"/>
    <cellStyle name="Note 5 2" xfId="4569" xr:uid="{00000000-0005-0000-0000-000069310000}"/>
    <cellStyle name="Note 6" xfId="4570" xr:uid="{00000000-0005-0000-0000-00006A310000}"/>
    <cellStyle name="Note 6 2" xfId="4571" xr:uid="{00000000-0005-0000-0000-00006B310000}"/>
    <cellStyle name="Note 7" xfId="4572" xr:uid="{00000000-0005-0000-0000-00006C310000}"/>
    <cellStyle name="Note 7 2" xfId="4573" xr:uid="{00000000-0005-0000-0000-00006D310000}"/>
    <cellStyle name="Note 8" xfId="4574" xr:uid="{00000000-0005-0000-0000-00006E310000}"/>
    <cellStyle name="Note 8 2" xfId="4575" xr:uid="{00000000-0005-0000-0000-00006F310000}"/>
    <cellStyle name="Note 8 2 2" xfId="4576" xr:uid="{00000000-0005-0000-0000-000070310000}"/>
    <cellStyle name="Note 8 2 2 2" xfId="4577" xr:uid="{00000000-0005-0000-0000-000071310000}"/>
    <cellStyle name="Note 8 2 2 2 2" xfId="4578" xr:uid="{00000000-0005-0000-0000-000072310000}"/>
    <cellStyle name="Note 8 2 2 3" xfId="4579" xr:uid="{00000000-0005-0000-0000-000073310000}"/>
    <cellStyle name="Note 8 2 3" xfId="4580" xr:uid="{00000000-0005-0000-0000-000074310000}"/>
    <cellStyle name="Note 8 2 3 2" xfId="4581" xr:uid="{00000000-0005-0000-0000-000075310000}"/>
    <cellStyle name="Note 8 2 4" xfId="4582" xr:uid="{00000000-0005-0000-0000-000076310000}"/>
    <cellStyle name="Note 8 3" xfId="4583" xr:uid="{00000000-0005-0000-0000-000077310000}"/>
    <cellStyle name="Note 8 3 2" xfId="4584" xr:uid="{00000000-0005-0000-0000-000078310000}"/>
    <cellStyle name="Note 8 3 2 2" xfId="4585" xr:uid="{00000000-0005-0000-0000-000079310000}"/>
    <cellStyle name="Note 8 3 2 2 2" xfId="4586" xr:uid="{00000000-0005-0000-0000-00007A310000}"/>
    <cellStyle name="Note 8 3 2 3" xfId="4587" xr:uid="{00000000-0005-0000-0000-00007B310000}"/>
    <cellStyle name="Note 8 3 3" xfId="4588" xr:uid="{00000000-0005-0000-0000-00007C310000}"/>
    <cellStyle name="Note 8 3 3 2" xfId="4589" xr:uid="{00000000-0005-0000-0000-00007D310000}"/>
    <cellStyle name="Note 8 3 4" xfId="4590" xr:uid="{00000000-0005-0000-0000-00007E310000}"/>
    <cellStyle name="Note 8 4" xfId="4591" xr:uid="{00000000-0005-0000-0000-00007F310000}"/>
    <cellStyle name="Note 8 4 2" xfId="4592" xr:uid="{00000000-0005-0000-0000-000080310000}"/>
    <cellStyle name="Note 8 4 2 2" xfId="4593" xr:uid="{00000000-0005-0000-0000-000081310000}"/>
    <cellStyle name="Note 8 4 3" xfId="4594" xr:uid="{00000000-0005-0000-0000-000082310000}"/>
    <cellStyle name="Note 8 5" xfId="4595" xr:uid="{00000000-0005-0000-0000-000083310000}"/>
    <cellStyle name="Note 8 5 2" xfId="4596" xr:uid="{00000000-0005-0000-0000-000084310000}"/>
    <cellStyle name="Note 8 6" xfId="4597" xr:uid="{00000000-0005-0000-0000-000085310000}"/>
    <cellStyle name="Nr 0 dec" xfId="4598" xr:uid="{00000000-0005-0000-0000-000086310000}"/>
    <cellStyle name="Nr 0 dec - Input" xfId="4599" xr:uid="{00000000-0005-0000-0000-000087310000}"/>
    <cellStyle name="Nr 0 dec - Subtotal" xfId="4600" xr:uid="{00000000-0005-0000-0000-000088310000}"/>
    <cellStyle name="Nr 0 dec - Subtotal 10" xfId="9869" xr:uid="{00000000-0005-0000-0000-000089310000}"/>
    <cellStyle name="Nr 0 dec - Subtotal 10 2" xfId="10565" xr:uid="{00000000-0005-0000-0000-00008A310000}"/>
    <cellStyle name="Nr 0 dec - Subtotal 10 3" xfId="12741" xr:uid="{00000000-0005-0000-0000-00008B310000}"/>
    <cellStyle name="Nr 0 dec - Subtotal 10 4" xfId="11292" xr:uid="{00000000-0005-0000-0000-00008C310000}"/>
    <cellStyle name="Nr 0 dec - Subtotal 10 5" xfId="12314" xr:uid="{00000000-0005-0000-0000-00008D310000}"/>
    <cellStyle name="Nr 0 dec - Subtotal 10 6" xfId="12487" xr:uid="{00000000-0005-0000-0000-00008E310000}"/>
    <cellStyle name="Nr 0 dec - Subtotal 11" xfId="10438" xr:uid="{00000000-0005-0000-0000-00008F310000}"/>
    <cellStyle name="Nr 0 dec - Subtotal 11 2" xfId="10918" xr:uid="{00000000-0005-0000-0000-000090310000}"/>
    <cellStyle name="Nr 0 dec - Subtotal 11 3" xfId="13053" xr:uid="{00000000-0005-0000-0000-000091310000}"/>
    <cellStyle name="Nr 0 dec - Subtotal 11 4" xfId="13464" xr:uid="{00000000-0005-0000-0000-000092310000}"/>
    <cellStyle name="Nr 0 dec - Subtotal 11 5" xfId="13985" xr:uid="{00000000-0005-0000-0000-000093310000}"/>
    <cellStyle name="Nr 0 dec - Subtotal 11 6" xfId="14476" xr:uid="{00000000-0005-0000-0000-000094310000}"/>
    <cellStyle name="Nr 0 dec - Subtotal 12" xfId="9795" xr:uid="{00000000-0005-0000-0000-000095310000}"/>
    <cellStyle name="Nr 0 dec - Subtotal 12 2" xfId="13246" xr:uid="{00000000-0005-0000-0000-000096310000}"/>
    <cellStyle name="Nr 0 dec - Subtotal 12 3" xfId="13650" xr:uid="{00000000-0005-0000-0000-000097310000}"/>
    <cellStyle name="Nr 0 dec - Subtotal 12 4" xfId="14129" xr:uid="{00000000-0005-0000-0000-000098310000}"/>
    <cellStyle name="Nr 0 dec - Subtotal 12 5" xfId="14968" xr:uid="{00000000-0005-0000-0000-000099310000}"/>
    <cellStyle name="Nr 0 dec - Subtotal 13" xfId="13119" xr:uid="{00000000-0005-0000-0000-00009A310000}"/>
    <cellStyle name="Nr 0 dec - Subtotal 13 2" xfId="13559" xr:uid="{00000000-0005-0000-0000-00009B310000}"/>
    <cellStyle name="Nr 0 dec - Subtotal 13 3" xfId="14060" xr:uid="{00000000-0005-0000-0000-00009C310000}"/>
    <cellStyle name="Nr 0 dec - Subtotal 13 4" xfId="14894" xr:uid="{00000000-0005-0000-0000-00009D310000}"/>
    <cellStyle name="Nr 0 dec - Subtotal 14" xfId="13252" xr:uid="{00000000-0005-0000-0000-00009E310000}"/>
    <cellStyle name="Nr 0 dec - Subtotal 14 2" xfId="13656" xr:uid="{00000000-0005-0000-0000-00009F310000}"/>
    <cellStyle name="Nr 0 dec - Subtotal 14 3" xfId="14134" xr:uid="{00000000-0005-0000-0000-0000A0310000}"/>
    <cellStyle name="Nr 0 dec - Subtotal 14 4" xfId="14620" xr:uid="{00000000-0005-0000-0000-0000A1310000}"/>
    <cellStyle name="Nr 0 dec - Subtotal 14 5" xfId="14972" xr:uid="{00000000-0005-0000-0000-0000A2310000}"/>
    <cellStyle name="Nr 0 dec - Subtotal 15" xfId="13112" xr:uid="{00000000-0005-0000-0000-0000A3310000}"/>
    <cellStyle name="Nr 0 dec - Subtotal 15 2" xfId="13554" xr:uid="{00000000-0005-0000-0000-0000A4310000}"/>
    <cellStyle name="Nr 0 dec - Subtotal 15 3" xfId="14055" xr:uid="{00000000-0005-0000-0000-0000A5310000}"/>
    <cellStyle name="Nr 0 dec - Subtotal 15 4" xfId="14546" xr:uid="{00000000-0005-0000-0000-0000A6310000}"/>
    <cellStyle name="Nr 0 dec - Subtotal 15 5" xfId="14889" xr:uid="{00000000-0005-0000-0000-0000A7310000}"/>
    <cellStyle name="Nr 0 dec - Subtotal 16" xfId="11377" xr:uid="{00000000-0005-0000-0000-0000A8310000}"/>
    <cellStyle name="Nr 0 dec - Subtotal 17" xfId="12776" xr:uid="{00000000-0005-0000-0000-0000A9310000}"/>
    <cellStyle name="Nr 0 dec - Subtotal 18" xfId="11478" xr:uid="{00000000-0005-0000-0000-0000AA310000}"/>
    <cellStyle name="Nr 0 dec - Subtotal 19" xfId="12803" xr:uid="{00000000-0005-0000-0000-0000AB310000}"/>
    <cellStyle name="Nr 0 dec - Subtotal 2" xfId="10200" xr:uid="{00000000-0005-0000-0000-0000AC310000}"/>
    <cellStyle name="Nr 0 dec - Subtotal 2 2" xfId="10738" xr:uid="{00000000-0005-0000-0000-0000AD310000}"/>
    <cellStyle name="Nr 0 dec - Subtotal 2 3" xfId="12896" xr:uid="{00000000-0005-0000-0000-0000AE310000}"/>
    <cellStyle name="Nr 0 dec - Subtotal 2 4" xfId="12722" xr:uid="{00000000-0005-0000-0000-0000AF310000}"/>
    <cellStyle name="Nr 0 dec - Subtotal 2 5" xfId="13789" xr:uid="{00000000-0005-0000-0000-0000B0310000}"/>
    <cellStyle name="Nr 0 dec - Subtotal 2 6" xfId="14274" xr:uid="{00000000-0005-0000-0000-0000B1310000}"/>
    <cellStyle name="Nr 0 dec - Subtotal 2 7" xfId="14733" xr:uid="{00000000-0005-0000-0000-0000B2310000}"/>
    <cellStyle name="Nr 0 dec - Subtotal 20" xfId="12798" xr:uid="{00000000-0005-0000-0000-0000B3310000}"/>
    <cellStyle name="Nr 0 dec - Subtotal 21" xfId="11458" xr:uid="{00000000-0005-0000-0000-0000B4310000}"/>
    <cellStyle name="Nr 0 dec - Subtotal 22" xfId="12823" xr:uid="{00000000-0005-0000-0000-0000B5310000}"/>
    <cellStyle name="Nr 0 dec - Subtotal 23" xfId="12853" xr:uid="{00000000-0005-0000-0000-0000B6310000}"/>
    <cellStyle name="Nr 0 dec - Subtotal 24" xfId="11374" xr:uid="{00000000-0005-0000-0000-0000B7310000}"/>
    <cellStyle name="Nr 0 dec - Subtotal 25" xfId="12881" xr:uid="{00000000-0005-0000-0000-0000B8310000}"/>
    <cellStyle name="Nr 0 dec - Subtotal 26" xfId="11372" xr:uid="{00000000-0005-0000-0000-0000B9310000}"/>
    <cellStyle name="Nr 0 dec - Subtotal 27" xfId="12892" xr:uid="{00000000-0005-0000-0000-0000BA310000}"/>
    <cellStyle name="Nr 0 dec - Subtotal 28" xfId="12895" xr:uid="{00000000-0005-0000-0000-0000BB310000}"/>
    <cellStyle name="Nr 0 dec - Subtotal 29" xfId="11222" xr:uid="{00000000-0005-0000-0000-0000BC310000}"/>
    <cellStyle name="Nr 0 dec - Subtotal 3" xfId="9895" xr:uid="{00000000-0005-0000-0000-0000BD310000}"/>
    <cellStyle name="Nr 0 dec - Subtotal 3 2" xfId="10585" xr:uid="{00000000-0005-0000-0000-0000BE310000}"/>
    <cellStyle name="Nr 0 dec - Subtotal 3 3" xfId="12755" xr:uid="{00000000-0005-0000-0000-0000BF310000}"/>
    <cellStyle name="Nr 0 dec - Subtotal 3 4" xfId="11271" xr:uid="{00000000-0005-0000-0000-0000C0310000}"/>
    <cellStyle name="Nr 0 dec - Subtotal 3 5" xfId="12694" xr:uid="{00000000-0005-0000-0000-0000C1310000}"/>
    <cellStyle name="Nr 0 dec - Subtotal 3 6" xfId="12512" xr:uid="{00000000-0005-0000-0000-0000C2310000}"/>
    <cellStyle name="Nr 0 dec - Subtotal 30" xfId="12919" xr:uid="{00000000-0005-0000-0000-0000C3310000}"/>
    <cellStyle name="Nr 0 dec - Subtotal 31" xfId="11169" xr:uid="{00000000-0005-0000-0000-0000C4310000}"/>
    <cellStyle name="Nr 0 dec - Subtotal 32" xfId="13001" xr:uid="{00000000-0005-0000-0000-0000C5310000}"/>
    <cellStyle name="Nr 0 dec - Subtotal 33" xfId="11121" xr:uid="{00000000-0005-0000-0000-0000C6310000}"/>
    <cellStyle name="Nr 0 dec - Subtotal 34" xfId="13030" xr:uid="{00000000-0005-0000-0000-0000C7310000}"/>
    <cellStyle name="Nr 0 dec - Subtotal 35" xfId="11078" xr:uid="{00000000-0005-0000-0000-0000C8310000}"/>
    <cellStyle name="Nr 0 dec - Subtotal 36" xfId="11028" xr:uid="{00000000-0005-0000-0000-0000C9310000}"/>
    <cellStyle name="Nr 0 dec - Subtotal 37" xfId="13068" xr:uid="{00000000-0005-0000-0000-0000CA310000}"/>
    <cellStyle name="Nr 0 dec - Subtotal 38" xfId="13575" xr:uid="{00000000-0005-0000-0000-0000CB310000}"/>
    <cellStyle name="Nr 0 dec - Subtotal 39" xfId="13628" xr:uid="{00000000-0005-0000-0000-0000CC310000}"/>
    <cellStyle name="Nr 0 dec - Subtotal 4" xfId="10214" xr:uid="{00000000-0005-0000-0000-0000CD310000}"/>
    <cellStyle name="Nr 0 dec - Subtotal 4 2" xfId="10747" xr:uid="{00000000-0005-0000-0000-0000CE310000}"/>
    <cellStyle name="Nr 0 dec - Subtotal 4 3" xfId="12904" xr:uid="{00000000-0005-0000-0000-0000CF310000}"/>
    <cellStyle name="Nr 0 dec - Subtotal 4 4" xfId="11060" xr:uid="{00000000-0005-0000-0000-0000D0310000}"/>
    <cellStyle name="Nr 0 dec - Subtotal 4 5" xfId="13798" xr:uid="{00000000-0005-0000-0000-0000D1310000}"/>
    <cellStyle name="Nr 0 dec - Subtotal 4 6" xfId="14283" xr:uid="{00000000-0005-0000-0000-0000D2310000}"/>
    <cellStyle name="Nr 0 dec - Subtotal 40" xfId="11004" xr:uid="{00000000-0005-0000-0000-0000D3310000}"/>
    <cellStyle name="Nr 0 dec - Subtotal 41" xfId="11002" xr:uid="{00000000-0005-0000-0000-0000D4310000}"/>
    <cellStyle name="Nr 0 dec - Subtotal 42" xfId="15020" xr:uid="{00000000-0005-0000-0000-0000D5310000}"/>
    <cellStyle name="Nr 0 dec - Subtotal 43" xfId="16008" xr:uid="{00000000-0005-0000-0000-0000D6310000}"/>
    <cellStyle name="Nr 0 dec - Subtotal 44" xfId="15612" xr:uid="{00000000-0005-0000-0000-0000D7310000}"/>
    <cellStyle name="Nr 0 dec - Subtotal 45" xfId="16001" xr:uid="{00000000-0005-0000-0000-0000D8310000}"/>
    <cellStyle name="Nr 0 dec - Subtotal 46" xfId="15607" xr:uid="{00000000-0005-0000-0000-0000D9310000}"/>
    <cellStyle name="Nr 0 dec - Subtotal 47" xfId="16010" xr:uid="{00000000-0005-0000-0000-0000DA310000}"/>
    <cellStyle name="Nr 0 dec - Subtotal 48" xfId="15599" xr:uid="{00000000-0005-0000-0000-0000DB310000}"/>
    <cellStyle name="Nr 0 dec - Subtotal 49" xfId="16020" xr:uid="{00000000-0005-0000-0000-0000DC310000}"/>
    <cellStyle name="Nr 0 dec - Subtotal 5" xfId="10207" xr:uid="{00000000-0005-0000-0000-0000DD310000}"/>
    <cellStyle name="Nr 0 dec - Subtotal 5 2" xfId="10742" xr:uid="{00000000-0005-0000-0000-0000DE310000}"/>
    <cellStyle name="Nr 0 dec - Subtotal 5 3" xfId="12899" xr:uid="{00000000-0005-0000-0000-0000DF310000}"/>
    <cellStyle name="Nr 0 dec - Subtotal 5 4" xfId="11076" xr:uid="{00000000-0005-0000-0000-0000E0310000}"/>
    <cellStyle name="Nr 0 dec - Subtotal 5 5" xfId="13793" xr:uid="{00000000-0005-0000-0000-0000E1310000}"/>
    <cellStyle name="Nr 0 dec - Subtotal 5 6" xfId="14278" xr:uid="{00000000-0005-0000-0000-0000E2310000}"/>
    <cellStyle name="Nr 0 dec - Subtotal 50" xfId="15592" xr:uid="{00000000-0005-0000-0000-0000E3310000}"/>
    <cellStyle name="Nr 0 dec - Subtotal 51" xfId="16028" xr:uid="{00000000-0005-0000-0000-0000E4310000}"/>
    <cellStyle name="Nr 0 dec - Subtotal 52" xfId="16034" xr:uid="{00000000-0005-0000-0000-0000E5310000}"/>
    <cellStyle name="Nr 0 dec - Subtotal 53" xfId="15581" xr:uid="{00000000-0005-0000-0000-0000E6310000}"/>
    <cellStyle name="Nr 0 dec - Subtotal 6" xfId="9884" xr:uid="{00000000-0005-0000-0000-0000E7310000}"/>
    <cellStyle name="Nr 0 dec - Subtotal 6 2" xfId="10576" xr:uid="{00000000-0005-0000-0000-0000E8310000}"/>
    <cellStyle name="Nr 0 dec - Subtotal 6 3" xfId="12752" xr:uid="{00000000-0005-0000-0000-0000E9310000}"/>
    <cellStyle name="Nr 0 dec - Subtotal 6 4" xfId="10965" xr:uid="{00000000-0005-0000-0000-0000EA310000}"/>
    <cellStyle name="Nr 0 dec - Subtotal 6 5" xfId="12325" xr:uid="{00000000-0005-0000-0000-0000EB310000}"/>
    <cellStyle name="Nr 0 dec - Subtotal 6 6" xfId="12501" xr:uid="{00000000-0005-0000-0000-0000EC310000}"/>
    <cellStyle name="Nr 0 dec - Subtotal 7" xfId="9882" xr:uid="{00000000-0005-0000-0000-0000ED310000}"/>
    <cellStyle name="Nr 0 dec - Subtotal 7 2" xfId="10575" xr:uid="{00000000-0005-0000-0000-0000EE310000}"/>
    <cellStyle name="Nr 0 dec - Subtotal 7 3" xfId="12751" xr:uid="{00000000-0005-0000-0000-0000EF310000}"/>
    <cellStyle name="Nr 0 dec - Subtotal 7 4" xfId="11280" xr:uid="{00000000-0005-0000-0000-0000F0310000}"/>
    <cellStyle name="Nr 0 dec - Subtotal 7 5" xfId="12324" xr:uid="{00000000-0005-0000-0000-0000F1310000}"/>
    <cellStyle name="Nr 0 dec - Subtotal 7 6" xfId="12500" xr:uid="{00000000-0005-0000-0000-0000F2310000}"/>
    <cellStyle name="Nr 0 dec - Subtotal 8" xfId="10226" xr:uid="{00000000-0005-0000-0000-0000F3310000}"/>
    <cellStyle name="Nr 0 dec - Subtotal 8 2" xfId="10757" xr:uid="{00000000-0005-0000-0000-0000F4310000}"/>
    <cellStyle name="Nr 0 dec - Subtotal 8 3" xfId="12909" xr:uid="{00000000-0005-0000-0000-0000F5310000}"/>
    <cellStyle name="Nr 0 dec - Subtotal 8 4" xfId="11050" xr:uid="{00000000-0005-0000-0000-0000F6310000}"/>
    <cellStyle name="Nr 0 dec - Subtotal 8 5" xfId="13808" xr:uid="{00000000-0005-0000-0000-0000F7310000}"/>
    <cellStyle name="Nr 0 dec - Subtotal 8 6" xfId="14293" xr:uid="{00000000-0005-0000-0000-0000F8310000}"/>
    <cellStyle name="Nr 0 dec - Subtotal 9" xfId="9872" xr:uid="{00000000-0005-0000-0000-0000F9310000}"/>
    <cellStyle name="Nr 0 dec - Subtotal 9 2" xfId="10567" xr:uid="{00000000-0005-0000-0000-0000FA310000}"/>
    <cellStyle name="Nr 0 dec - Subtotal 9 3" xfId="12744" xr:uid="{00000000-0005-0000-0000-0000FB310000}"/>
    <cellStyle name="Nr 0 dec - Subtotal 9 4" xfId="11289" xr:uid="{00000000-0005-0000-0000-0000FC310000}"/>
    <cellStyle name="Nr 0 dec - Subtotal 9 5" xfId="12316" xr:uid="{00000000-0005-0000-0000-0000FD310000}"/>
    <cellStyle name="Nr 0 dec - Subtotal 9 6" xfId="12490" xr:uid="{00000000-0005-0000-0000-0000FE310000}"/>
    <cellStyle name="Nr 0 dec_Data" xfId="4601" xr:uid="{00000000-0005-0000-0000-0000FF310000}"/>
    <cellStyle name="Nr 1 dec" xfId="4602" xr:uid="{00000000-0005-0000-0000-000000320000}"/>
    <cellStyle name="Nr 1 dec - Input" xfId="4603" xr:uid="{00000000-0005-0000-0000-000001320000}"/>
    <cellStyle name="Nr 1 dec 10" xfId="10227" xr:uid="{00000000-0005-0000-0000-000002320000}"/>
    <cellStyle name="Nr 1 dec 11" xfId="9881" xr:uid="{00000000-0005-0000-0000-000003320000}"/>
    <cellStyle name="Nr 1 dec 12" xfId="10228" xr:uid="{00000000-0005-0000-0000-000004320000}"/>
    <cellStyle name="Nr 1 dec 13" xfId="9871" xr:uid="{00000000-0005-0000-0000-000005320000}"/>
    <cellStyle name="Nr 1 dec 14" xfId="10232" xr:uid="{00000000-0005-0000-0000-000006320000}"/>
    <cellStyle name="Nr 1 dec 15" xfId="9868" xr:uid="{00000000-0005-0000-0000-000007320000}"/>
    <cellStyle name="Nr 1 dec 16" xfId="13247" xr:uid="{00000000-0005-0000-0000-000008320000}"/>
    <cellStyle name="Nr 1 dec 17" xfId="13118" xr:uid="{00000000-0005-0000-0000-000009320000}"/>
    <cellStyle name="Nr 1 dec 18" xfId="13253" xr:uid="{00000000-0005-0000-0000-00000A320000}"/>
    <cellStyle name="Nr 1 dec 19" xfId="13115" xr:uid="{00000000-0005-0000-0000-00000B320000}"/>
    <cellStyle name="Nr 1 dec 2" xfId="10201" xr:uid="{00000000-0005-0000-0000-00000C320000}"/>
    <cellStyle name="Nr 1 dec 20" xfId="13248" xr:uid="{00000000-0005-0000-0000-00000D320000}"/>
    <cellStyle name="Nr 1 dec 21" xfId="13111" xr:uid="{00000000-0005-0000-0000-00000E320000}"/>
    <cellStyle name="Nr 1 dec 22" xfId="11500" xr:uid="{00000000-0005-0000-0000-00000F320000}"/>
    <cellStyle name="Nr 1 dec 23" xfId="12778" xr:uid="{00000000-0005-0000-0000-000010320000}"/>
    <cellStyle name="Nr 1 dec 24" xfId="11492" xr:uid="{00000000-0005-0000-0000-000011320000}"/>
    <cellStyle name="Nr 1 dec 25" xfId="12775" xr:uid="{00000000-0005-0000-0000-000012320000}"/>
    <cellStyle name="Nr 1 dec 26" xfId="11477" xr:uid="{00000000-0005-0000-0000-000013320000}"/>
    <cellStyle name="Nr 1 dec 27" xfId="12804" xr:uid="{00000000-0005-0000-0000-000014320000}"/>
    <cellStyle name="Nr 1 dec 28" xfId="11475" xr:uid="{00000000-0005-0000-0000-000015320000}"/>
    <cellStyle name="Nr 1 dec 29" xfId="12800" xr:uid="{00000000-0005-0000-0000-000016320000}"/>
    <cellStyle name="Nr 1 dec 3" xfId="9894" xr:uid="{00000000-0005-0000-0000-000017320000}"/>
    <cellStyle name="Nr 1 dec 30" xfId="11457" xr:uid="{00000000-0005-0000-0000-000018320000}"/>
    <cellStyle name="Nr 1 dec 31" xfId="12825" xr:uid="{00000000-0005-0000-0000-000019320000}"/>
    <cellStyle name="Nr 1 dec 32" xfId="11456" xr:uid="{00000000-0005-0000-0000-00001A320000}"/>
    <cellStyle name="Nr 1 dec 33" xfId="12820" xr:uid="{00000000-0005-0000-0000-00001B320000}"/>
    <cellStyle name="Nr 1 dec 34" xfId="11435" xr:uid="{00000000-0005-0000-0000-00001C320000}"/>
    <cellStyle name="Nr 1 dec 35" xfId="12856" xr:uid="{00000000-0005-0000-0000-00001D320000}"/>
    <cellStyle name="Nr 1 dec 36" xfId="11373" xr:uid="{00000000-0005-0000-0000-00001E320000}"/>
    <cellStyle name="Nr 1 dec 37" xfId="12882" xr:uid="{00000000-0005-0000-0000-00001F320000}"/>
    <cellStyle name="Nr 1 dec 38" xfId="11293" xr:uid="{00000000-0005-0000-0000-000020320000}"/>
    <cellStyle name="Nr 1 dec 39" xfId="12893" xr:uid="{00000000-0005-0000-0000-000021320000}"/>
    <cellStyle name="Nr 1 dec 4" xfId="10215" xr:uid="{00000000-0005-0000-0000-000022320000}"/>
    <cellStyle name="Nr 1 dec 40" xfId="11281" xr:uid="{00000000-0005-0000-0000-000023320000}"/>
    <cellStyle name="Nr 1 dec 41" xfId="12897" xr:uid="{00000000-0005-0000-0000-000024320000}"/>
    <cellStyle name="Nr 1 dec 42" xfId="11219" xr:uid="{00000000-0005-0000-0000-000025320000}"/>
    <cellStyle name="Nr 1 dec 43" xfId="12950" xr:uid="{00000000-0005-0000-0000-000026320000}"/>
    <cellStyle name="Nr 1 dec 44" xfId="11218" xr:uid="{00000000-0005-0000-0000-000027320000}"/>
    <cellStyle name="Nr 1 dec 45" xfId="12910" xr:uid="{00000000-0005-0000-0000-000028320000}"/>
    <cellStyle name="Nr 1 dec 46" xfId="11168" xr:uid="{00000000-0005-0000-0000-000029320000}"/>
    <cellStyle name="Nr 1 dec 47" xfId="13002" xr:uid="{00000000-0005-0000-0000-00002A320000}"/>
    <cellStyle name="Nr 1 dec 48" xfId="11120" xr:uid="{00000000-0005-0000-0000-00002B320000}"/>
    <cellStyle name="Nr 1 dec 49" xfId="13031" xr:uid="{00000000-0005-0000-0000-00002C320000}"/>
    <cellStyle name="Nr 1 dec 5" xfId="9889" xr:uid="{00000000-0005-0000-0000-00002D320000}"/>
    <cellStyle name="Nr 1 dec 50" xfId="11069" xr:uid="{00000000-0005-0000-0000-00002E320000}"/>
    <cellStyle name="Nr 1 dec 51" xfId="13032" xr:uid="{00000000-0005-0000-0000-00002F320000}"/>
    <cellStyle name="Nr 1 dec 52" xfId="11038" xr:uid="{00000000-0005-0000-0000-000030320000}"/>
    <cellStyle name="Nr 1 dec 53" xfId="13024" xr:uid="{00000000-0005-0000-0000-000031320000}"/>
    <cellStyle name="Nr 1 dec 54" xfId="11027" xr:uid="{00000000-0005-0000-0000-000032320000}"/>
    <cellStyle name="Nr 1 dec 55" xfId="13072" xr:uid="{00000000-0005-0000-0000-000033320000}"/>
    <cellStyle name="Nr 1 dec 56" xfId="11026" xr:uid="{00000000-0005-0000-0000-000034320000}"/>
    <cellStyle name="Nr 1 dec 57" xfId="13393" xr:uid="{00000000-0005-0000-0000-000035320000}"/>
    <cellStyle name="Nr 1 dec 58" xfId="11037" xr:uid="{00000000-0005-0000-0000-000036320000}"/>
    <cellStyle name="Nr 1 dec 59" xfId="13578" xr:uid="{00000000-0005-0000-0000-000037320000}"/>
    <cellStyle name="Nr 1 dec 6" xfId="10208" xr:uid="{00000000-0005-0000-0000-000038320000}"/>
    <cellStyle name="Nr 1 dec 60" xfId="11030" xr:uid="{00000000-0005-0000-0000-000039320000}"/>
    <cellStyle name="Nr 1 dec 61" xfId="13634" xr:uid="{00000000-0005-0000-0000-00003A320000}"/>
    <cellStyle name="Nr 1 dec 62" xfId="11003" xr:uid="{00000000-0005-0000-0000-00003B320000}"/>
    <cellStyle name="Nr 1 dec 63" xfId="13683" xr:uid="{00000000-0005-0000-0000-00003C320000}"/>
    <cellStyle name="Nr 1 dec 64" xfId="11001" xr:uid="{00000000-0005-0000-0000-00003D320000}"/>
    <cellStyle name="Nr 1 dec 65" xfId="15021" xr:uid="{00000000-0005-0000-0000-00003E320000}"/>
    <cellStyle name="Nr 1 dec 66" xfId="15621" xr:uid="{00000000-0005-0000-0000-00003F320000}"/>
    <cellStyle name="Nr 1 dec 67" xfId="16003" xr:uid="{00000000-0005-0000-0000-000040320000}"/>
    <cellStyle name="Nr 1 dec 68" xfId="15622" xr:uid="{00000000-0005-0000-0000-000041320000}"/>
    <cellStyle name="Nr 1 dec 69" xfId="16009" xr:uid="{00000000-0005-0000-0000-000042320000}"/>
    <cellStyle name="Nr 1 dec 7" xfId="9883" xr:uid="{00000000-0005-0000-0000-000043320000}"/>
    <cellStyle name="Nr 1 dec 70" xfId="15611" xr:uid="{00000000-0005-0000-0000-000044320000}"/>
    <cellStyle name="Nr 1 dec 71" xfId="16002" xr:uid="{00000000-0005-0000-0000-000045320000}"/>
    <cellStyle name="Nr 1 dec 72" xfId="15606" xr:uid="{00000000-0005-0000-0000-000046320000}"/>
    <cellStyle name="Nr 1 dec 73" xfId="16011" xr:uid="{00000000-0005-0000-0000-000047320000}"/>
    <cellStyle name="Nr 1 dec 74" xfId="15598" xr:uid="{00000000-0005-0000-0000-000048320000}"/>
    <cellStyle name="Nr 1 dec 75" xfId="16021" xr:uid="{00000000-0005-0000-0000-000049320000}"/>
    <cellStyle name="Nr 1 dec 76" xfId="15590" xr:uid="{00000000-0005-0000-0000-00004A320000}"/>
    <cellStyle name="Nr 1 dec 77" xfId="16029" xr:uid="{00000000-0005-0000-0000-00004B320000}"/>
    <cellStyle name="Nr 1 dec 78" xfId="15589" xr:uid="{00000000-0005-0000-0000-00004C320000}"/>
    <cellStyle name="Nr 1 dec 79" xfId="16035" xr:uid="{00000000-0005-0000-0000-00004D320000}"/>
    <cellStyle name="Nr 1 dec 8" xfId="10209" xr:uid="{00000000-0005-0000-0000-00004E320000}"/>
    <cellStyle name="Nr 1 dec 80" xfId="15580" xr:uid="{00000000-0005-0000-0000-00004F320000}"/>
    <cellStyle name="Nr 1 dec 9" xfId="9880" xr:uid="{00000000-0005-0000-0000-000050320000}"/>
    <cellStyle name="Nr, 0 dec" xfId="4604" xr:uid="{00000000-0005-0000-0000-000051320000}"/>
    <cellStyle name="Nr, 0 dec 2" xfId="10202" xr:uid="{00000000-0005-0000-0000-000052320000}"/>
    <cellStyle name="number" xfId="4605" xr:uid="{00000000-0005-0000-0000-000053320000}"/>
    <cellStyle name="Number, 1 dec" xfId="4606" xr:uid="{00000000-0005-0000-0000-000054320000}"/>
    <cellStyle name="Output (1dp#)" xfId="4607" xr:uid="{00000000-0005-0000-0000-000055320000}"/>
    <cellStyle name="Output (1dpx)_ Pies " xfId="4608" xr:uid="{00000000-0005-0000-0000-000056320000}"/>
    <cellStyle name="Output 2" xfId="57" xr:uid="{00000000-0005-0000-0000-000057320000}"/>
    <cellStyle name="Output 2 10" xfId="9750" xr:uid="{00000000-0005-0000-0000-000058320000}"/>
    <cellStyle name="Output 2 10 2" xfId="10475" xr:uid="{00000000-0005-0000-0000-000059320000}"/>
    <cellStyle name="Output 2 10 2 2" xfId="10940" xr:uid="{00000000-0005-0000-0000-00005A320000}"/>
    <cellStyle name="Output 2 10 2 3" xfId="13499" xr:uid="{00000000-0005-0000-0000-00005B320000}"/>
    <cellStyle name="Output 2 10 2 4" xfId="14007" xr:uid="{00000000-0005-0000-0000-00005C320000}"/>
    <cellStyle name="Output 2 10 2 5" xfId="14498" xr:uid="{00000000-0005-0000-0000-00005D320000}"/>
    <cellStyle name="Output 2 10 2 6" xfId="14842" xr:uid="{00000000-0005-0000-0000-00005E320000}"/>
    <cellStyle name="Output 2 10 3" xfId="10505" xr:uid="{00000000-0005-0000-0000-00005F320000}"/>
    <cellStyle name="Output 2 10 4" xfId="11355" xr:uid="{00000000-0005-0000-0000-000060320000}"/>
    <cellStyle name="Output 2 10 5" xfId="12253" xr:uid="{00000000-0005-0000-0000-000061320000}"/>
    <cellStyle name="Output 2 10 6" xfId="12426" xr:uid="{00000000-0005-0000-0000-000062320000}"/>
    <cellStyle name="Output 2 10 7" xfId="12180" xr:uid="{00000000-0005-0000-0000-000063320000}"/>
    <cellStyle name="Output 2 10 8" xfId="16118" xr:uid="{00000000-0005-0000-0000-000064320000}"/>
    <cellStyle name="Output 2 10 9" xfId="16144" xr:uid="{00000000-0005-0000-0000-000065320000}"/>
    <cellStyle name="Output 2 11" xfId="10203" xr:uid="{00000000-0005-0000-0000-000066320000}"/>
    <cellStyle name="Output 2 11 2" xfId="10739" xr:uid="{00000000-0005-0000-0000-000067320000}"/>
    <cellStyle name="Output 2 11 3" xfId="11073" xr:uid="{00000000-0005-0000-0000-000068320000}"/>
    <cellStyle name="Output 2 11 4" xfId="13790" xr:uid="{00000000-0005-0000-0000-000069320000}"/>
    <cellStyle name="Output 2 11 5" xfId="14275" xr:uid="{00000000-0005-0000-0000-00006A320000}"/>
    <cellStyle name="Output 2 11 6" xfId="14734" xr:uid="{00000000-0005-0000-0000-00006B320000}"/>
    <cellStyle name="Output 2 12" xfId="9892" xr:uid="{00000000-0005-0000-0000-00006C320000}"/>
    <cellStyle name="Output 2 12 2" xfId="10583" xr:uid="{00000000-0005-0000-0000-00006D320000}"/>
    <cellStyle name="Output 2 12 3" xfId="11273" xr:uid="{00000000-0005-0000-0000-00006E320000}"/>
    <cellStyle name="Output 2 12 4" xfId="12332" xr:uid="{00000000-0005-0000-0000-00006F320000}"/>
    <cellStyle name="Output 2 12 5" xfId="12509" xr:uid="{00000000-0005-0000-0000-000070320000}"/>
    <cellStyle name="Output 2 12 6" xfId="12215" xr:uid="{00000000-0005-0000-0000-000071320000}"/>
    <cellStyle name="Output 2 13" xfId="9887" xr:uid="{00000000-0005-0000-0000-000072320000}"/>
    <cellStyle name="Output 2 13 2" xfId="10579" xr:uid="{00000000-0005-0000-0000-000073320000}"/>
    <cellStyle name="Output 2 13 3" xfId="11277" xr:uid="{00000000-0005-0000-0000-000074320000}"/>
    <cellStyle name="Output 2 13 4" xfId="12328" xr:uid="{00000000-0005-0000-0000-000075320000}"/>
    <cellStyle name="Output 2 13 5" xfId="12504" xr:uid="{00000000-0005-0000-0000-000076320000}"/>
    <cellStyle name="Output 2 13 6" xfId="12212" xr:uid="{00000000-0005-0000-0000-000077320000}"/>
    <cellStyle name="Output 2 14" xfId="10211" xr:uid="{00000000-0005-0000-0000-000078320000}"/>
    <cellStyle name="Output 2 14 2" xfId="10744" xr:uid="{00000000-0005-0000-0000-000079320000}"/>
    <cellStyle name="Output 2 14 3" xfId="11063" xr:uid="{00000000-0005-0000-0000-00007A320000}"/>
    <cellStyle name="Output 2 14 4" xfId="13795" xr:uid="{00000000-0005-0000-0000-00007B320000}"/>
    <cellStyle name="Output 2 14 5" xfId="14280" xr:uid="{00000000-0005-0000-0000-00007C320000}"/>
    <cellStyle name="Output 2 14 6" xfId="14738" xr:uid="{00000000-0005-0000-0000-00007D320000}"/>
    <cellStyle name="Output 2 15" xfId="10217" xr:uid="{00000000-0005-0000-0000-00007E320000}"/>
    <cellStyle name="Output 2 15 2" xfId="10749" xr:uid="{00000000-0005-0000-0000-00007F320000}"/>
    <cellStyle name="Output 2 15 3" xfId="11058" xr:uid="{00000000-0005-0000-0000-000080320000}"/>
    <cellStyle name="Output 2 15 4" xfId="13800" xr:uid="{00000000-0005-0000-0000-000081320000}"/>
    <cellStyle name="Output 2 15 5" xfId="14285" xr:uid="{00000000-0005-0000-0000-000082320000}"/>
    <cellStyle name="Output 2 15 6" xfId="14741" xr:uid="{00000000-0005-0000-0000-000083320000}"/>
    <cellStyle name="Output 2 16" xfId="9879" xr:uid="{00000000-0005-0000-0000-000084320000}"/>
    <cellStyle name="Output 2 16 2" xfId="10574" xr:uid="{00000000-0005-0000-0000-000085320000}"/>
    <cellStyle name="Output 2 16 3" xfId="11282" xr:uid="{00000000-0005-0000-0000-000086320000}"/>
    <cellStyle name="Output 2 16 4" xfId="12323" xr:uid="{00000000-0005-0000-0000-000087320000}"/>
    <cellStyle name="Output 2 16 5" xfId="12497" xr:uid="{00000000-0005-0000-0000-000088320000}"/>
    <cellStyle name="Output 2 16 6" xfId="12210" xr:uid="{00000000-0005-0000-0000-000089320000}"/>
    <cellStyle name="Output 2 17" xfId="10229" xr:uid="{00000000-0005-0000-0000-00008A320000}"/>
    <cellStyle name="Output 2 17 2" xfId="10758" xr:uid="{00000000-0005-0000-0000-00008B320000}"/>
    <cellStyle name="Output 2 17 3" xfId="11066" xr:uid="{00000000-0005-0000-0000-00008C320000}"/>
    <cellStyle name="Output 2 17 4" xfId="13809" xr:uid="{00000000-0005-0000-0000-00008D320000}"/>
    <cellStyle name="Output 2 17 5" xfId="14294" xr:uid="{00000000-0005-0000-0000-00008E320000}"/>
    <cellStyle name="Output 2 17 6" xfId="14747" xr:uid="{00000000-0005-0000-0000-00008F320000}"/>
    <cellStyle name="Output 2 18" xfId="10233" xr:uid="{00000000-0005-0000-0000-000090320000}"/>
    <cellStyle name="Output 2 18 2" xfId="10761" xr:uid="{00000000-0005-0000-0000-000091320000}"/>
    <cellStyle name="Output 2 18 3" xfId="11047" xr:uid="{00000000-0005-0000-0000-000092320000}"/>
    <cellStyle name="Output 2 18 4" xfId="13812" xr:uid="{00000000-0005-0000-0000-000093320000}"/>
    <cellStyle name="Output 2 18 5" xfId="14297" xr:uid="{00000000-0005-0000-0000-000094320000}"/>
    <cellStyle name="Output 2 18 6" xfId="14750" xr:uid="{00000000-0005-0000-0000-000095320000}"/>
    <cellStyle name="Output 2 19" xfId="9867" xr:uid="{00000000-0005-0000-0000-000096320000}"/>
    <cellStyle name="Output 2 19 2" xfId="10564" xr:uid="{00000000-0005-0000-0000-000097320000}"/>
    <cellStyle name="Output 2 19 3" xfId="11294" xr:uid="{00000000-0005-0000-0000-000098320000}"/>
    <cellStyle name="Output 2 19 4" xfId="12313" xr:uid="{00000000-0005-0000-0000-000099320000}"/>
    <cellStyle name="Output 2 19 5" xfId="12486" xr:uid="{00000000-0005-0000-0000-00009A320000}"/>
    <cellStyle name="Output 2 19 6" xfId="12205" xr:uid="{00000000-0005-0000-0000-00009B320000}"/>
    <cellStyle name="Output 2 2" xfId="68" xr:uid="{00000000-0005-0000-0000-00009C320000}"/>
    <cellStyle name="Output 2 2 10" xfId="10230" xr:uid="{00000000-0005-0000-0000-00009D320000}"/>
    <cellStyle name="Output 2 2 10 2" xfId="10759" xr:uid="{00000000-0005-0000-0000-00009E320000}"/>
    <cellStyle name="Output 2 2 10 3" xfId="11049" xr:uid="{00000000-0005-0000-0000-00009F320000}"/>
    <cellStyle name="Output 2 2 10 4" xfId="13810" xr:uid="{00000000-0005-0000-0000-0000A0320000}"/>
    <cellStyle name="Output 2 2 10 5" xfId="14295" xr:uid="{00000000-0005-0000-0000-0000A1320000}"/>
    <cellStyle name="Output 2 2 10 6" xfId="14748" xr:uid="{00000000-0005-0000-0000-0000A2320000}"/>
    <cellStyle name="Output 2 2 11" xfId="10234" xr:uid="{00000000-0005-0000-0000-0000A3320000}"/>
    <cellStyle name="Output 2 2 11 2" xfId="10762" xr:uid="{00000000-0005-0000-0000-0000A4320000}"/>
    <cellStyle name="Output 2 2 11 3" xfId="11046" xr:uid="{00000000-0005-0000-0000-0000A5320000}"/>
    <cellStyle name="Output 2 2 11 4" xfId="13813" xr:uid="{00000000-0005-0000-0000-0000A6320000}"/>
    <cellStyle name="Output 2 2 11 5" xfId="14298" xr:uid="{00000000-0005-0000-0000-0000A7320000}"/>
    <cellStyle name="Output 2 2 11 6" xfId="14751" xr:uid="{00000000-0005-0000-0000-0000A8320000}"/>
    <cellStyle name="Output 2 2 12" xfId="9866" xr:uid="{00000000-0005-0000-0000-0000A9320000}"/>
    <cellStyle name="Output 2 2 12 2" xfId="10563" xr:uid="{00000000-0005-0000-0000-0000AA320000}"/>
    <cellStyle name="Output 2 2 12 3" xfId="11295" xr:uid="{00000000-0005-0000-0000-0000AB320000}"/>
    <cellStyle name="Output 2 2 12 4" xfId="12312" xr:uid="{00000000-0005-0000-0000-0000AC320000}"/>
    <cellStyle name="Output 2 2 12 5" xfId="12485" xr:uid="{00000000-0005-0000-0000-0000AD320000}"/>
    <cellStyle name="Output 2 2 12 6" xfId="12204" xr:uid="{00000000-0005-0000-0000-0000AE320000}"/>
    <cellStyle name="Output 2 2 13" xfId="10413" xr:uid="{00000000-0005-0000-0000-0000AF320000}"/>
    <cellStyle name="Output 2 2 13 2" xfId="10896" xr:uid="{00000000-0005-0000-0000-0000B0320000}"/>
    <cellStyle name="Output 2 2 13 3" xfId="13440" xr:uid="{00000000-0005-0000-0000-0000B1320000}"/>
    <cellStyle name="Output 2 2 13 4" xfId="13961" xr:uid="{00000000-0005-0000-0000-0000B2320000}"/>
    <cellStyle name="Output 2 2 13 5" xfId="14452" xr:uid="{00000000-0005-0000-0000-0000B3320000}"/>
    <cellStyle name="Output 2 2 13 6" xfId="14811" xr:uid="{00000000-0005-0000-0000-0000B4320000}"/>
    <cellStyle name="Output 2 2 14" xfId="13116" xr:uid="{00000000-0005-0000-0000-0000B5320000}"/>
    <cellStyle name="Output 2 2 14 2" xfId="13557" xr:uid="{00000000-0005-0000-0000-0000B6320000}"/>
    <cellStyle name="Output 2 2 14 3" xfId="14058" xr:uid="{00000000-0005-0000-0000-0000B7320000}"/>
    <cellStyle name="Output 2 2 14 4" xfId="14549" xr:uid="{00000000-0005-0000-0000-0000B8320000}"/>
    <cellStyle name="Output 2 2 14 5" xfId="14892" xr:uid="{00000000-0005-0000-0000-0000B9320000}"/>
    <cellStyle name="Output 2 2 15" xfId="13250" xr:uid="{00000000-0005-0000-0000-0000BA320000}"/>
    <cellStyle name="Output 2 2 15 2" xfId="13654" xr:uid="{00000000-0005-0000-0000-0000BB320000}"/>
    <cellStyle name="Output 2 2 15 3" xfId="14132" xr:uid="{00000000-0005-0000-0000-0000BC320000}"/>
    <cellStyle name="Output 2 2 15 4" xfId="14618" xr:uid="{00000000-0005-0000-0000-0000BD320000}"/>
    <cellStyle name="Output 2 2 15 5" xfId="14970" xr:uid="{00000000-0005-0000-0000-0000BE320000}"/>
    <cellStyle name="Output 2 2 16" xfId="13109" xr:uid="{00000000-0005-0000-0000-0000BF320000}"/>
    <cellStyle name="Output 2 2 16 2" xfId="13552" xr:uid="{00000000-0005-0000-0000-0000C0320000}"/>
    <cellStyle name="Output 2 2 16 3" xfId="14053" xr:uid="{00000000-0005-0000-0000-0000C1320000}"/>
    <cellStyle name="Output 2 2 16 4" xfId="14544" xr:uid="{00000000-0005-0000-0000-0000C2320000}"/>
    <cellStyle name="Output 2 2 16 5" xfId="14887" xr:uid="{00000000-0005-0000-0000-0000C3320000}"/>
    <cellStyle name="Output 2 2 17" xfId="11497" xr:uid="{00000000-0005-0000-0000-0000C4320000}"/>
    <cellStyle name="Output 2 2 18" xfId="12779" xr:uid="{00000000-0005-0000-0000-0000C5320000}"/>
    <cellStyle name="Output 2 2 19" xfId="11473" xr:uid="{00000000-0005-0000-0000-0000C6320000}"/>
    <cellStyle name="Output 2 2 2" xfId="88" xr:uid="{00000000-0005-0000-0000-0000C7320000}"/>
    <cellStyle name="Output 2 2 2 2" xfId="9770" xr:uid="{00000000-0005-0000-0000-0000C8320000}"/>
    <cellStyle name="Output 2 2 2 2 2" xfId="10495" xr:uid="{00000000-0005-0000-0000-0000C9320000}"/>
    <cellStyle name="Output 2 2 2 2 2 2" xfId="10960" xr:uid="{00000000-0005-0000-0000-0000CA320000}"/>
    <cellStyle name="Output 2 2 2 2 2 3" xfId="13519" xr:uid="{00000000-0005-0000-0000-0000CB320000}"/>
    <cellStyle name="Output 2 2 2 2 2 4" xfId="14027" xr:uid="{00000000-0005-0000-0000-0000CC320000}"/>
    <cellStyle name="Output 2 2 2 2 2 5" xfId="14518" xr:uid="{00000000-0005-0000-0000-0000CD320000}"/>
    <cellStyle name="Output 2 2 2 2 2 6" xfId="14860" xr:uid="{00000000-0005-0000-0000-0000CE320000}"/>
    <cellStyle name="Output 2 2 2 2 3" xfId="10525" xr:uid="{00000000-0005-0000-0000-0000CF320000}"/>
    <cellStyle name="Output 2 2 2 2 4" xfId="11335" xr:uid="{00000000-0005-0000-0000-0000D0320000}"/>
    <cellStyle name="Output 2 2 2 2 5" xfId="12272" xr:uid="{00000000-0005-0000-0000-0000D1320000}"/>
    <cellStyle name="Output 2 2 2 2 6" xfId="12446" xr:uid="{00000000-0005-0000-0000-0000D2320000}"/>
    <cellStyle name="Output 2 2 2 2 7" xfId="12198" xr:uid="{00000000-0005-0000-0000-0000D3320000}"/>
    <cellStyle name="Output 2 2 2 2 8" xfId="16138" xr:uid="{00000000-0005-0000-0000-0000D4320000}"/>
    <cellStyle name="Output 2 2 2 2 9" xfId="16153" xr:uid="{00000000-0005-0000-0000-0000D5320000}"/>
    <cellStyle name="Output 2 2 2 3" xfId="10205" xr:uid="{00000000-0005-0000-0000-0000D6320000}"/>
    <cellStyle name="Output 2 2 2 4" xfId="10389" xr:uid="{00000000-0005-0000-0000-0000D7320000}"/>
    <cellStyle name="Output 2 2 2 4 2" xfId="10876" xr:uid="{00000000-0005-0000-0000-0000D8320000}"/>
    <cellStyle name="Output 2 2 2 4 3" xfId="13418" xr:uid="{00000000-0005-0000-0000-0000D9320000}"/>
    <cellStyle name="Output 2 2 2 4 4" xfId="13939" xr:uid="{00000000-0005-0000-0000-0000DA320000}"/>
    <cellStyle name="Output 2 2 2 4 5" xfId="14430" xr:uid="{00000000-0005-0000-0000-0000DB320000}"/>
    <cellStyle name="Output 2 2 2 4 6" xfId="14794" xr:uid="{00000000-0005-0000-0000-0000DC320000}"/>
    <cellStyle name="Output 2 2 2 5" xfId="12679" xr:uid="{00000000-0005-0000-0000-0000DD320000}"/>
    <cellStyle name="Output 2 2 2 6" xfId="13014" xr:uid="{00000000-0005-0000-0000-0000DE320000}"/>
    <cellStyle name="Output 2 2 2 7" xfId="15470" xr:uid="{00000000-0005-0000-0000-0000DF320000}"/>
    <cellStyle name="Output 2 2 2 8" xfId="16089" xr:uid="{00000000-0005-0000-0000-0000E0320000}"/>
    <cellStyle name="Output 2 2 2 9" xfId="16068" xr:uid="{00000000-0005-0000-0000-0000E1320000}"/>
    <cellStyle name="Output 2 2 20" xfId="12813" xr:uid="{00000000-0005-0000-0000-0000E2320000}"/>
    <cellStyle name="Output 2 2 21" xfId="11451" xr:uid="{00000000-0005-0000-0000-0000E3320000}"/>
    <cellStyle name="Output 2 2 22" xfId="12829" xr:uid="{00000000-0005-0000-0000-0000E4320000}"/>
    <cellStyle name="Output 2 2 23" xfId="11431" xr:uid="{00000000-0005-0000-0000-0000E5320000}"/>
    <cellStyle name="Output 2 2 24" xfId="12874" xr:uid="{00000000-0005-0000-0000-0000E6320000}"/>
    <cellStyle name="Output 2 2 25" xfId="11299" xr:uid="{00000000-0005-0000-0000-0000E7320000}"/>
    <cellStyle name="Output 2 2 26" xfId="12885" xr:uid="{00000000-0005-0000-0000-0000E8320000}"/>
    <cellStyle name="Output 2 2 27" xfId="11258" xr:uid="{00000000-0005-0000-0000-0000E9320000}"/>
    <cellStyle name="Output 2 2 28" xfId="11242" xr:uid="{00000000-0005-0000-0000-0000EA320000}"/>
    <cellStyle name="Output 2 2 29" xfId="12901" xr:uid="{00000000-0005-0000-0000-0000EB320000}"/>
    <cellStyle name="Output 2 2 3" xfId="9756" xr:uid="{00000000-0005-0000-0000-0000EC320000}"/>
    <cellStyle name="Output 2 2 3 2" xfId="10481" xr:uid="{00000000-0005-0000-0000-0000ED320000}"/>
    <cellStyle name="Output 2 2 3 2 2" xfId="10946" xr:uid="{00000000-0005-0000-0000-0000EE320000}"/>
    <cellStyle name="Output 2 2 3 2 3" xfId="13505" xr:uid="{00000000-0005-0000-0000-0000EF320000}"/>
    <cellStyle name="Output 2 2 3 2 4" xfId="14013" xr:uid="{00000000-0005-0000-0000-0000F0320000}"/>
    <cellStyle name="Output 2 2 3 2 5" xfId="14504" xr:uid="{00000000-0005-0000-0000-0000F1320000}"/>
    <cellStyle name="Output 2 2 3 2 6" xfId="14848" xr:uid="{00000000-0005-0000-0000-0000F2320000}"/>
    <cellStyle name="Output 2 2 3 3" xfId="10511" xr:uid="{00000000-0005-0000-0000-0000F3320000}"/>
    <cellStyle name="Output 2 2 3 4" xfId="11349" xr:uid="{00000000-0005-0000-0000-0000F4320000}"/>
    <cellStyle name="Output 2 2 3 5" xfId="12259" xr:uid="{00000000-0005-0000-0000-0000F5320000}"/>
    <cellStyle name="Output 2 2 3 6" xfId="12432" xr:uid="{00000000-0005-0000-0000-0000F6320000}"/>
    <cellStyle name="Output 2 2 3 7" xfId="12186" xr:uid="{00000000-0005-0000-0000-0000F7320000}"/>
    <cellStyle name="Output 2 2 3 8" xfId="16124" xr:uid="{00000000-0005-0000-0000-0000F8320000}"/>
    <cellStyle name="Output 2 2 3 9" xfId="16146" xr:uid="{00000000-0005-0000-0000-0000F9320000}"/>
    <cellStyle name="Output 2 2 30" xfId="11188" xr:uid="{00000000-0005-0000-0000-0000FA320000}"/>
    <cellStyle name="Output 2 2 31" xfId="12953" xr:uid="{00000000-0005-0000-0000-0000FB320000}"/>
    <cellStyle name="Output 2 2 32" xfId="11161" xr:uid="{00000000-0005-0000-0000-0000FC320000}"/>
    <cellStyle name="Output 2 2 33" xfId="13007" xr:uid="{00000000-0005-0000-0000-0000FD320000}"/>
    <cellStyle name="Output 2 2 34" xfId="11117" xr:uid="{00000000-0005-0000-0000-0000FE320000}"/>
    <cellStyle name="Output 2 2 35" xfId="13041" xr:uid="{00000000-0005-0000-0000-0000FF320000}"/>
    <cellStyle name="Output 2 2 36" xfId="13046" xr:uid="{00000000-0005-0000-0000-000000330000}"/>
    <cellStyle name="Output 2 2 37" xfId="11021" xr:uid="{00000000-0005-0000-0000-000001330000}"/>
    <cellStyle name="Output 2 2 38" xfId="11034" xr:uid="{00000000-0005-0000-0000-000002330000}"/>
    <cellStyle name="Output 2 2 39" xfId="11023" xr:uid="{00000000-0005-0000-0000-000003330000}"/>
    <cellStyle name="Output 2 2 4" xfId="10204" xr:uid="{00000000-0005-0000-0000-000004330000}"/>
    <cellStyle name="Output 2 2 4 2" xfId="10740" xr:uid="{00000000-0005-0000-0000-000005330000}"/>
    <cellStyle name="Output 2 2 4 3" xfId="11072" xr:uid="{00000000-0005-0000-0000-000006330000}"/>
    <cellStyle name="Output 2 2 4 4" xfId="13791" xr:uid="{00000000-0005-0000-0000-000007330000}"/>
    <cellStyle name="Output 2 2 4 5" xfId="14276" xr:uid="{00000000-0005-0000-0000-000008330000}"/>
    <cellStyle name="Output 2 2 4 6" xfId="14735" xr:uid="{00000000-0005-0000-0000-000009330000}"/>
    <cellStyle name="Output 2 2 40" xfId="13704" xr:uid="{00000000-0005-0000-0000-00000A330000}"/>
    <cellStyle name="Output 2 2 41" xfId="13743" xr:uid="{00000000-0005-0000-0000-00000B330000}"/>
    <cellStyle name="Output 2 2 42" xfId="10998" xr:uid="{00000000-0005-0000-0000-00000C330000}"/>
    <cellStyle name="Output 2 2 43" xfId="16080" xr:uid="{00000000-0005-0000-0000-00000D330000}"/>
    <cellStyle name="Output 2 2 44" xfId="15619" xr:uid="{00000000-0005-0000-0000-00000E330000}"/>
    <cellStyle name="Output 2 2 45" xfId="15616" xr:uid="{00000000-0005-0000-0000-00000F330000}"/>
    <cellStyle name="Output 2 2 46" xfId="16013" xr:uid="{00000000-0005-0000-0000-000010330000}"/>
    <cellStyle name="Output 2 2 47" xfId="16005" xr:uid="{00000000-0005-0000-0000-000011330000}"/>
    <cellStyle name="Output 2 2 48" xfId="15602" xr:uid="{00000000-0005-0000-0000-000012330000}"/>
    <cellStyle name="Output 2 2 49" xfId="16016" xr:uid="{00000000-0005-0000-0000-000013330000}"/>
    <cellStyle name="Output 2 2 5" xfId="9891" xr:uid="{00000000-0005-0000-0000-000014330000}"/>
    <cellStyle name="Output 2 2 5 2" xfId="10582" xr:uid="{00000000-0005-0000-0000-000015330000}"/>
    <cellStyle name="Output 2 2 5 3" xfId="11274" xr:uid="{00000000-0005-0000-0000-000016330000}"/>
    <cellStyle name="Output 2 2 5 4" xfId="12331" xr:uid="{00000000-0005-0000-0000-000017330000}"/>
    <cellStyle name="Output 2 2 5 5" xfId="12508" xr:uid="{00000000-0005-0000-0000-000018330000}"/>
    <cellStyle name="Output 2 2 5 6" xfId="12214" xr:uid="{00000000-0005-0000-0000-000019330000}"/>
    <cellStyle name="Output 2 2 50" xfId="15596" xr:uid="{00000000-0005-0000-0000-00001A330000}"/>
    <cellStyle name="Output 2 2 51" xfId="16023" xr:uid="{00000000-0005-0000-0000-00001B330000}"/>
    <cellStyle name="Output 2 2 52" xfId="15587" xr:uid="{00000000-0005-0000-0000-00001C330000}"/>
    <cellStyle name="Output 2 2 53" xfId="16031" xr:uid="{00000000-0005-0000-0000-00001D330000}"/>
    <cellStyle name="Output 2 2 54" xfId="15584" xr:uid="{00000000-0005-0000-0000-00001E330000}"/>
    <cellStyle name="Output 2 2 55" xfId="16037" xr:uid="{00000000-0005-0000-0000-00001F330000}"/>
    <cellStyle name="Output 2 2 56" xfId="15578" xr:uid="{00000000-0005-0000-0000-000020330000}"/>
    <cellStyle name="Output 2 2 6" xfId="9886" xr:uid="{00000000-0005-0000-0000-000021330000}"/>
    <cellStyle name="Output 2 2 6 2" xfId="10578" xr:uid="{00000000-0005-0000-0000-000022330000}"/>
    <cellStyle name="Output 2 2 6 3" xfId="11278" xr:uid="{00000000-0005-0000-0000-000023330000}"/>
    <cellStyle name="Output 2 2 6 4" xfId="12327" xr:uid="{00000000-0005-0000-0000-000024330000}"/>
    <cellStyle name="Output 2 2 6 5" xfId="12503" xr:uid="{00000000-0005-0000-0000-000025330000}"/>
    <cellStyle name="Output 2 2 6 6" xfId="13643" xr:uid="{00000000-0005-0000-0000-000026330000}"/>
    <cellStyle name="Output 2 2 7" xfId="10212" xr:uid="{00000000-0005-0000-0000-000027330000}"/>
    <cellStyle name="Output 2 2 7 2" xfId="10745" xr:uid="{00000000-0005-0000-0000-000028330000}"/>
    <cellStyle name="Output 2 2 7 3" xfId="11062" xr:uid="{00000000-0005-0000-0000-000029330000}"/>
    <cellStyle name="Output 2 2 7 4" xfId="13796" xr:uid="{00000000-0005-0000-0000-00002A330000}"/>
    <cellStyle name="Output 2 2 7 5" xfId="14281" xr:uid="{00000000-0005-0000-0000-00002B330000}"/>
    <cellStyle name="Output 2 2 7 6" xfId="14739" xr:uid="{00000000-0005-0000-0000-00002C330000}"/>
    <cellStyle name="Output 2 2 8" xfId="10218" xr:uid="{00000000-0005-0000-0000-00002D330000}"/>
    <cellStyle name="Output 2 2 8 2" xfId="10750" xr:uid="{00000000-0005-0000-0000-00002E330000}"/>
    <cellStyle name="Output 2 2 8 3" xfId="11057" xr:uid="{00000000-0005-0000-0000-00002F330000}"/>
    <cellStyle name="Output 2 2 8 4" xfId="13801" xr:uid="{00000000-0005-0000-0000-000030330000}"/>
    <cellStyle name="Output 2 2 8 5" xfId="14286" xr:uid="{00000000-0005-0000-0000-000031330000}"/>
    <cellStyle name="Output 2 2 8 6" xfId="14742" xr:uid="{00000000-0005-0000-0000-000032330000}"/>
    <cellStyle name="Output 2 2 9" xfId="9878" xr:uid="{00000000-0005-0000-0000-000033330000}"/>
    <cellStyle name="Output 2 2 9 2" xfId="10573" xr:uid="{00000000-0005-0000-0000-000034330000}"/>
    <cellStyle name="Output 2 2 9 3" xfId="11283" xr:uid="{00000000-0005-0000-0000-000035330000}"/>
    <cellStyle name="Output 2 2 9 4" xfId="12322" xr:uid="{00000000-0005-0000-0000-000036330000}"/>
    <cellStyle name="Output 2 2 9 5" xfId="12496" xr:uid="{00000000-0005-0000-0000-000037330000}"/>
    <cellStyle name="Output 2 2 9 6" xfId="12209" xr:uid="{00000000-0005-0000-0000-000038330000}"/>
    <cellStyle name="Output 2 20" xfId="10421" xr:uid="{00000000-0005-0000-0000-000039330000}"/>
    <cellStyle name="Output 2 20 2" xfId="10904" xr:uid="{00000000-0005-0000-0000-00003A330000}"/>
    <cellStyle name="Output 2 20 3" xfId="13448" xr:uid="{00000000-0005-0000-0000-00003B330000}"/>
    <cellStyle name="Output 2 20 4" xfId="13969" xr:uid="{00000000-0005-0000-0000-00003C330000}"/>
    <cellStyle name="Output 2 20 5" xfId="14460" xr:uid="{00000000-0005-0000-0000-00003D330000}"/>
    <cellStyle name="Output 2 20 6" xfId="14817" xr:uid="{00000000-0005-0000-0000-00003E330000}"/>
    <cellStyle name="Output 2 21" xfId="13117" xr:uid="{00000000-0005-0000-0000-00003F330000}"/>
    <cellStyle name="Output 2 21 2" xfId="13558" xr:uid="{00000000-0005-0000-0000-000040330000}"/>
    <cellStyle name="Output 2 21 3" xfId="14059" xr:uid="{00000000-0005-0000-0000-000041330000}"/>
    <cellStyle name="Output 2 21 4" xfId="14550" xr:uid="{00000000-0005-0000-0000-000042330000}"/>
    <cellStyle name="Output 2 21 5" xfId="14893" xr:uid="{00000000-0005-0000-0000-000043330000}"/>
    <cellStyle name="Output 2 22" xfId="13249" xr:uid="{00000000-0005-0000-0000-000044330000}"/>
    <cellStyle name="Output 2 22 2" xfId="13653" xr:uid="{00000000-0005-0000-0000-000045330000}"/>
    <cellStyle name="Output 2 22 3" xfId="14131" xr:uid="{00000000-0005-0000-0000-000046330000}"/>
    <cellStyle name="Output 2 22 4" xfId="14617" xr:uid="{00000000-0005-0000-0000-000047330000}"/>
    <cellStyle name="Output 2 22 5" xfId="14969" xr:uid="{00000000-0005-0000-0000-000048330000}"/>
    <cellStyle name="Output 2 23" xfId="13110" xr:uid="{00000000-0005-0000-0000-000049330000}"/>
    <cellStyle name="Output 2 23 2" xfId="13553" xr:uid="{00000000-0005-0000-0000-00004A330000}"/>
    <cellStyle name="Output 2 23 3" xfId="14054" xr:uid="{00000000-0005-0000-0000-00004B330000}"/>
    <cellStyle name="Output 2 23 4" xfId="14545" xr:uid="{00000000-0005-0000-0000-00004C330000}"/>
    <cellStyle name="Output 2 23 5" xfId="14888" xr:uid="{00000000-0005-0000-0000-00004D330000}"/>
    <cellStyle name="Output 2 24" xfId="11498" xr:uid="{00000000-0005-0000-0000-00004E330000}"/>
    <cellStyle name="Output 2 25" xfId="12777" xr:uid="{00000000-0005-0000-0000-00004F330000}"/>
    <cellStyle name="Output 2 26" xfId="11474" xr:uid="{00000000-0005-0000-0000-000050330000}"/>
    <cellStyle name="Output 2 27" xfId="12812" xr:uid="{00000000-0005-0000-0000-000051330000}"/>
    <cellStyle name="Output 2 28" xfId="11452" xr:uid="{00000000-0005-0000-0000-000052330000}"/>
    <cellStyle name="Output 2 29" xfId="12824" xr:uid="{00000000-0005-0000-0000-000053330000}"/>
    <cellStyle name="Output 2 3" xfId="82" xr:uid="{00000000-0005-0000-0000-000054330000}"/>
    <cellStyle name="Output 2 3 10" xfId="10235" xr:uid="{00000000-0005-0000-0000-000055330000}"/>
    <cellStyle name="Output 2 3 10 2" xfId="10763" xr:uid="{00000000-0005-0000-0000-000056330000}"/>
    <cellStyle name="Output 2 3 10 3" xfId="11045" xr:uid="{00000000-0005-0000-0000-000057330000}"/>
    <cellStyle name="Output 2 3 10 4" xfId="13814" xr:uid="{00000000-0005-0000-0000-000058330000}"/>
    <cellStyle name="Output 2 3 10 5" xfId="14299" xr:uid="{00000000-0005-0000-0000-000059330000}"/>
    <cellStyle name="Output 2 3 10 6" xfId="14752" xr:uid="{00000000-0005-0000-0000-00005A330000}"/>
    <cellStyle name="Output 2 3 11" xfId="9865" xr:uid="{00000000-0005-0000-0000-00005B330000}"/>
    <cellStyle name="Output 2 3 11 2" xfId="10562" xr:uid="{00000000-0005-0000-0000-00005C330000}"/>
    <cellStyle name="Output 2 3 11 3" xfId="11296" xr:uid="{00000000-0005-0000-0000-00005D330000}"/>
    <cellStyle name="Output 2 3 11 4" xfId="12311" xr:uid="{00000000-0005-0000-0000-00005E330000}"/>
    <cellStyle name="Output 2 3 11 5" xfId="12484" xr:uid="{00000000-0005-0000-0000-00005F330000}"/>
    <cellStyle name="Output 2 3 11 6" xfId="12203" xr:uid="{00000000-0005-0000-0000-000060330000}"/>
    <cellStyle name="Output 2 3 12" xfId="10395" xr:uid="{00000000-0005-0000-0000-000061330000}"/>
    <cellStyle name="Output 2 3 12 2" xfId="10882" xr:uid="{00000000-0005-0000-0000-000062330000}"/>
    <cellStyle name="Output 2 3 12 3" xfId="13424" xr:uid="{00000000-0005-0000-0000-000063330000}"/>
    <cellStyle name="Output 2 3 12 4" xfId="13945" xr:uid="{00000000-0005-0000-0000-000064330000}"/>
    <cellStyle name="Output 2 3 12 5" xfId="14436" xr:uid="{00000000-0005-0000-0000-000065330000}"/>
    <cellStyle name="Output 2 3 12 6" xfId="14800" xr:uid="{00000000-0005-0000-0000-000066330000}"/>
    <cellStyle name="Output 2 3 13" xfId="13114" xr:uid="{00000000-0005-0000-0000-000067330000}"/>
    <cellStyle name="Output 2 3 13 2" xfId="13556" xr:uid="{00000000-0005-0000-0000-000068330000}"/>
    <cellStyle name="Output 2 3 13 3" xfId="14057" xr:uid="{00000000-0005-0000-0000-000069330000}"/>
    <cellStyle name="Output 2 3 13 4" xfId="14548" xr:uid="{00000000-0005-0000-0000-00006A330000}"/>
    <cellStyle name="Output 2 3 13 5" xfId="14891" xr:uid="{00000000-0005-0000-0000-00006B330000}"/>
    <cellStyle name="Output 2 3 14" xfId="13251" xr:uid="{00000000-0005-0000-0000-00006C330000}"/>
    <cellStyle name="Output 2 3 14 2" xfId="13655" xr:uid="{00000000-0005-0000-0000-00006D330000}"/>
    <cellStyle name="Output 2 3 14 3" xfId="14133" xr:uid="{00000000-0005-0000-0000-00006E330000}"/>
    <cellStyle name="Output 2 3 14 4" xfId="14619" xr:uid="{00000000-0005-0000-0000-00006F330000}"/>
    <cellStyle name="Output 2 3 14 5" xfId="14971" xr:uid="{00000000-0005-0000-0000-000070330000}"/>
    <cellStyle name="Output 2 3 15" xfId="13108" xr:uid="{00000000-0005-0000-0000-000071330000}"/>
    <cellStyle name="Output 2 3 15 2" xfId="13551" xr:uid="{00000000-0005-0000-0000-000072330000}"/>
    <cellStyle name="Output 2 3 15 3" xfId="14052" xr:uid="{00000000-0005-0000-0000-000073330000}"/>
    <cellStyle name="Output 2 3 15 4" xfId="14543" xr:uid="{00000000-0005-0000-0000-000074330000}"/>
    <cellStyle name="Output 2 3 15 5" xfId="14886" xr:uid="{00000000-0005-0000-0000-000075330000}"/>
    <cellStyle name="Output 2 3 16" xfId="11496" xr:uid="{00000000-0005-0000-0000-000076330000}"/>
    <cellStyle name="Output 2 3 17" xfId="12780" xr:uid="{00000000-0005-0000-0000-000077330000}"/>
    <cellStyle name="Output 2 3 18" xfId="11472" xr:uid="{00000000-0005-0000-0000-000078330000}"/>
    <cellStyle name="Output 2 3 19" xfId="12816" xr:uid="{00000000-0005-0000-0000-000079330000}"/>
    <cellStyle name="Output 2 3 2" xfId="9764" xr:uid="{00000000-0005-0000-0000-00007A330000}"/>
    <cellStyle name="Output 2 3 2 2" xfId="10489" xr:uid="{00000000-0005-0000-0000-00007B330000}"/>
    <cellStyle name="Output 2 3 2 2 2" xfId="10954" xr:uid="{00000000-0005-0000-0000-00007C330000}"/>
    <cellStyle name="Output 2 3 2 2 3" xfId="13513" xr:uid="{00000000-0005-0000-0000-00007D330000}"/>
    <cellStyle name="Output 2 3 2 2 4" xfId="14021" xr:uid="{00000000-0005-0000-0000-00007E330000}"/>
    <cellStyle name="Output 2 3 2 2 5" xfId="14512" xr:uid="{00000000-0005-0000-0000-00007F330000}"/>
    <cellStyle name="Output 2 3 2 2 6" xfId="14854" xr:uid="{00000000-0005-0000-0000-000080330000}"/>
    <cellStyle name="Output 2 3 2 3" xfId="10519" xr:uid="{00000000-0005-0000-0000-000081330000}"/>
    <cellStyle name="Output 2 3 2 4" xfId="11341" xr:uid="{00000000-0005-0000-0000-000082330000}"/>
    <cellStyle name="Output 2 3 2 5" xfId="12266" xr:uid="{00000000-0005-0000-0000-000083330000}"/>
    <cellStyle name="Output 2 3 2 6" xfId="12440" xr:uid="{00000000-0005-0000-0000-000084330000}"/>
    <cellStyle name="Output 2 3 2 7" xfId="12192" xr:uid="{00000000-0005-0000-0000-000085330000}"/>
    <cellStyle name="Output 2 3 2 8" xfId="16132" xr:uid="{00000000-0005-0000-0000-000086330000}"/>
    <cellStyle name="Output 2 3 2 9" xfId="16152" xr:uid="{00000000-0005-0000-0000-000087330000}"/>
    <cellStyle name="Output 2 3 20" xfId="11450" xr:uid="{00000000-0005-0000-0000-000088330000}"/>
    <cellStyle name="Output 2 3 21" xfId="12834" xr:uid="{00000000-0005-0000-0000-000089330000}"/>
    <cellStyle name="Output 2 3 22" xfId="11429" xr:uid="{00000000-0005-0000-0000-00008A330000}"/>
    <cellStyle name="Output 2 3 23" xfId="12876" xr:uid="{00000000-0005-0000-0000-00008B330000}"/>
    <cellStyle name="Output 2 3 24" xfId="11290" xr:uid="{00000000-0005-0000-0000-00008C330000}"/>
    <cellStyle name="Output 2 3 25" xfId="12886" xr:uid="{00000000-0005-0000-0000-00008D330000}"/>
    <cellStyle name="Output 2 3 26" xfId="11252" xr:uid="{00000000-0005-0000-0000-00008E330000}"/>
    <cellStyle name="Output 2 3 27" xfId="11239" xr:uid="{00000000-0005-0000-0000-00008F330000}"/>
    <cellStyle name="Output 2 3 28" xfId="12903" xr:uid="{00000000-0005-0000-0000-000090330000}"/>
    <cellStyle name="Output 2 3 29" xfId="11186" xr:uid="{00000000-0005-0000-0000-000091330000}"/>
    <cellStyle name="Output 2 3 3" xfId="10206" xr:uid="{00000000-0005-0000-0000-000092330000}"/>
    <cellStyle name="Output 2 3 3 2" xfId="10741" xr:uid="{00000000-0005-0000-0000-000093330000}"/>
    <cellStyle name="Output 2 3 3 3" xfId="11077" xr:uid="{00000000-0005-0000-0000-000094330000}"/>
    <cellStyle name="Output 2 3 3 4" xfId="13792" xr:uid="{00000000-0005-0000-0000-000095330000}"/>
    <cellStyle name="Output 2 3 3 5" xfId="14277" xr:uid="{00000000-0005-0000-0000-000096330000}"/>
    <cellStyle name="Output 2 3 3 6" xfId="14736" xr:uid="{00000000-0005-0000-0000-000097330000}"/>
    <cellStyle name="Output 2 3 30" xfId="12961" xr:uid="{00000000-0005-0000-0000-000098330000}"/>
    <cellStyle name="Output 2 3 31" xfId="11156" xr:uid="{00000000-0005-0000-0000-000099330000}"/>
    <cellStyle name="Output 2 3 32" xfId="13011" xr:uid="{00000000-0005-0000-0000-00009A330000}"/>
    <cellStyle name="Output 2 3 33" xfId="11109" xr:uid="{00000000-0005-0000-0000-00009B330000}"/>
    <cellStyle name="Output 2 3 34" xfId="13045" xr:uid="{00000000-0005-0000-0000-00009C330000}"/>
    <cellStyle name="Output 2 3 35" xfId="13051" xr:uid="{00000000-0005-0000-0000-00009D330000}"/>
    <cellStyle name="Output 2 3 36" xfId="11019" xr:uid="{00000000-0005-0000-0000-00009E330000}"/>
    <cellStyle name="Output 2 3 37" xfId="11033" xr:uid="{00000000-0005-0000-0000-00009F330000}"/>
    <cellStyle name="Output 2 3 38" xfId="11018" xr:uid="{00000000-0005-0000-0000-0000A0330000}"/>
    <cellStyle name="Output 2 3 39" xfId="13732" xr:uid="{00000000-0005-0000-0000-0000A1330000}"/>
    <cellStyle name="Output 2 3 4" xfId="9890" xr:uid="{00000000-0005-0000-0000-0000A2330000}"/>
    <cellStyle name="Output 2 3 4 2" xfId="10581" xr:uid="{00000000-0005-0000-0000-0000A3330000}"/>
    <cellStyle name="Output 2 3 4 3" xfId="11275" xr:uid="{00000000-0005-0000-0000-0000A4330000}"/>
    <cellStyle name="Output 2 3 4 4" xfId="12330" xr:uid="{00000000-0005-0000-0000-0000A5330000}"/>
    <cellStyle name="Output 2 3 4 5" xfId="12507" xr:uid="{00000000-0005-0000-0000-0000A6330000}"/>
    <cellStyle name="Output 2 3 4 6" xfId="12213" xr:uid="{00000000-0005-0000-0000-0000A7330000}"/>
    <cellStyle name="Output 2 3 40" xfId="13745" xr:uid="{00000000-0005-0000-0000-0000A8330000}"/>
    <cellStyle name="Output 2 3 41" xfId="10996" xr:uid="{00000000-0005-0000-0000-0000A9330000}"/>
    <cellStyle name="Output 2 3 42" xfId="16074" xr:uid="{00000000-0005-0000-0000-0000AA330000}"/>
    <cellStyle name="Output 2 3 43" xfId="15617" xr:uid="{00000000-0005-0000-0000-0000AB330000}"/>
    <cellStyle name="Output 2 3 44" xfId="15615" xr:uid="{00000000-0005-0000-0000-0000AC330000}"/>
    <cellStyle name="Output 2 3 45" xfId="16014" xr:uid="{00000000-0005-0000-0000-0000AD330000}"/>
    <cellStyle name="Output 2 3 46" xfId="16006" xr:uid="{00000000-0005-0000-0000-0000AE330000}"/>
    <cellStyle name="Output 2 3 47" xfId="15601" xr:uid="{00000000-0005-0000-0000-0000AF330000}"/>
    <cellStyle name="Output 2 3 48" xfId="16017" xr:uid="{00000000-0005-0000-0000-0000B0330000}"/>
    <cellStyle name="Output 2 3 49" xfId="15595" xr:uid="{00000000-0005-0000-0000-0000B1330000}"/>
    <cellStyle name="Output 2 3 5" xfId="9885" xr:uid="{00000000-0005-0000-0000-0000B2330000}"/>
    <cellStyle name="Output 2 3 5 2" xfId="10577" xr:uid="{00000000-0005-0000-0000-0000B3330000}"/>
    <cellStyle name="Output 2 3 5 3" xfId="11279" xr:uid="{00000000-0005-0000-0000-0000B4330000}"/>
    <cellStyle name="Output 2 3 5 4" xfId="12326" xr:uid="{00000000-0005-0000-0000-0000B5330000}"/>
    <cellStyle name="Output 2 3 5 5" xfId="12502" xr:uid="{00000000-0005-0000-0000-0000B6330000}"/>
    <cellStyle name="Output 2 3 5 6" xfId="12211" xr:uid="{00000000-0005-0000-0000-0000B7330000}"/>
    <cellStyle name="Output 2 3 50" xfId="16024" xr:uid="{00000000-0005-0000-0000-0000B8330000}"/>
    <cellStyle name="Output 2 3 51" xfId="15586" xr:uid="{00000000-0005-0000-0000-0000B9330000}"/>
    <cellStyle name="Output 2 3 52" xfId="16032" xr:uid="{00000000-0005-0000-0000-0000BA330000}"/>
    <cellStyle name="Output 2 3 53" xfId="15583" xr:uid="{00000000-0005-0000-0000-0000BB330000}"/>
    <cellStyle name="Output 2 3 54" xfId="16038" xr:uid="{00000000-0005-0000-0000-0000BC330000}"/>
    <cellStyle name="Output 2 3 55" xfId="15577" xr:uid="{00000000-0005-0000-0000-0000BD330000}"/>
    <cellStyle name="Output 2 3 6" xfId="10213" xr:uid="{00000000-0005-0000-0000-0000BE330000}"/>
    <cellStyle name="Output 2 3 6 2" xfId="10746" xr:uid="{00000000-0005-0000-0000-0000BF330000}"/>
    <cellStyle name="Output 2 3 6 3" xfId="11061" xr:uid="{00000000-0005-0000-0000-0000C0330000}"/>
    <cellStyle name="Output 2 3 6 4" xfId="13797" xr:uid="{00000000-0005-0000-0000-0000C1330000}"/>
    <cellStyle name="Output 2 3 6 5" xfId="14282" xr:uid="{00000000-0005-0000-0000-0000C2330000}"/>
    <cellStyle name="Output 2 3 6 6" xfId="14740" xr:uid="{00000000-0005-0000-0000-0000C3330000}"/>
    <cellStyle name="Output 2 3 7" xfId="10219" xr:uid="{00000000-0005-0000-0000-0000C4330000}"/>
    <cellStyle name="Output 2 3 7 2" xfId="10751" xr:uid="{00000000-0005-0000-0000-0000C5330000}"/>
    <cellStyle name="Output 2 3 7 3" xfId="11056" xr:uid="{00000000-0005-0000-0000-0000C6330000}"/>
    <cellStyle name="Output 2 3 7 4" xfId="13802" xr:uid="{00000000-0005-0000-0000-0000C7330000}"/>
    <cellStyle name="Output 2 3 7 5" xfId="14287" xr:uid="{00000000-0005-0000-0000-0000C8330000}"/>
    <cellStyle name="Output 2 3 7 6" xfId="14743" xr:uid="{00000000-0005-0000-0000-0000C9330000}"/>
    <cellStyle name="Output 2 3 8" xfId="9877" xr:uid="{00000000-0005-0000-0000-0000CA330000}"/>
    <cellStyle name="Output 2 3 8 2" xfId="10572" xr:uid="{00000000-0005-0000-0000-0000CB330000}"/>
    <cellStyle name="Output 2 3 8 3" xfId="11284" xr:uid="{00000000-0005-0000-0000-0000CC330000}"/>
    <cellStyle name="Output 2 3 8 4" xfId="12321" xr:uid="{00000000-0005-0000-0000-0000CD330000}"/>
    <cellStyle name="Output 2 3 8 5" xfId="12495" xr:uid="{00000000-0005-0000-0000-0000CE330000}"/>
    <cellStyle name="Output 2 3 8 6" xfId="12208" xr:uid="{00000000-0005-0000-0000-0000CF330000}"/>
    <cellStyle name="Output 2 3 9" xfId="10231" xr:uid="{00000000-0005-0000-0000-0000D0330000}"/>
    <cellStyle name="Output 2 3 9 2" xfId="10760" xr:uid="{00000000-0005-0000-0000-0000D1330000}"/>
    <cellStyle name="Output 2 3 9 3" xfId="11048" xr:uid="{00000000-0005-0000-0000-0000D2330000}"/>
    <cellStyle name="Output 2 3 9 4" xfId="13811" xr:uid="{00000000-0005-0000-0000-0000D3330000}"/>
    <cellStyle name="Output 2 3 9 5" xfId="14296" xr:uid="{00000000-0005-0000-0000-0000D4330000}"/>
    <cellStyle name="Output 2 3 9 6" xfId="14749" xr:uid="{00000000-0005-0000-0000-0000D5330000}"/>
    <cellStyle name="Output 2 30" xfId="11432" xr:uid="{00000000-0005-0000-0000-0000D6330000}"/>
    <cellStyle name="Output 2 31" xfId="12873" xr:uid="{00000000-0005-0000-0000-0000D7330000}"/>
    <cellStyle name="Output 2 32" xfId="11302" xr:uid="{00000000-0005-0000-0000-0000D8330000}"/>
    <cellStyle name="Output 2 33" xfId="12884" xr:uid="{00000000-0005-0000-0000-0000D9330000}"/>
    <cellStyle name="Output 2 34" xfId="11260" xr:uid="{00000000-0005-0000-0000-0000DA330000}"/>
    <cellStyle name="Output 2 35" xfId="11247" xr:uid="{00000000-0005-0000-0000-0000DB330000}"/>
    <cellStyle name="Output 2 36" xfId="12900" xr:uid="{00000000-0005-0000-0000-0000DC330000}"/>
    <cellStyle name="Output 2 37" xfId="11191" xr:uid="{00000000-0005-0000-0000-0000DD330000}"/>
    <cellStyle name="Output 2 38" xfId="12924" xr:uid="{00000000-0005-0000-0000-0000DE330000}"/>
    <cellStyle name="Output 2 39" xfId="11162" xr:uid="{00000000-0005-0000-0000-0000DF330000}"/>
    <cellStyle name="Output 2 4" xfId="4609" xr:uid="{00000000-0005-0000-0000-0000E0330000}"/>
    <cellStyle name="Output 2 40" xfId="13006" xr:uid="{00000000-0005-0000-0000-0000E1330000}"/>
    <cellStyle name="Output 2 41" xfId="11118" xr:uid="{00000000-0005-0000-0000-0000E2330000}"/>
    <cellStyle name="Output 2 42" xfId="13036" xr:uid="{00000000-0005-0000-0000-0000E3330000}"/>
    <cellStyle name="Output 2 43" xfId="13042" xr:uid="{00000000-0005-0000-0000-0000E4330000}"/>
    <cellStyle name="Output 2 44" xfId="11022" xr:uid="{00000000-0005-0000-0000-0000E5330000}"/>
    <cellStyle name="Output 2 45" xfId="11035" xr:uid="{00000000-0005-0000-0000-0000E6330000}"/>
    <cellStyle name="Output 2 46" xfId="11024" xr:uid="{00000000-0005-0000-0000-0000E7330000}"/>
    <cellStyle name="Output 2 47" xfId="13696" xr:uid="{00000000-0005-0000-0000-0000E8330000}"/>
    <cellStyle name="Output 2 48" xfId="13735" xr:uid="{00000000-0005-0000-0000-0000E9330000}"/>
    <cellStyle name="Output 2 49" xfId="10999" xr:uid="{00000000-0005-0000-0000-0000EA330000}"/>
    <cellStyle name="Output 2 5" xfId="4610" xr:uid="{00000000-0005-0000-0000-0000EB330000}"/>
    <cellStyle name="Output 2 50" xfId="16086" xr:uid="{00000000-0005-0000-0000-0000EC330000}"/>
    <cellStyle name="Output 2 51" xfId="15620" xr:uid="{00000000-0005-0000-0000-0000ED330000}"/>
    <cellStyle name="Output 2 52" xfId="15618" xr:uid="{00000000-0005-0000-0000-0000EE330000}"/>
    <cellStyle name="Output 2 53" xfId="16012" xr:uid="{00000000-0005-0000-0000-0000EF330000}"/>
    <cellStyle name="Output 2 54" xfId="16004" xr:uid="{00000000-0005-0000-0000-0000F0330000}"/>
    <cellStyle name="Output 2 55" xfId="15603" xr:uid="{00000000-0005-0000-0000-0000F1330000}"/>
    <cellStyle name="Output 2 56" xfId="16015" xr:uid="{00000000-0005-0000-0000-0000F2330000}"/>
    <cellStyle name="Output 2 57" xfId="15597" xr:uid="{00000000-0005-0000-0000-0000F3330000}"/>
    <cellStyle name="Output 2 58" xfId="16022" xr:uid="{00000000-0005-0000-0000-0000F4330000}"/>
    <cellStyle name="Output 2 59" xfId="15588" xr:uid="{00000000-0005-0000-0000-0000F5330000}"/>
    <cellStyle name="Output 2 6" xfId="4611" xr:uid="{00000000-0005-0000-0000-0000F6330000}"/>
    <cellStyle name="Output 2 60" xfId="16030" xr:uid="{00000000-0005-0000-0000-0000F7330000}"/>
    <cellStyle name="Output 2 61" xfId="15585" xr:uid="{00000000-0005-0000-0000-0000F8330000}"/>
    <cellStyle name="Output 2 62" xfId="16036" xr:uid="{00000000-0005-0000-0000-0000F9330000}"/>
    <cellStyle name="Output 2 63" xfId="15579" xr:uid="{00000000-0005-0000-0000-0000FA330000}"/>
    <cellStyle name="Output 2 7" xfId="4612" xr:uid="{00000000-0005-0000-0000-0000FB330000}"/>
    <cellStyle name="Output 2 8" xfId="4613" xr:uid="{00000000-0005-0000-0000-0000FC330000}"/>
    <cellStyle name="Output 2 9" xfId="4614" xr:uid="{00000000-0005-0000-0000-0000FD330000}"/>
    <cellStyle name="Output 3" xfId="4615" xr:uid="{00000000-0005-0000-0000-0000FE330000}"/>
    <cellStyle name="Page Heading" xfId="4616" xr:uid="{00000000-0005-0000-0000-0000FF330000}"/>
    <cellStyle name="Page Heading Large" xfId="4617" xr:uid="{00000000-0005-0000-0000-000000340000}"/>
    <cellStyle name="Page Heading Small" xfId="4618" xr:uid="{00000000-0005-0000-0000-000001340000}"/>
    <cellStyle name="Page Number" xfId="4619" xr:uid="{00000000-0005-0000-0000-000002340000}"/>
    <cellStyle name="pb_page_heading_LS" xfId="4620" xr:uid="{00000000-0005-0000-0000-000003340000}"/>
    <cellStyle name="Per aandeel" xfId="4621" xr:uid="{00000000-0005-0000-0000-000004340000}"/>
    <cellStyle name="Percent" xfId="72" builtinId="5"/>
    <cellStyle name="Percent (1)" xfId="4622" xr:uid="{00000000-0005-0000-0000-000006340000}"/>
    <cellStyle name="Percent [0]" xfId="4623" xr:uid="{00000000-0005-0000-0000-000007340000}"/>
    <cellStyle name="Percent [00]" xfId="4624" xr:uid="{00000000-0005-0000-0000-000008340000}"/>
    <cellStyle name="Percent [1]" xfId="4625" xr:uid="{00000000-0005-0000-0000-000009340000}"/>
    <cellStyle name="Percent [1] 10" xfId="9864" xr:uid="{00000000-0005-0000-0000-00000A340000}"/>
    <cellStyle name="Percent [1] 10 2" xfId="10561" xr:uid="{00000000-0005-0000-0000-00000B340000}"/>
    <cellStyle name="Percent [1] 10 3" xfId="12738" xr:uid="{00000000-0005-0000-0000-00000C340000}"/>
    <cellStyle name="Percent [1] 10 4" xfId="11297" xr:uid="{00000000-0005-0000-0000-00000D340000}"/>
    <cellStyle name="Percent [1] 10 5" xfId="12310" xr:uid="{00000000-0005-0000-0000-00000E340000}"/>
    <cellStyle name="Percent [1] 10 6" xfId="12483" xr:uid="{00000000-0005-0000-0000-00000F340000}"/>
    <cellStyle name="Percent [1] 11" xfId="10439" xr:uid="{00000000-0005-0000-0000-000010340000}"/>
    <cellStyle name="Percent [1] 11 2" xfId="10919" xr:uid="{00000000-0005-0000-0000-000011340000}"/>
    <cellStyle name="Percent [1] 11 3" xfId="13054" xr:uid="{00000000-0005-0000-0000-000012340000}"/>
    <cellStyle name="Percent [1] 11 4" xfId="13465" xr:uid="{00000000-0005-0000-0000-000013340000}"/>
    <cellStyle name="Percent [1] 11 5" xfId="13986" xr:uid="{00000000-0005-0000-0000-000014340000}"/>
    <cellStyle name="Percent [1] 11 6" xfId="14477" xr:uid="{00000000-0005-0000-0000-000015340000}"/>
    <cellStyle name="Percent [1] 12" xfId="9796" xr:uid="{00000000-0005-0000-0000-000016340000}"/>
    <cellStyle name="Percent [1] 12 2" xfId="13254" xr:uid="{00000000-0005-0000-0000-000017340000}"/>
    <cellStyle name="Percent [1] 12 3" xfId="13657" xr:uid="{00000000-0005-0000-0000-000018340000}"/>
    <cellStyle name="Percent [1] 12 4" xfId="14135" xr:uid="{00000000-0005-0000-0000-000019340000}"/>
    <cellStyle name="Percent [1] 12 5" xfId="14621" xr:uid="{00000000-0005-0000-0000-00001A340000}"/>
    <cellStyle name="Percent [1] 12 6" xfId="14973" xr:uid="{00000000-0005-0000-0000-00001B340000}"/>
    <cellStyle name="Percent [1] 13" xfId="13113" xr:uid="{00000000-0005-0000-0000-00001C340000}"/>
    <cellStyle name="Percent [1] 13 2" xfId="13555" xr:uid="{00000000-0005-0000-0000-00001D340000}"/>
    <cellStyle name="Percent [1] 13 3" xfId="14056" xr:uid="{00000000-0005-0000-0000-00001E340000}"/>
    <cellStyle name="Percent [1] 13 4" xfId="14547" xr:uid="{00000000-0005-0000-0000-00001F340000}"/>
    <cellStyle name="Percent [1] 13 5" xfId="14890" xr:uid="{00000000-0005-0000-0000-000020340000}"/>
    <cellStyle name="Percent [1] 14" xfId="13255" xr:uid="{00000000-0005-0000-0000-000021340000}"/>
    <cellStyle name="Percent [1] 14 2" xfId="13658" xr:uid="{00000000-0005-0000-0000-000022340000}"/>
    <cellStyle name="Percent [1] 14 3" xfId="14136" xr:uid="{00000000-0005-0000-0000-000023340000}"/>
    <cellStyle name="Percent [1] 14 4" xfId="14622" xr:uid="{00000000-0005-0000-0000-000024340000}"/>
    <cellStyle name="Percent [1] 14 5" xfId="14974" xr:uid="{00000000-0005-0000-0000-000025340000}"/>
    <cellStyle name="Percent [1] 15" xfId="13107" xr:uid="{00000000-0005-0000-0000-000026340000}"/>
    <cellStyle name="Percent [1] 15 2" xfId="13550" xr:uid="{00000000-0005-0000-0000-000027340000}"/>
    <cellStyle name="Percent [1] 15 3" xfId="14051" xr:uid="{00000000-0005-0000-0000-000028340000}"/>
    <cellStyle name="Percent [1] 15 4" xfId="14542" xr:uid="{00000000-0005-0000-0000-000029340000}"/>
    <cellStyle name="Percent [1] 15 5" xfId="14885" xr:uid="{00000000-0005-0000-0000-00002A340000}"/>
    <cellStyle name="Percent [1] 16" xfId="11430" xr:uid="{00000000-0005-0000-0000-00002B340000}"/>
    <cellStyle name="Percent [1] 17" xfId="11376" xr:uid="{00000000-0005-0000-0000-00002C340000}"/>
    <cellStyle name="Percent [1] 18" xfId="12797" xr:uid="{00000000-0005-0000-0000-00002D340000}"/>
    <cellStyle name="Percent [1] 19" xfId="11464" xr:uid="{00000000-0005-0000-0000-00002E340000}"/>
    <cellStyle name="Percent [1] 2" xfId="10216" xr:uid="{00000000-0005-0000-0000-00002F340000}"/>
    <cellStyle name="Percent [1] 2 2" xfId="10748" xr:uid="{00000000-0005-0000-0000-000030340000}"/>
    <cellStyle name="Percent [1] 2 3" xfId="12905" xr:uid="{00000000-0005-0000-0000-000031340000}"/>
    <cellStyle name="Percent [1] 2 4" xfId="11059" xr:uid="{00000000-0005-0000-0000-000032340000}"/>
    <cellStyle name="Percent [1] 2 5" xfId="13799" xr:uid="{00000000-0005-0000-0000-000033340000}"/>
    <cellStyle name="Percent [1] 2 6" xfId="14284" xr:uid="{00000000-0005-0000-0000-000034340000}"/>
    <cellStyle name="Percent [1] 20" xfId="12831" xr:uid="{00000000-0005-0000-0000-000035340000}"/>
    <cellStyle name="Percent [1] 21" xfId="12826" xr:uid="{00000000-0005-0000-0000-000036340000}"/>
    <cellStyle name="Percent [1] 22" xfId="11433" xr:uid="{00000000-0005-0000-0000-000037340000}"/>
    <cellStyle name="Percent [1] 23" xfId="12845" xr:uid="{00000000-0005-0000-0000-000038340000}"/>
    <cellStyle name="Percent [1] 24" xfId="12880" xr:uid="{00000000-0005-0000-0000-000039340000}"/>
    <cellStyle name="Percent [1] 25" xfId="11238" xr:uid="{00000000-0005-0000-0000-00003A340000}"/>
    <cellStyle name="Percent [1] 26" xfId="12891" xr:uid="{00000000-0005-0000-0000-00003B340000}"/>
    <cellStyle name="Percent [1] 27" xfId="11228" xr:uid="{00000000-0005-0000-0000-00003C340000}"/>
    <cellStyle name="Percent [1] 28" xfId="12902" xr:uid="{00000000-0005-0000-0000-00003D340000}"/>
    <cellStyle name="Percent [1] 29" xfId="12918" xr:uid="{00000000-0005-0000-0000-00003E340000}"/>
    <cellStyle name="Percent [1] 3" xfId="9888" xr:uid="{00000000-0005-0000-0000-00003F340000}"/>
    <cellStyle name="Percent [1] 3 2" xfId="10580" xr:uid="{00000000-0005-0000-0000-000040340000}"/>
    <cellStyle name="Percent [1] 3 3" xfId="12753" xr:uid="{00000000-0005-0000-0000-000041340000}"/>
    <cellStyle name="Percent [1] 3 4" xfId="11276" xr:uid="{00000000-0005-0000-0000-000042340000}"/>
    <cellStyle name="Percent [1] 3 5" xfId="12329" xr:uid="{00000000-0005-0000-0000-000043340000}"/>
    <cellStyle name="Percent [1] 3 6" xfId="12505" xr:uid="{00000000-0005-0000-0000-000044340000}"/>
    <cellStyle name="Percent [1] 30" xfId="11178" xr:uid="{00000000-0005-0000-0000-000045340000}"/>
    <cellStyle name="Percent [1] 31" xfId="12994" xr:uid="{00000000-0005-0000-0000-000046340000}"/>
    <cellStyle name="Percent [1] 32" xfId="11122" xr:uid="{00000000-0005-0000-0000-000047340000}"/>
    <cellStyle name="Percent [1] 33" xfId="13025" xr:uid="{00000000-0005-0000-0000-000048340000}"/>
    <cellStyle name="Percent [1] 34" xfId="11079" xr:uid="{00000000-0005-0000-0000-000049340000}"/>
    <cellStyle name="Percent [1] 35" xfId="13066" xr:uid="{00000000-0005-0000-0000-00004A340000}"/>
    <cellStyle name="Percent [1] 36" xfId="11032" xr:uid="{00000000-0005-0000-0000-00004B340000}"/>
    <cellStyle name="Percent [1] 37" xfId="11005" xr:uid="{00000000-0005-0000-0000-00004C340000}"/>
    <cellStyle name="Percent [1] 38" xfId="13405" xr:uid="{00000000-0005-0000-0000-00004D340000}"/>
    <cellStyle name="Percent [1] 39" xfId="13623" xr:uid="{00000000-0005-0000-0000-00004E340000}"/>
    <cellStyle name="Percent [1] 4" xfId="10224" xr:uid="{00000000-0005-0000-0000-00004F340000}"/>
    <cellStyle name="Percent [1] 4 2" xfId="10756" xr:uid="{00000000-0005-0000-0000-000050340000}"/>
    <cellStyle name="Percent [1] 4 3" xfId="12908" xr:uid="{00000000-0005-0000-0000-000051340000}"/>
    <cellStyle name="Percent [1] 4 4" xfId="11051" xr:uid="{00000000-0005-0000-0000-000052340000}"/>
    <cellStyle name="Percent [1] 4 5" xfId="13807" xr:uid="{00000000-0005-0000-0000-000053340000}"/>
    <cellStyle name="Percent [1] 4 6" xfId="14292" xr:uid="{00000000-0005-0000-0000-000054340000}"/>
    <cellStyle name="Percent [1] 40" xfId="11394" xr:uid="{00000000-0005-0000-0000-000055340000}"/>
    <cellStyle name="Percent [1] 41" xfId="10997" xr:uid="{00000000-0005-0000-0000-000056340000}"/>
    <cellStyle name="Percent [1] 42" xfId="10978" xr:uid="{00000000-0005-0000-0000-000057340000}"/>
    <cellStyle name="Percent [1] 43" xfId="15041" xr:uid="{00000000-0005-0000-0000-000058340000}"/>
    <cellStyle name="Percent [1] 44" xfId="16018" xr:uid="{00000000-0005-0000-0000-000059340000}"/>
    <cellStyle name="Percent [1] 45" xfId="15610" xr:uid="{00000000-0005-0000-0000-00005A340000}"/>
    <cellStyle name="Percent [1] 46" xfId="16007" xr:uid="{00000000-0005-0000-0000-00005B340000}"/>
    <cellStyle name="Percent [1] 47" xfId="15600" xr:uid="{00000000-0005-0000-0000-00005C340000}"/>
    <cellStyle name="Percent [1] 48" xfId="16019" xr:uid="{00000000-0005-0000-0000-00005D340000}"/>
    <cellStyle name="Percent [1] 49" xfId="15591" xr:uid="{00000000-0005-0000-0000-00005E340000}"/>
    <cellStyle name="Percent [1] 5" xfId="10223" xr:uid="{00000000-0005-0000-0000-00005F340000}"/>
    <cellStyle name="Percent [1] 5 2" xfId="10755" xr:uid="{00000000-0005-0000-0000-000060340000}"/>
    <cellStyle name="Percent [1] 5 3" xfId="12907" xr:uid="{00000000-0005-0000-0000-000061340000}"/>
    <cellStyle name="Percent [1] 5 4" xfId="11052" xr:uid="{00000000-0005-0000-0000-000062340000}"/>
    <cellStyle name="Percent [1] 5 5" xfId="13806" xr:uid="{00000000-0005-0000-0000-000063340000}"/>
    <cellStyle name="Percent [1] 5 6" xfId="14291" xr:uid="{00000000-0005-0000-0000-000064340000}"/>
    <cellStyle name="Percent [1] 50" xfId="16025" xr:uid="{00000000-0005-0000-0000-000065340000}"/>
    <cellStyle name="Percent [1] 51" xfId="15582" xr:uid="{00000000-0005-0000-0000-000066340000}"/>
    <cellStyle name="Percent [1] 52" xfId="16033" xr:uid="{00000000-0005-0000-0000-000067340000}"/>
    <cellStyle name="Percent [1] 53" xfId="16039" xr:uid="{00000000-0005-0000-0000-000068340000}"/>
    <cellStyle name="Percent [1] 54" xfId="15576" xr:uid="{00000000-0005-0000-0000-000069340000}"/>
    <cellStyle name="Percent [1] 6" xfId="9876" xr:uid="{00000000-0005-0000-0000-00006A340000}"/>
    <cellStyle name="Percent [1] 6 2" xfId="10571" xr:uid="{00000000-0005-0000-0000-00006B340000}"/>
    <cellStyle name="Percent [1] 6 3" xfId="12748" xr:uid="{00000000-0005-0000-0000-00006C340000}"/>
    <cellStyle name="Percent [1] 6 4" xfId="11285" xr:uid="{00000000-0005-0000-0000-00006D340000}"/>
    <cellStyle name="Percent [1] 6 5" xfId="12320" xr:uid="{00000000-0005-0000-0000-00006E340000}"/>
    <cellStyle name="Percent [1] 6 6" xfId="12494" xr:uid="{00000000-0005-0000-0000-00006F340000}"/>
    <cellStyle name="Percent [1] 7" xfId="9874" xr:uid="{00000000-0005-0000-0000-000070340000}"/>
    <cellStyle name="Percent [1] 7 2" xfId="10569" xr:uid="{00000000-0005-0000-0000-000071340000}"/>
    <cellStyle name="Percent [1] 7 3" xfId="12746" xr:uid="{00000000-0005-0000-0000-000072340000}"/>
    <cellStyle name="Percent [1] 7 4" xfId="11287" xr:uid="{00000000-0005-0000-0000-000073340000}"/>
    <cellStyle name="Percent [1] 7 5" xfId="12318" xr:uid="{00000000-0005-0000-0000-000074340000}"/>
    <cellStyle name="Percent [1] 7 6" xfId="12492" xr:uid="{00000000-0005-0000-0000-000075340000}"/>
    <cellStyle name="Percent [1] 8" xfId="10236" xr:uid="{00000000-0005-0000-0000-000076340000}"/>
    <cellStyle name="Percent [1] 8 2" xfId="10764" xr:uid="{00000000-0005-0000-0000-000077340000}"/>
    <cellStyle name="Percent [1] 8 3" xfId="12913" xr:uid="{00000000-0005-0000-0000-000078340000}"/>
    <cellStyle name="Percent [1] 8 4" xfId="11044" xr:uid="{00000000-0005-0000-0000-000079340000}"/>
    <cellStyle name="Percent [1] 8 5" xfId="13815" xr:uid="{00000000-0005-0000-0000-00007A340000}"/>
    <cellStyle name="Percent [1] 8 6" xfId="14300" xr:uid="{00000000-0005-0000-0000-00007B340000}"/>
    <cellStyle name="Percent [1] 9" xfId="9870" xr:uid="{00000000-0005-0000-0000-00007C340000}"/>
    <cellStyle name="Percent [1] 9 2" xfId="10566" xr:uid="{00000000-0005-0000-0000-00007D340000}"/>
    <cellStyle name="Percent [1] 9 3" xfId="12742" xr:uid="{00000000-0005-0000-0000-00007E340000}"/>
    <cellStyle name="Percent [1] 9 4" xfId="11291" xr:uid="{00000000-0005-0000-0000-00007F340000}"/>
    <cellStyle name="Percent [1] 9 5" xfId="12315" xr:uid="{00000000-0005-0000-0000-000080340000}"/>
    <cellStyle name="Percent [1] 9 6" xfId="12488" xr:uid="{00000000-0005-0000-0000-000081340000}"/>
    <cellStyle name="Percent [2]" xfId="4626" xr:uid="{00000000-0005-0000-0000-000082340000}"/>
    <cellStyle name="Percent [2] 2" xfId="4627" xr:uid="{00000000-0005-0000-0000-000083340000}"/>
    <cellStyle name="Percent [2] 3" xfId="4628" xr:uid="{00000000-0005-0000-0000-000084340000}"/>
    <cellStyle name="Percent 1 dec" xfId="4629" xr:uid="{00000000-0005-0000-0000-000085340000}"/>
    <cellStyle name="Percent 1 dec - Input" xfId="4630" xr:uid="{00000000-0005-0000-0000-000086340000}"/>
    <cellStyle name="Percent 1 dec_Data" xfId="4631" xr:uid="{00000000-0005-0000-0000-000087340000}"/>
    <cellStyle name="Percent 10" xfId="4632" xr:uid="{00000000-0005-0000-0000-000088340000}"/>
    <cellStyle name="Percent 2" xfId="8" xr:uid="{00000000-0005-0000-0000-000089340000}"/>
    <cellStyle name="Percent 2 10" xfId="4633" xr:uid="{00000000-0005-0000-0000-00008A340000}"/>
    <cellStyle name="Percent 2 10 2" xfId="4634" xr:uid="{00000000-0005-0000-0000-00008B340000}"/>
    <cellStyle name="Percent 2 10 2 2" xfId="4635" xr:uid="{00000000-0005-0000-0000-00008C340000}"/>
    <cellStyle name="Percent 2 10 3" xfId="4636" xr:uid="{00000000-0005-0000-0000-00008D340000}"/>
    <cellStyle name="Percent 2 11" xfId="4637" xr:uid="{00000000-0005-0000-0000-00008E340000}"/>
    <cellStyle name="Percent 2 12" xfId="4638" xr:uid="{00000000-0005-0000-0000-00008F340000}"/>
    <cellStyle name="Percent 2 12 2" xfId="4639" xr:uid="{00000000-0005-0000-0000-000090340000}"/>
    <cellStyle name="Percent 2 12 2 2" xfId="4640" xr:uid="{00000000-0005-0000-0000-000091340000}"/>
    <cellStyle name="Percent 2 12 3" xfId="4641" xr:uid="{00000000-0005-0000-0000-000092340000}"/>
    <cellStyle name="Percent 2 13" xfId="4642" xr:uid="{00000000-0005-0000-0000-000093340000}"/>
    <cellStyle name="Percent 2 13 2" xfId="4643" xr:uid="{00000000-0005-0000-0000-000094340000}"/>
    <cellStyle name="Percent 2 14" xfId="4644" xr:uid="{00000000-0005-0000-0000-000095340000}"/>
    <cellStyle name="Percent 2 15" xfId="4645" xr:uid="{00000000-0005-0000-0000-000096340000}"/>
    <cellStyle name="Percent 2 16" xfId="4646" xr:uid="{00000000-0005-0000-0000-000097340000}"/>
    <cellStyle name="Percent 2 17" xfId="4647" xr:uid="{00000000-0005-0000-0000-000098340000}"/>
    <cellStyle name="Percent 2 18" xfId="4648" xr:uid="{00000000-0005-0000-0000-000099340000}"/>
    <cellStyle name="Percent 2 19" xfId="4649" xr:uid="{00000000-0005-0000-0000-00009A340000}"/>
    <cellStyle name="Percent 2 2" xfId="9" xr:uid="{00000000-0005-0000-0000-00009B340000}"/>
    <cellStyle name="Percent 2 2 2" xfId="4650" xr:uid="{00000000-0005-0000-0000-00009C340000}"/>
    <cellStyle name="Percent 2 2 3" xfId="4651" xr:uid="{00000000-0005-0000-0000-00009D340000}"/>
    <cellStyle name="Percent 2 2 4" xfId="4652" xr:uid="{00000000-0005-0000-0000-00009E340000}"/>
    <cellStyle name="Percent 2 2 4 2" xfId="4653" xr:uid="{00000000-0005-0000-0000-00009F340000}"/>
    <cellStyle name="Percent 2 2 4 2 2" xfId="4654" xr:uid="{00000000-0005-0000-0000-0000A0340000}"/>
    <cellStyle name="Percent 2 2 4 2 2 2" xfId="4655" xr:uid="{00000000-0005-0000-0000-0000A1340000}"/>
    <cellStyle name="Percent 2 2 4 2 3" xfId="4656" xr:uid="{00000000-0005-0000-0000-0000A2340000}"/>
    <cellStyle name="Percent 2 2 4 3" xfId="4657" xr:uid="{00000000-0005-0000-0000-0000A3340000}"/>
    <cellStyle name="Percent 2 2 4 3 2" xfId="4658" xr:uid="{00000000-0005-0000-0000-0000A4340000}"/>
    <cellStyle name="Percent 2 2 4 4" xfId="4659" xr:uid="{00000000-0005-0000-0000-0000A5340000}"/>
    <cellStyle name="Percent 2 2 5" xfId="4660" xr:uid="{00000000-0005-0000-0000-0000A6340000}"/>
    <cellStyle name="Percent 2 2 6" xfId="4661" xr:uid="{00000000-0005-0000-0000-0000A7340000}"/>
    <cellStyle name="Percent 2 3" xfId="10" xr:uid="{00000000-0005-0000-0000-0000A8340000}"/>
    <cellStyle name="Percent 2 3 2" xfId="10225" xr:uid="{00000000-0005-0000-0000-0000A9340000}"/>
    <cellStyle name="Percent 2 4" xfId="4662" xr:uid="{00000000-0005-0000-0000-0000AA340000}"/>
    <cellStyle name="Percent 2 5" xfId="4663" xr:uid="{00000000-0005-0000-0000-0000AB340000}"/>
    <cellStyle name="Percent 2 5 2" xfId="4664" xr:uid="{00000000-0005-0000-0000-0000AC340000}"/>
    <cellStyle name="Percent 2 5 2 2" xfId="4665" xr:uid="{00000000-0005-0000-0000-0000AD340000}"/>
    <cellStyle name="Percent 2 5 2 2 2" xfId="4666" xr:uid="{00000000-0005-0000-0000-0000AE340000}"/>
    <cellStyle name="Percent 2 5 2 2 2 2" xfId="4667" xr:uid="{00000000-0005-0000-0000-0000AF340000}"/>
    <cellStyle name="Percent 2 5 2 2 3" xfId="4668" xr:uid="{00000000-0005-0000-0000-0000B0340000}"/>
    <cellStyle name="Percent 2 5 2 3" xfId="4669" xr:uid="{00000000-0005-0000-0000-0000B1340000}"/>
    <cellStyle name="Percent 2 5 2 3 2" xfId="4670" xr:uid="{00000000-0005-0000-0000-0000B2340000}"/>
    <cellStyle name="Percent 2 5 2 4" xfId="4671" xr:uid="{00000000-0005-0000-0000-0000B3340000}"/>
    <cellStyle name="Percent 2 5 3" xfId="4672" xr:uid="{00000000-0005-0000-0000-0000B4340000}"/>
    <cellStyle name="Percent 2 5 3 2" xfId="4673" xr:uid="{00000000-0005-0000-0000-0000B5340000}"/>
    <cellStyle name="Percent 2 5 3 2 2" xfId="4674" xr:uid="{00000000-0005-0000-0000-0000B6340000}"/>
    <cellStyle name="Percent 2 5 3 2 2 2" xfId="4675" xr:uid="{00000000-0005-0000-0000-0000B7340000}"/>
    <cellStyle name="Percent 2 5 3 2 3" xfId="4676" xr:uid="{00000000-0005-0000-0000-0000B8340000}"/>
    <cellStyle name="Percent 2 5 3 3" xfId="4677" xr:uid="{00000000-0005-0000-0000-0000B9340000}"/>
    <cellStyle name="Percent 2 5 3 3 2" xfId="4678" xr:uid="{00000000-0005-0000-0000-0000BA340000}"/>
    <cellStyle name="Percent 2 5 3 4" xfId="4679" xr:uid="{00000000-0005-0000-0000-0000BB340000}"/>
    <cellStyle name="Percent 2 5 4" xfId="4680" xr:uid="{00000000-0005-0000-0000-0000BC340000}"/>
    <cellStyle name="Percent 2 5 4 2" xfId="4681" xr:uid="{00000000-0005-0000-0000-0000BD340000}"/>
    <cellStyle name="Percent 2 5 4 2 2" xfId="4682" xr:uid="{00000000-0005-0000-0000-0000BE340000}"/>
    <cellStyle name="Percent 2 5 4 3" xfId="4683" xr:uid="{00000000-0005-0000-0000-0000BF340000}"/>
    <cellStyle name="Percent 2 5 5" xfId="4684" xr:uid="{00000000-0005-0000-0000-0000C0340000}"/>
    <cellStyle name="Percent 2 5 5 2" xfId="4685" xr:uid="{00000000-0005-0000-0000-0000C1340000}"/>
    <cellStyle name="Percent 2 5 6" xfId="4686" xr:uid="{00000000-0005-0000-0000-0000C2340000}"/>
    <cellStyle name="Percent 2 6" xfId="4687" xr:uid="{00000000-0005-0000-0000-0000C3340000}"/>
    <cellStyle name="Percent 2 6 2" xfId="4688" xr:uid="{00000000-0005-0000-0000-0000C4340000}"/>
    <cellStyle name="Percent 2 6 2 2" xfId="4689" xr:uid="{00000000-0005-0000-0000-0000C5340000}"/>
    <cellStyle name="Percent 2 6 2 2 2" xfId="4690" xr:uid="{00000000-0005-0000-0000-0000C6340000}"/>
    <cellStyle name="Percent 2 6 2 2 2 2" xfId="4691" xr:uid="{00000000-0005-0000-0000-0000C7340000}"/>
    <cellStyle name="Percent 2 6 2 2 3" xfId="4692" xr:uid="{00000000-0005-0000-0000-0000C8340000}"/>
    <cellStyle name="Percent 2 6 2 3" xfId="4693" xr:uid="{00000000-0005-0000-0000-0000C9340000}"/>
    <cellStyle name="Percent 2 6 2 3 2" xfId="4694" xr:uid="{00000000-0005-0000-0000-0000CA340000}"/>
    <cellStyle name="Percent 2 6 2 4" xfId="4695" xr:uid="{00000000-0005-0000-0000-0000CB340000}"/>
    <cellStyle name="Percent 2 6 3" xfId="4696" xr:uid="{00000000-0005-0000-0000-0000CC340000}"/>
    <cellStyle name="Percent 2 6 3 2" xfId="4697" xr:uid="{00000000-0005-0000-0000-0000CD340000}"/>
    <cellStyle name="Percent 2 6 3 2 2" xfId="4698" xr:uid="{00000000-0005-0000-0000-0000CE340000}"/>
    <cellStyle name="Percent 2 6 3 2 2 2" xfId="4699" xr:uid="{00000000-0005-0000-0000-0000CF340000}"/>
    <cellStyle name="Percent 2 6 3 2 3" xfId="4700" xr:uid="{00000000-0005-0000-0000-0000D0340000}"/>
    <cellStyle name="Percent 2 6 3 3" xfId="4701" xr:uid="{00000000-0005-0000-0000-0000D1340000}"/>
    <cellStyle name="Percent 2 6 3 3 2" xfId="4702" xr:uid="{00000000-0005-0000-0000-0000D2340000}"/>
    <cellStyle name="Percent 2 6 3 4" xfId="4703" xr:uid="{00000000-0005-0000-0000-0000D3340000}"/>
    <cellStyle name="Percent 2 6 4" xfId="4704" xr:uid="{00000000-0005-0000-0000-0000D4340000}"/>
    <cellStyle name="Percent 2 6 4 2" xfId="4705" xr:uid="{00000000-0005-0000-0000-0000D5340000}"/>
    <cellStyle name="Percent 2 6 4 2 2" xfId="4706" xr:uid="{00000000-0005-0000-0000-0000D6340000}"/>
    <cellStyle name="Percent 2 6 4 3" xfId="4707" xr:uid="{00000000-0005-0000-0000-0000D7340000}"/>
    <cellStyle name="Percent 2 6 5" xfId="4708" xr:uid="{00000000-0005-0000-0000-0000D8340000}"/>
    <cellStyle name="Percent 2 6 5 2" xfId="4709" xr:uid="{00000000-0005-0000-0000-0000D9340000}"/>
    <cellStyle name="Percent 2 6 6" xfId="4710" xr:uid="{00000000-0005-0000-0000-0000DA340000}"/>
    <cellStyle name="Percent 2 7" xfId="4711" xr:uid="{00000000-0005-0000-0000-0000DB340000}"/>
    <cellStyle name="Percent 2 7 2" xfId="4712" xr:uid="{00000000-0005-0000-0000-0000DC340000}"/>
    <cellStyle name="Percent 2 7 3" xfId="4713" xr:uid="{00000000-0005-0000-0000-0000DD340000}"/>
    <cellStyle name="Percent 2 7 4" xfId="4714" xr:uid="{00000000-0005-0000-0000-0000DE340000}"/>
    <cellStyle name="Percent 2 7 4 2" xfId="4715" xr:uid="{00000000-0005-0000-0000-0000DF340000}"/>
    <cellStyle name="Percent 2 7 4 2 2" xfId="4716" xr:uid="{00000000-0005-0000-0000-0000E0340000}"/>
    <cellStyle name="Percent 2 7 4 3" xfId="4717" xr:uid="{00000000-0005-0000-0000-0000E1340000}"/>
    <cellStyle name="Percent 2 7 5" xfId="4718" xr:uid="{00000000-0005-0000-0000-0000E2340000}"/>
    <cellStyle name="Percent 2 7 5 2" xfId="4719" xr:uid="{00000000-0005-0000-0000-0000E3340000}"/>
    <cellStyle name="Percent 2 7 6" xfId="4720" xr:uid="{00000000-0005-0000-0000-0000E4340000}"/>
    <cellStyle name="Percent 2 8" xfId="4721" xr:uid="{00000000-0005-0000-0000-0000E5340000}"/>
    <cellStyle name="Percent 2 8 2" xfId="4722" xr:uid="{00000000-0005-0000-0000-0000E6340000}"/>
    <cellStyle name="Percent 2 8 2 2" xfId="4723" xr:uid="{00000000-0005-0000-0000-0000E7340000}"/>
    <cellStyle name="Percent 2 8 2 2 2" xfId="4724" xr:uid="{00000000-0005-0000-0000-0000E8340000}"/>
    <cellStyle name="Percent 2 8 2 3" xfId="4725" xr:uid="{00000000-0005-0000-0000-0000E9340000}"/>
    <cellStyle name="Percent 2 8 3" xfId="4726" xr:uid="{00000000-0005-0000-0000-0000EA340000}"/>
    <cellStyle name="Percent 2 8 3 2" xfId="4727" xr:uid="{00000000-0005-0000-0000-0000EB340000}"/>
    <cellStyle name="Percent 2 8 4" xfId="4728" xr:uid="{00000000-0005-0000-0000-0000EC340000}"/>
    <cellStyle name="Percent 2 9" xfId="4729" xr:uid="{00000000-0005-0000-0000-0000ED340000}"/>
    <cellStyle name="Percent 3" xfId="58" xr:uid="{00000000-0005-0000-0000-0000EE340000}"/>
    <cellStyle name="Percent 3 2" xfId="75" xr:uid="{00000000-0005-0000-0000-0000EF340000}"/>
    <cellStyle name="Percent 3 2 2" xfId="4730" xr:uid="{00000000-0005-0000-0000-0000F0340000}"/>
    <cellStyle name="Percent 3 2 2 2" xfId="4731" xr:uid="{00000000-0005-0000-0000-0000F1340000}"/>
    <cellStyle name="Percent 3 2 3" xfId="4732" xr:uid="{00000000-0005-0000-0000-0000F2340000}"/>
    <cellStyle name="Percent 3 2 4" xfId="4733" xr:uid="{00000000-0005-0000-0000-0000F3340000}"/>
    <cellStyle name="Percent 3 3" xfId="4734" xr:uid="{00000000-0005-0000-0000-0000F4340000}"/>
    <cellStyle name="Percent 3 4" xfId="4735" xr:uid="{00000000-0005-0000-0000-0000F5340000}"/>
    <cellStyle name="Percent 4" xfId="4736" xr:uid="{00000000-0005-0000-0000-0000F6340000}"/>
    <cellStyle name="Percent 4 2" xfId="4737" xr:uid="{00000000-0005-0000-0000-0000F7340000}"/>
    <cellStyle name="Percent 4 2 2" xfId="4738" xr:uid="{00000000-0005-0000-0000-0000F8340000}"/>
    <cellStyle name="Percent 4 2 3" xfId="4739" xr:uid="{00000000-0005-0000-0000-0000F9340000}"/>
    <cellStyle name="Percent 4 3" xfId="4740" xr:uid="{00000000-0005-0000-0000-0000FA340000}"/>
    <cellStyle name="Percent 4 3 2" xfId="4741" xr:uid="{00000000-0005-0000-0000-0000FB340000}"/>
    <cellStyle name="Percent 4 3 2 2" xfId="4742" xr:uid="{00000000-0005-0000-0000-0000FC340000}"/>
    <cellStyle name="Percent 4 3 3" xfId="4743" xr:uid="{00000000-0005-0000-0000-0000FD340000}"/>
    <cellStyle name="Percent 4 4" xfId="4744" xr:uid="{00000000-0005-0000-0000-0000FE340000}"/>
    <cellStyle name="Percent 5" xfId="4745" xr:uid="{00000000-0005-0000-0000-0000FF340000}"/>
    <cellStyle name="Percent 5 2" xfId="4746" xr:uid="{00000000-0005-0000-0000-000000350000}"/>
    <cellStyle name="Percent 5 2 2" xfId="4747" xr:uid="{00000000-0005-0000-0000-000001350000}"/>
    <cellStyle name="Percent 5 2 2 2" xfId="4748" xr:uid="{00000000-0005-0000-0000-000002350000}"/>
    <cellStyle name="Percent 5 2 3" xfId="4749" xr:uid="{00000000-0005-0000-0000-000003350000}"/>
    <cellStyle name="Percent 6" xfId="4750" xr:uid="{00000000-0005-0000-0000-000004350000}"/>
    <cellStyle name="Percent 6 2" xfId="4751" xr:uid="{00000000-0005-0000-0000-000005350000}"/>
    <cellStyle name="Percent 6 2 2" xfId="4752" xr:uid="{00000000-0005-0000-0000-000006350000}"/>
    <cellStyle name="Percent 6 2 2 2" xfId="4753" xr:uid="{00000000-0005-0000-0000-000007350000}"/>
    <cellStyle name="Percent 6 2 3" xfId="4754" xr:uid="{00000000-0005-0000-0000-000008350000}"/>
    <cellStyle name="Percent 6 3" xfId="4755" xr:uid="{00000000-0005-0000-0000-000009350000}"/>
    <cellStyle name="Percent 6 3 2" xfId="4756" xr:uid="{00000000-0005-0000-0000-00000A350000}"/>
    <cellStyle name="Percent 6 3 2 2" xfId="4757" xr:uid="{00000000-0005-0000-0000-00000B350000}"/>
    <cellStyle name="Percent 6 3 3" xfId="4758" xr:uid="{00000000-0005-0000-0000-00000C350000}"/>
    <cellStyle name="Percent 7" xfId="4759" xr:uid="{00000000-0005-0000-0000-00000D350000}"/>
    <cellStyle name="Percent 7 2" xfId="4760" xr:uid="{00000000-0005-0000-0000-00000E350000}"/>
    <cellStyle name="Percent 7 2 2" xfId="4761" xr:uid="{00000000-0005-0000-0000-00000F350000}"/>
    <cellStyle name="Percent 7 2 2 2" xfId="4762" xr:uid="{00000000-0005-0000-0000-000010350000}"/>
    <cellStyle name="Percent 7 2 3" xfId="4763" xr:uid="{00000000-0005-0000-0000-000011350000}"/>
    <cellStyle name="Percent 7 3" xfId="4764" xr:uid="{00000000-0005-0000-0000-000012350000}"/>
    <cellStyle name="Percent 7 3 2" xfId="4765" xr:uid="{00000000-0005-0000-0000-000013350000}"/>
    <cellStyle name="Percent 7 4" xfId="4766" xr:uid="{00000000-0005-0000-0000-000014350000}"/>
    <cellStyle name="Percent 8" xfId="4767" xr:uid="{00000000-0005-0000-0000-000015350000}"/>
    <cellStyle name="Percent 9" xfId="4768" xr:uid="{00000000-0005-0000-0000-000016350000}"/>
    <cellStyle name="Percent Hard" xfId="4769" xr:uid="{00000000-0005-0000-0000-000017350000}"/>
    <cellStyle name="percentage" xfId="4770" xr:uid="{00000000-0005-0000-0000-000018350000}"/>
    <cellStyle name="PercentChange" xfId="4771" xr:uid="{00000000-0005-0000-0000-000019350000}"/>
    <cellStyle name="PLAN1" xfId="4772" xr:uid="{00000000-0005-0000-0000-00001A350000}"/>
    <cellStyle name="Porcentaje" xfId="4773" xr:uid="{00000000-0005-0000-0000-00001B350000}"/>
    <cellStyle name="Pourcentage_Profit &amp; Loss" xfId="4774" xr:uid="{00000000-0005-0000-0000-00001C350000}"/>
    <cellStyle name="PrePop Currency (0)" xfId="4775" xr:uid="{00000000-0005-0000-0000-00001D350000}"/>
    <cellStyle name="PrePop Currency (2)" xfId="4776" xr:uid="{00000000-0005-0000-0000-00001E350000}"/>
    <cellStyle name="PrePop Units (0)" xfId="4777" xr:uid="{00000000-0005-0000-0000-00001F350000}"/>
    <cellStyle name="PrePop Units (1)" xfId="4778" xr:uid="{00000000-0005-0000-0000-000020350000}"/>
    <cellStyle name="PrePop Units (2)" xfId="4779" xr:uid="{00000000-0005-0000-0000-000021350000}"/>
    <cellStyle name="Procenten" xfId="4780" xr:uid="{00000000-0005-0000-0000-000022350000}"/>
    <cellStyle name="Procenten estimate" xfId="4781" xr:uid="{00000000-0005-0000-0000-000023350000}"/>
    <cellStyle name="Procenten_EMI" xfId="4782" xr:uid="{00000000-0005-0000-0000-000024350000}"/>
    <cellStyle name="Profit figure" xfId="4783" xr:uid="{00000000-0005-0000-0000-000025350000}"/>
    <cellStyle name="Protected" xfId="4784" xr:uid="{00000000-0005-0000-0000-000026350000}"/>
    <cellStyle name="ProtectedDates" xfId="4785" xr:uid="{00000000-0005-0000-0000-000027350000}"/>
    <cellStyle name="PSChar" xfId="4786" xr:uid="{00000000-0005-0000-0000-000028350000}"/>
    <cellStyle name="PSDate" xfId="4787" xr:uid="{00000000-0005-0000-0000-000029350000}"/>
    <cellStyle name="PSDec" xfId="4788" xr:uid="{00000000-0005-0000-0000-00002A350000}"/>
    <cellStyle name="PSHeading" xfId="4789" xr:uid="{00000000-0005-0000-0000-00002B350000}"/>
    <cellStyle name="PSHeading 2" xfId="9862" xr:uid="{00000000-0005-0000-0000-00002C350000}"/>
    <cellStyle name="PSHeading 3" xfId="13106" xr:uid="{00000000-0005-0000-0000-00002D350000}"/>
    <cellStyle name="PSHeading 4" xfId="13104" xr:uid="{00000000-0005-0000-0000-00002E350000}"/>
    <cellStyle name="PSHeading 5" xfId="11436" xr:uid="{00000000-0005-0000-0000-00002F350000}"/>
    <cellStyle name="PSInt" xfId="4790" xr:uid="{00000000-0005-0000-0000-000030350000}"/>
    <cellStyle name="PSSpacer" xfId="4791" xr:uid="{00000000-0005-0000-0000-000031350000}"/>
    <cellStyle name="RatioX" xfId="4792" xr:uid="{00000000-0005-0000-0000-000032350000}"/>
    <cellStyle name="Red font" xfId="4793" xr:uid="{00000000-0005-0000-0000-000033350000}"/>
    <cellStyle name="ref" xfId="4794" xr:uid="{00000000-0005-0000-0000-000034350000}"/>
    <cellStyle name="Right" xfId="4795" xr:uid="{00000000-0005-0000-0000-000035350000}"/>
    <cellStyle name="Salomon Logo" xfId="4796" xr:uid="{00000000-0005-0000-0000-000036350000}"/>
    <cellStyle name="ScripFactor" xfId="4797" xr:uid="{00000000-0005-0000-0000-000037350000}"/>
    <cellStyle name="SectionHeading" xfId="4798" xr:uid="{00000000-0005-0000-0000-000038350000}"/>
    <cellStyle name="SectionHeading 10" xfId="9846" xr:uid="{00000000-0005-0000-0000-000039350000}"/>
    <cellStyle name="SectionHeading 10 2" xfId="10546" xr:uid="{00000000-0005-0000-0000-00003A350000}"/>
    <cellStyle name="SectionHeading 10 3" xfId="12723" xr:uid="{00000000-0005-0000-0000-00003B350000}"/>
    <cellStyle name="SectionHeading 10 4" xfId="11314" xr:uid="{00000000-0005-0000-0000-00003C350000}"/>
    <cellStyle name="SectionHeading 10 5" xfId="12296" xr:uid="{00000000-0005-0000-0000-00003D350000}"/>
    <cellStyle name="SectionHeading 10 6" xfId="12467" xr:uid="{00000000-0005-0000-0000-00003E350000}"/>
    <cellStyle name="SectionHeading 11" xfId="10440" xr:uid="{00000000-0005-0000-0000-00003F350000}"/>
    <cellStyle name="SectionHeading 11 2" xfId="10920" xr:uid="{00000000-0005-0000-0000-000040350000}"/>
    <cellStyle name="SectionHeading 11 3" xfId="13055" xr:uid="{00000000-0005-0000-0000-000041350000}"/>
    <cellStyle name="SectionHeading 11 4" xfId="13466" xr:uid="{00000000-0005-0000-0000-000042350000}"/>
    <cellStyle name="SectionHeading 11 5" xfId="13987" xr:uid="{00000000-0005-0000-0000-000043350000}"/>
    <cellStyle name="SectionHeading 11 6" xfId="14478" xr:uid="{00000000-0005-0000-0000-000044350000}"/>
    <cellStyle name="SectionHeading 12" xfId="9797" xr:uid="{00000000-0005-0000-0000-000045350000}"/>
    <cellStyle name="SectionHeading 12 2" xfId="13256" xr:uid="{00000000-0005-0000-0000-000046350000}"/>
    <cellStyle name="SectionHeading 12 3" xfId="13659" xr:uid="{00000000-0005-0000-0000-000047350000}"/>
    <cellStyle name="SectionHeading 12 4" xfId="14137" xr:uid="{00000000-0005-0000-0000-000048350000}"/>
    <cellStyle name="SectionHeading 12 5" xfId="14623" xr:uid="{00000000-0005-0000-0000-000049350000}"/>
    <cellStyle name="SectionHeading 12 6" xfId="14975" xr:uid="{00000000-0005-0000-0000-00004A350000}"/>
    <cellStyle name="SectionHeading 13" xfId="13105" xr:uid="{00000000-0005-0000-0000-00004B350000}"/>
    <cellStyle name="SectionHeading 13 2" xfId="13548" xr:uid="{00000000-0005-0000-0000-00004C350000}"/>
    <cellStyle name="SectionHeading 13 3" xfId="14050" xr:uid="{00000000-0005-0000-0000-00004D350000}"/>
    <cellStyle name="SectionHeading 13 4" xfId="14541" xr:uid="{00000000-0005-0000-0000-00004E350000}"/>
    <cellStyle name="SectionHeading 13 5" xfId="14884" xr:uid="{00000000-0005-0000-0000-00004F350000}"/>
    <cellStyle name="SectionHeading 14" xfId="13257" xr:uid="{00000000-0005-0000-0000-000050350000}"/>
    <cellStyle name="SectionHeading 14 2" xfId="13660" xr:uid="{00000000-0005-0000-0000-000051350000}"/>
    <cellStyle name="SectionHeading 14 3" xfId="14138" xr:uid="{00000000-0005-0000-0000-000052350000}"/>
    <cellStyle name="SectionHeading 14 4" xfId="14624" xr:uid="{00000000-0005-0000-0000-000053350000}"/>
    <cellStyle name="SectionHeading 14 5" xfId="14976" xr:uid="{00000000-0005-0000-0000-000054350000}"/>
    <cellStyle name="SectionHeading 15" xfId="13102" xr:uid="{00000000-0005-0000-0000-000055350000}"/>
    <cellStyle name="SectionHeading 15 2" xfId="13546" xr:uid="{00000000-0005-0000-0000-000056350000}"/>
    <cellStyle name="SectionHeading 15 3" xfId="14049" xr:uid="{00000000-0005-0000-0000-000057350000}"/>
    <cellStyle name="SectionHeading 15 4" xfId="14540" xr:uid="{00000000-0005-0000-0000-000058350000}"/>
    <cellStyle name="SectionHeading 15 5" xfId="14882" xr:uid="{00000000-0005-0000-0000-000059350000}"/>
    <cellStyle name="SectionHeading 16" xfId="11437" xr:uid="{00000000-0005-0000-0000-00005A350000}"/>
    <cellStyle name="SectionHeading 17" xfId="11368" xr:uid="{00000000-0005-0000-0000-00005B350000}"/>
    <cellStyle name="SectionHeading 18" xfId="12911" xr:uid="{00000000-0005-0000-0000-00005C350000}"/>
    <cellStyle name="SectionHeading 19" xfId="11179" xr:uid="{00000000-0005-0000-0000-00005D350000}"/>
    <cellStyle name="SectionHeading 2" xfId="10237" xr:uid="{00000000-0005-0000-0000-00005E350000}"/>
    <cellStyle name="SectionHeading 2 2" xfId="10765" xr:uid="{00000000-0005-0000-0000-00005F350000}"/>
    <cellStyle name="SectionHeading 2 3" xfId="12914" xr:uid="{00000000-0005-0000-0000-000060350000}"/>
    <cellStyle name="SectionHeading 2 4" xfId="11043" xr:uid="{00000000-0005-0000-0000-000061350000}"/>
    <cellStyle name="SectionHeading 2 5" xfId="13816" xr:uid="{00000000-0005-0000-0000-000062350000}"/>
    <cellStyle name="SectionHeading 2 6" xfId="14301" xr:uid="{00000000-0005-0000-0000-000063350000}"/>
    <cellStyle name="SectionHeading 20" xfId="12990" xr:uid="{00000000-0005-0000-0000-000064350000}"/>
    <cellStyle name="SectionHeading 21" xfId="12988" xr:uid="{00000000-0005-0000-0000-000065350000}"/>
    <cellStyle name="SectionHeading 22" xfId="11093" xr:uid="{00000000-0005-0000-0000-000066350000}"/>
    <cellStyle name="SectionHeading 23" xfId="13012" xr:uid="{00000000-0005-0000-0000-000067350000}"/>
    <cellStyle name="SectionHeading 24" xfId="13065" xr:uid="{00000000-0005-0000-0000-000068350000}"/>
    <cellStyle name="SectionHeading 25" xfId="11020" xr:uid="{00000000-0005-0000-0000-000069350000}"/>
    <cellStyle name="SectionHeading 26" xfId="13339" xr:uid="{00000000-0005-0000-0000-00006A350000}"/>
    <cellStyle name="SectionHeading 27" xfId="11006" xr:uid="{00000000-0005-0000-0000-00006B350000}"/>
    <cellStyle name="SectionHeading 28" xfId="13488" xr:uid="{00000000-0005-0000-0000-00006C350000}"/>
    <cellStyle name="SectionHeading 29" xfId="13585" xr:uid="{00000000-0005-0000-0000-00006D350000}"/>
    <cellStyle name="SectionHeading 3" xfId="9863" xr:uid="{00000000-0005-0000-0000-00006E350000}"/>
    <cellStyle name="SectionHeading 3 2" xfId="10560" xr:uid="{00000000-0005-0000-0000-00006F350000}"/>
    <cellStyle name="SectionHeading 3 3" xfId="12737" xr:uid="{00000000-0005-0000-0000-000070350000}"/>
    <cellStyle name="SectionHeading 3 4" xfId="11298" xr:uid="{00000000-0005-0000-0000-000071350000}"/>
    <cellStyle name="SectionHeading 3 5" xfId="12309" xr:uid="{00000000-0005-0000-0000-000072350000}"/>
    <cellStyle name="SectionHeading 3 6" xfId="12482" xr:uid="{00000000-0005-0000-0000-000073350000}"/>
    <cellStyle name="SectionHeading 30" xfId="10995" xr:uid="{00000000-0005-0000-0000-000074350000}"/>
    <cellStyle name="SectionHeading 31" xfId="13695" xr:uid="{00000000-0005-0000-0000-000075350000}"/>
    <cellStyle name="SectionHeading 32" xfId="10977" xr:uid="{00000000-0005-0000-0000-000076350000}"/>
    <cellStyle name="SectionHeading 33" xfId="11427" xr:uid="{00000000-0005-0000-0000-000077350000}"/>
    <cellStyle name="SectionHeading 34" xfId="12654" xr:uid="{00000000-0005-0000-0000-000078350000}"/>
    <cellStyle name="SectionHeading 35" xfId="15040" xr:uid="{00000000-0005-0000-0000-000079350000}"/>
    <cellStyle name="SectionHeading 36" xfId="15052" xr:uid="{00000000-0005-0000-0000-00007A350000}"/>
    <cellStyle name="SectionHeading 37" xfId="15105" xr:uid="{00000000-0005-0000-0000-00007B350000}"/>
    <cellStyle name="SectionHeading 38" xfId="15129" xr:uid="{00000000-0005-0000-0000-00007C350000}"/>
    <cellStyle name="SectionHeading 39" xfId="15177" xr:uid="{00000000-0005-0000-0000-00007D350000}"/>
    <cellStyle name="SectionHeading 4" xfId="10239" xr:uid="{00000000-0005-0000-0000-00007E350000}"/>
    <cellStyle name="SectionHeading 4 2" xfId="10767" xr:uid="{00000000-0005-0000-0000-00007F350000}"/>
    <cellStyle name="SectionHeading 4 3" xfId="12916" xr:uid="{00000000-0005-0000-0000-000080350000}"/>
    <cellStyle name="SectionHeading 4 4" xfId="11041" xr:uid="{00000000-0005-0000-0000-000081350000}"/>
    <cellStyle name="SectionHeading 4 5" xfId="13818" xr:uid="{00000000-0005-0000-0000-000082350000}"/>
    <cellStyle name="SectionHeading 4 6" xfId="14303" xr:uid="{00000000-0005-0000-0000-000083350000}"/>
    <cellStyle name="SectionHeading 40" xfId="15220" xr:uid="{00000000-0005-0000-0000-000084350000}"/>
    <cellStyle name="SectionHeading 41" xfId="15162" xr:uid="{00000000-0005-0000-0000-000085350000}"/>
    <cellStyle name="SectionHeading 42" xfId="15190" xr:uid="{00000000-0005-0000-0000-000086350000}"/>
    <cellStyle name="SectionHeading 43" xfId="15268" xr:uid="{00000000-0005-0000-0000-000087350000}"/>
    <cellStyle name="SectionHeading 44" xfId="16041" xr:uid="{00000000-0005-0000-0000-000088350000}"/>
    <cellStyle name="SectionHeading 45" xfId="15575" xr:uid="{00000000-0005-0000-0000-000089350000}"/>
    <cellStyle name="SectionHeading 46" xfId="16040" xr:uid="{00000000-0005-0000-0000-00008A350000}"/>
    <cellStyle name="SectionHeading 47" xfId="15574" xr:uid="{00000000-0005-0000-0000-00008B350000}"/>
    <cellStyle name="SectionHeading 48" xfId="16043" xr:uid="{00000000-0005-0000-0000-00008C350000}"/>
    <cellStyle name="SectionHeading 49" xfId="15573" xr:uid="{00000000-0005-0000-0000-00008D350000}"/>
    <cellStyle name="SectionHeading 5" xfId="10238" xr:uid="{00000000-0005-0000-0000-00008E350000}"/>
    <cellStyle name="SectionHeading 5 2" xfId="10766" xr:uid="{00000000-0005-0000-0000-00008F350000}"/>
    <cellStyle name="SectionHeading 5 3" xfId="12915" xr:uid="{00000000-0005-0000-0000-000090350000}"/>
    <cellStyle name="SectionHeading 5 4" xfId="11042" xr:uid="{00000000-0005-0000-0000-000091350000}"/>
    <cellStyle name="SectionHeading 5 5" xfId="13817" xr:uid="{00000000-0005-0000-0000-000092350000}"/>
    <cellStyle name="SectionHeading 5 6" xfId="14302" xr:uid="{00000000-0005-0000-0000-000093350000}"/>
    <cellStyle name="SectionHeading 50" xfId="16044" xr:uid="{00000000-0005-0000-0000-000094350000}"/>
    <cellStyle name="SectionHeading 51" xfId="15571" xr:uid="{00000000-0005-0000-0000-000095350000}"/>
    <cellStyle name="SectionHeading 52" xfId="16046" xr:uid="{00000000-0005-0000-0000-000096350000}"/>
    <cellStyle name="SectionHeading 53" xfId="16090" xr:uid="{00000000-0005-0000-0000-000097350000}"/>
    <cellStyle name="SectionHeading 54" xfId="15558" xr:uid="{00000000-0005-0000-0000-000098350000}"/>
    <cellStyle name="SectionHeading 6" xfId="9861" xr:uid="{00000000-0005-0000-0000-000099350000}"/>
    <cellStyle name="SectionHeading 6 2" xfId="10559" xr:uid="{00000000-0005-0000-0000-00009A350000}"/>
    <cellStyle name="SectionHeading 6 3" xfId="12736" xr:uid="{00000000-0005-0000-0000-00009B350000}"/>
    <cellStyle name="SectionHeading 6 4" xfId="11300" xr:uid="{00000000-0005-0000-0000-00009C350000}"/>
    <cellStyle name="SectionHeading 6 5" xfId="12308" xr:uid="{00000000-0005-0000-0000-00009D350000}"/>
    <cellStyle name="SectionHeading 6 6" xfId="12481" xr:uid="{00000000-0005-0000-0000-00009E350000}"/>
    <cellStyle name="SectionHeading 7" xfId="9860" xr:uid="{00000000-0005-0000-0000-00009F350000}"/>
    <cellStyle name="SectionHeading 7 2" xfId="10558" xr:uid="{00000000-0005-0000-0000-0000A0350000}"/>
    <cellStyle name="SectionHeading 7 3" xfId="12735" xr:uid="{00000000-0005-0000-0000-0000A1350000}"/>
    <cellStyle name="SectionHeading 7 4" xfId="11301" xr:uid="{00000000-0005-0000-0000-0000A2350000}"/>
    <cellStyle name="SectionHeading 7 5" xfId="12307" xr:uid="{00000000-0005-0000-0000-0000A3350000}"/>
    <cellStyle name="SectionHeading 7 6" xfId="12480" xr:uid="{00000000-0005-0000-0000-0000A4350000}"/>
    <cellStyle name="SectionHeading 8" xfId="10240" xr:uid="{00000000-0005-0000-0000-0000A5350000}"/>
    <cellStyle name="SectionHeading 8 2" xfId="10768" xr:uid="{00000000-0005-0000-0000-0000A6350000}"/>
    <cellStyle name="SectionHeading 8 3" xfId="12917" xr:uid="{00000000-0005-0000-0000-0000A7350000}"/>
    <cellStyle name="SectionHeading 8 4" xfId="11040" xr:uid="{00000000-0005-0000-0000-0000A8350000}"/>
    <cellStyle name="SectionHeading 8 5" xfId="13819" xr:uid="{00000000-0005-0000-0000-0000A9350000}"/>
    <cellStyle name="SectionHeading 8 6" xfId="14304" xr:uid="{00000000-0005-0000-0000-0000AA350000}"/>
    <cellStyle name="SectionHeading 9" xfId="9857" xr:uid="{00000000-0005-0000-0000-0000AB350000}"/>
    <cellStyle name="SectionHeading 9 2" xfId="10557" xr:uid="{00000000-0005-0000-0000-0000AC350000}"/>
    <cellStyle name="SectionHeading 9 3" xfId="12734" xr:uid="{00000000-0005-0000-0000-0000AD350000}"/>
    <cellStyle name="SectionHeading 9 4" xfId="11303" xr:uid="{00000000-0005-0000-0000-0000AE350000}"/>
    <cellStyle name="SectionHeading 9 5" xfId="12306" xr:uid="{00000000-0005-0000-0000-0000AF350000}"/>
    <cellStyle name="SectionHeading 9 6" xfId="12478" xr:uid="{00000000-0005-0000-0000-0000B0350000}"/>
    <cellStyle name="Shade" xfId="4799" xr:uid="{00000000-0005-0000-0000-0000B1350000}"/>
    <cellStyle name="Shaded" xfId="4800" xr:uid="{00000000-0005-0000-0000-0000B2350000}"/>
    <cellStyle name="Single Accounting" xfId="4801" xr:uid="{00000000-0005-0000-0000-0000B3350000}"/>
    <cellStyle name="SingleLineAcctgn" xfId="4802" xr:uid="{00000000-0005-0000-0000-0000B4350000}"/>
    <cellStyle name="SingleLinePercent" xfId="4803" xr:uid="{00000000-0005-0000-0000-0000B5350000}"/>
    <cellStyle name="Source Superscript" xfId="4804" xr:uid="{00000000-0005-0000-0000-0000B6350000}"/>
    <cellStyle name="Source Text" xfId="4805" xr:uid="{00000000-0005-0000-0000-0000B7350000}"/>
    <cellStyle name="ssp " xfId="4806" xr:uid="{00000000-0005-0000-0000-0000B8350000}"/>
    <cellStyle name="ssp  10" xfId="11013" xr:uid="{00000000-0005-0000-0000-0000B9350000}"/>
    <cellStyle name="ssp  11" xfId="15079" xr:uid="{00000000-0005-0000-0000-0000BA350000}"/>
    <cellStyle name="ssp  12" xfId="15113" xr:uid="{00000000-0005-0000-0000-0000BB350000}"/>
    <cellStyle name="ssp  13" xfId="16042" xr:uid="{00000000-0005-0000-0000-0000BC350000}"/>
    <cellStyle name="ssp  14" xfId="15572" xr:uid="{00000000-0005-0000-0000-0000BD350000}"/>
    <cellStyle name="ssp  15" xfId="16045" xr:uid="{00000000-0005-0000-0000-0000BE350000}"/>
    <cellStyle name="ssp  16" xfId="15570" xr:uid="{00000000-0005-0000-0000-0000BF350000}"/>
    <cellStyle name="ssp  17" xfId="15569" xr:uid="{00000000-0005-0000-0000-0000C0350000}"/>
    <cellStyle name="ssp  18" xfId="16092" xr:uid="{00000000-0005-0000-0000-0000C1350000}"/>
    <cellStyle name="ssp  19" xfId="15557" xr:uid="{00000000-0005-0000-0000-0000C2350000}"/>
    <cellStyle name="ssp  2" xfId="9859" xr:uid="{00000000-0005-0000-0000-0000C3350000}"/>
    <cellStyle name="ssp  2 2" xfId="12479" xr:uid="{00000000-0005-0000-0000-0000C4350000}"/>
    <cellStyle name="ssp  3" xfId="9858" xr:uid="{00000000-0005-0000-0000-0000C5350000}"/>
    <cellStyle name="ssp  3 2" xfId="12202" xr:uid="{00000000-0005-0000-0000-0000C6350000}"/>
    <cellStyle name="ssp  4" xfId="10241" xr:uid="{00000000-0005-0000-0000-0000C7350000}"/>
    <cellStyle name="ssp  4 2" xfId="14753" xr:uid="{00000000-0005-0000-0000-0000C8350000}"/>
    <cellStyle name="ssp  5" xfId="10242" xr:uid="{00000000-0005-0000-0000-0000C9350000}"/>
    <cellStyle name="ssp  5 2" xfId="14754" xr:uid="{00000000-0005-0000-0000-0000CA350000}"/>
    <cellStyle name="ssp  6" xfId="10441" xr:uid="{00000000-0005-0000-0000-0000CB350000}"/>
    <cellStyle name="ssp  6 2" xfId="14830" xr:uid="{00000000-0005-0000-0000-0000CC350000}"/>
    <cellStyle name="ssp  7" xfId="13103" xr:uid="{00000000-0005-0000-0000-0000CD350000}"/>
    <cellStyle name="ssp  7 2" xfId="14883" xr:uid="{00000000-0005-0000-0000-0000CE350000}"/>
    <cellStyle name="ssp  8" xfId="13258" xr:uid="{00000000-0005-0000-0000-0000CF350000}"/>
    <cellStyle name="ssp  8 2" xfId="14977" xr:uid="{00000000-0005-0000-0000-0000D0350000}"/>
    <cellStyle name="ssp  9" xfId="11036" xr:uid="{00000000-0005-0000-0000-0000D1350000}"/>
    <cellStyle name="Standard" xfId="4807" xr:uid="{00000000-0005-0000-0000-0000D2350000}"/>
    <cellStyle name="Style 1" xfId="4808" xr:uid="{00000000-0005-0000-0000-0000D3350000}"/>
    <cellStyle name="Style 10" xfId="4809" xr:uid="{00000000-0005-0000-0000-0000D4350000}"/>
    <cellStyle name="Style 100" xfId="4810" xr:uid="{00000000-0005-0000-0000-0000D5350000}"/>
    <cellStyle name="Style 101" xfId="4811" xr:uid="{00000000-0005-0000-0000-0000D6350000}"/>
    <cellStyle name="Style 102" xfId="4812" xr:uid="{00000000-0005-0000-0000-0000D7350000}"/>
    <cellStyle name="Style 103" xfId="4813" xr:uid="{00000000-0005-0000-0000-0000D8350000}"/>
    <cellStyle name="Style 104" xfId="4814" xr:uid="{00000000-0005-0000-0000-0000D9350000}"/>
    <cellStyle name="Style 105" xfId="4815" xr:uid="{00000000-0005-0000-0000-0000DA350000}"/>
    <cellStyle name="Style 106" xfId="4816" xr:uid="{00000000-0005-0000-0000-0000DB350000}"/>
    <cellStyle name="Style 107" xfId="4817" xr:uid="{00000000-0005-0000-0000-0000DC350000}"/>
    <cellStyle name="Style 108" xfId="4818" xr:uid="{00000000-0005-0000-0000-0000DD350000}"/>
    <cellStyle name="Style 109" xfId="4819" xr:uid="{00000000-0005-0000-0000-0000DE350000}"/>
    <cellStyle name="Style 11" xfId="4820" xr:uid="{00000000-0005-0000-0000-0000DF350000}"/>
    <cellStyle name="Style 110" xfId="4821" xr:uid="{00000000-0005-0000-0000-0000E0350000}"/>
    <cellStyle name="Style 111" xfId="4822" xr:uid="{00000000-0005-0000-0000-0000E1350000}"/>
    <cellStyle name="Style 112" xfId="4823" xr:uid="{00000000-0005-0000-0000-0000E2350000}"/>
    <cellStyle name="Style 113" xfId="4824" xr:uid="{00000000-0005-0000-0000-0000E3350000}"/>
    <cellStyle name="Style 114" xfId="4825" xr:uid="{00000000-0005-0000-0000-0000E4350000}"/>
    <cellStyle name="Style 115" xfId="4826" xr:uid="{00000000-0005-0000-0000-0000E5350000}"/>
    <cellStyle name="Style 116" xfId="4827" xr:uid="{00000000-0005-0000-0000-0000E6350000}"/>
    <cellStyle name="Style 117" xfId="4828" xr:uid="{00000000-0005-0000-0000-0000E7350000}"/>
    <cellStyle name="Style 118" xfId="4829" xr:uid="{00000000-0005-0000-0000-0000E8350000}"/>
    <cellStyle name="Style 119" xfId="4830" xr:uid="{00000000-0005-0000-0000-0000E9350000}"/>
    <cellStyle name="Style 12" xfId="4831" xr:uid="{00000000-0005-0000-0000-0000EA350000}"/>
    <cellStyle name="Style 120" xfId="4832" xr:uid="{00000000-0005-0000-0000-0000EB350000}"/>
    <cellStyle name="Style 121" xfId="4833" xr:uid="{00000000-0005-0000-0000-0000EC350000}"/>
    <cellStyle name="Style 122" xfId="4834" xr:uid="{00000000-0005-0000-0000-0000ED350000}"/>
    <cellStyle name="Style 123" xfId="4835" xr:uid="{00000000-0005-0000-0000-0000EE350000}"/>
    <cellStyle name="Style 124" xfId="4836" xr:uid="{00000000-0005-0000-0000-0000EF350000}"/>
    <cellStyle name="Style 125" xfId="4837" xr:uid="{00000000-0005-0000-0000-0000F0350000}"/>
    <cellStyle name="Style 126" xfId="4838" xr:uid="{00000000-0005-0000-0000-0000F1350000}"/>
    <cellStyle name="Style 127" xfId="4839" xr:uid="{00000000-0005-0000-0000-0000F2350000}"/>
    <cellStyle name="Style 128" xfId="4840" xr:uid="{00000000-0005-0000-0000-0000F3350000}"/>
    <cellStyle name="Style 129" xfId="4841" xr:uid="{00000000-0005-0000-0000-0000F4350000}"/>
    <cellStyle name="Style 13" xfId="4842" xr:uid="{00000000-0005-0000-0000-0000F5350000}"/>
    <cellStyle name="Style 130" xfId="4843" xr:uid="{00000000-0005-0000-0000-0000F6350000}"/>
    <cellStyle name="Style 131" xfId="4844" xr:uid="{00000000-0005-0000-0000-0000F7350000}"/>
    <cellStyle name="Style 132" xfId="4845" xr:uid="{00000000-0005-0000-0000-0000F8350000}"/>
    <cellStyle name="Style 133" xfId="4846" xr:uid="{00000000-0005-0000-0000-0000F9350000}"/>
    <cellStyle name="Style 134" xfId="4847" xr:uid="{00000000-0005-0000-0000-0000FA350000}"/>
    <cellStyle name="Style 135" xfId="4848" xr:uid="{00000000-0005-0000-0000-0000FB350000}"/>
    <cellStyle name="Style 136" xfId="4849" xr:uid="{00000000-0005-0000-0000-0000FC350000}"/>
    <cellStyle name="Style 137" xfId="4850" xr:uid="{00000000-0005-0000-0000-0000FD350000}"/>
    <cellStyle name="Style 138" xfId="4851" xr:uid="{00000000-0005-0000-0000-0000FE350000}"/>
    <cellStyle name="Style 139" xfId="4852" xr:uid="{00000000-0005-0000-0000-0000FF350000}"/>
    <cellStyle name="Style 14" xfId="4853" xr:uid="{00000000-0005-0000-0000-000000360000}"/>
    <cellStyle name="Style 140" xfId="4854" xr:uid="{00000000-0005-0000-0000-000001360000}"/>
    <cellStyle name="Style 141" xfId="4855" xr:uid="{00000000-0005-0000-0000-000002360000}"/>
    <cellStyle name="Style 142" xfId="4856" xr:uid="{00000000-0005-0000-0000-000003360000}"/>
    <cellStyle name="Style 143" xfId="4857" xr:uid="{00000000-0005-0000-0000-000004360000}"/>
    <cellStyle name="Style 144" xfId="4858" xr:uid="{00000000-0005-0000-0000-000005360000}"/>
    <cellStyle name="Style 145" xfId="4859" xr:uid="{00000000-0005-0000-0000-000006360000}"/>
    <cellStyle name="Style 146" xfId="4860" xr:uid="{00000000-0005-0000-0000-000007360000}"/>
    <cellStyle name="Style 147" xfId="4861" xr:uid="{00000000-0005-0000-0000-000008360000}"/>
    <cellStyle name="Style 148" xfId="4862" xr:uid="{00000000-0005-0000-0000-000009360000}"/>
    <cellStyle name="Style 149" xfId="4863" xr:uid="{00000000-0005-0000-0000-00000A360000}"/>
    <cellStyle name="Style 15" xfId="4864" xr:uid="{00000000-0005-0000-0000-00000B360000}"/>
    <cellStyle name="Style 150" xfId="4865" xr:uid="{00000000-0005-0000-0000-00000C360000}"/>
    <cellStyle name="Style 151" xfId="4866" xr:uid="{00000000-0005-0000-0000-00000D360000}"/>
    <cellStyle name="Style 152" xfId="4867" xr:uid="{00000000-0005-0000-0000-00000E360000}"/>
    <cellStyle name="Style 153" xfId="4868" xr:uid="{00000000-0005-0000-0000-00000F360000}"/>
    <cellStyle name="Style 154" xfId="4869" xr:uid="{00000000-0005-0000-0000-000010360000}"/>
    <cellStyle name="Style 155" xfId="4870" xr:uid="{00000000-0005-0000-0000-000011360000}"/>
    <cellStyle name="Style 156" xfId="4871" xr:uid="{00000000-0005-0000-0000-000012360000}"/>
    <cellStyle name="Style 157" xfId="4872" xr:uid="{00000000-0005-0000-0000-000013360000}"/>
    <cellStyle name="Style 158" xfId="4873" xr:uid="{00000000-0005-0000-0000-000014360000}"/>
    <cellStyle name="Style 159" xfId="4874" xr:uid="{00000000-0005-0000-0000-000015360000}"/>
    <cellStyle name="Style 16" xfId="4875" xr:uid="{00000000-0005-0000-0000-000016360000}"/>
    <cellStyle name="Style 160" xfId="4876" xr:uid="{00000000-0005-0000-0000-000017360000}"/>
    <cellStyle name="Style 161" xfId="4877" xr:uid="{00000000-0005-0000-0000-000018360000}"/>
    <cellStyle name="Style 162" xfId="4878" xr:uid="{00000000-0005-0000-0000-000019360000}"/>
    <cellStyle name="Style 163" xfId="4879" xr:uid="{00000000-0005-0000-0000-00001A360000}"/>
    <cellStyle name="Style 164" xfId="4880" xr:uid="{00000000-0005-0000-0000-00001B360000}"/>
    <cellStyle name="Style 165" xfId="4881" xr:uid="{00000000-0005-0000-0000-00001C360000}"/>
    <cellStyle name="Style 166" xfId="4882" xr:uid="{00000000-0005-0000-0000-00001D360000}"/>
    <cellStyle name="Style 167" xfId="4883" xr:uid="{00000000-0005-0000-0000-00001E360000}"/>
    <cellStyle name="Style 168" xfId="4884" xr:uid="{00000000-0005-0000-0000-00001F360000}"/>
    <cellStyle name="Style 169" xfId="4885" xr:uid="{00000000-0005-0000-0000-000020360000}"/>
    <cellStyle name="Style 17" xfId="4886" xr:uid="{00000000-0005-0000-0000-000021360000}"/>
    <cellStyle name="Style 170" xfId="4887" xr:uid="{00000000-0005-0000-0000-000022360000}"/>
    <cellStyle name="Style 171" xfId="4888" xr:uid="{00000000-0005-0000-0000-000023360000}"/>
    <cellStyle name="Style 172" xfId="4889" xr:uid="{00000000-0005-0000-0000-000024360000}"/>
    <cellStyle name="Style 173" xfId="4890" xr:uid="{00000000-0005-0000-0000-000025360000}"/>
    <cellStyle name="Style 174" xfId="4891" xr:uid="{00000000-0005-0000-0000-000026360000}"/>
    <cellStyle name="Style 175" xfId="4892" xr:uid="{00000000-0005-0000-0000-000027360000}"/>
    <cellStyle name="Style 176" xfId="4893" xr:uid="{00000000-0005-0000-0000-000028360000}"/>
    <cellStyle name="Style 177" xfId="4894" xr:uid="{00000000-0005-0000-0000-000029360000}"/>
    <cellStyle name="Style 178" xfId="4895" xr:uid="{00000000-0005-0000-0000-00002A360000}"/>
    <cellStyle name="Style 179" xfId="4896" xr:uid="{00000000-0005-0000-0000-00002B360000}"/>
    <cellStyle name="Style 18" xfId="4897" xr:uid="{00000000-0005-0000-0000-00002C360000}"/>
    <cellStyle name="Style 180" xfId="4898" xr:uid="{00000000-0005-0000-0000-00002D360000}"/>
    <cellStyle name="Style 181" xfId="4899" xr:uid="{00000000-0005-0000-0000-00002E360000}"/>
    <cellStyle name="Style 182" xfId="4900" xr:uid="{00000000-0005-0000-0000-00002F360000}"/>
    <cellStyle name="Style 183" xfId="4901" xr:uid="{00000000-0005-0000-0000-000030360000}"/>
    <cellStyle name="Style 184" xfId="4902" xr:uid="{00000000-0005-0000-0000-000031360000}"/>
    <cellStyle name="Style 185" xfId="4903" xr:uid="{00000000-0005-0000-0000-000032360000}"/>
    <cellStyle name="Style 186" xfId="4904" xr:uid="{00000000-0005-0000-0000-000033360000}"/>
    <cellStyle name="Style 187" xfId="4905" xr:uid="{00000000-0005-0000-0000-000034360000}"/>
    <cellStyle name="Style 188" xfId="4906" xr:uid="{00000000-0005-0000-0000-000035360000}"/>
    <cellStyle name="Style 189" xfId="4907" xr:uid="{00000000-0005-0000-0000-000036360000}"/>
    <cellStyle name="Style 19" xfId="4908" xr:uid="{00000000-0005-0000-0000-000037360000}"/>
    <cellStyle name="Style 190" xfId="4909" xr:uid="{00000000-0005-0000-0000-000038360000}"/>
    <cellStyle name="Style 191" xfId="4910" xr:uid="{00000000-0005-0000-0000-000039360000}"/>
    <cellStyle name="Style 192" xfId="4911" xr:uid="{00000000-0005-0000-0000-00003A360000}"/>
    <cellStyle name="Style 193" xfId="4912" xr:uid="{00000000-0005-0000-0000-00003B360000}"/>
    <cellStyle name="Style 194" xfId="4913" xr:uid="{00000000-0005-0000-0000-00003C360000}"/>
    <cellStyle name="Style 195" xfId="4914" xr:uid="{00000000-0005-0000-0000-00003D360000}"/>
    <cellStyle name="Style 196" xfId="4915" xr:uid="{00000000-0005-0000-0000-00003E360000}"/>
    <cellStyle name="Style 197" xfId="4916" xr:uid="{00000000-0005-0000-0000-00003F360000}"/>
    <cellStyle name="Style 198" xfId="4917" xr:uid="{00000000-0005-0000-0000-000040360000}"/>
    <cellStyle name="Style 199" xfId="4918" xr:uid="{00000000-0005-0000-0000-000041360000}"/>
    <cellStyle name="Style 2" xfId="4919" xr:uid="{00000000-0005-0000-0000-000042360000}"/>
    <cellStyle name="Style 20" xfId="4920" xr:uid="{00000000-0005-0000-0000-000043360000}"/>
    <cellStyle name="Style 200" xfId="4921" xr:uid="{00000000-0005-0000-0000-000044360000}"/>
    <cellStyle name="Style 201" xfId="4922" xr:uid="{00000000-0005-0000-0000-000045360000}"/>
    <cellStyle name="Style 202" xfId="4923" xr:uid="{00000000-0005-0000-0000-000046360000}"/>
    <cellStyle name="Style 203" xfId="4924" xr:uid="{00000000-0005-0000-0000-000047360000}"/>
    <cellStyle name="Style 204" xfId="4925" xr:uid="{00000000-0005-0000-0000-000048360000}"/>
    <cellStyle name="Style 205" xfId="4926" xr:uid="{00000000-0005-0000-0000-000049360000}"/>
    <cellStyle name="Style 206" xfId="4927" xr:uid="{00000000-0005-0000-0000-00004A360000}"/>
    <cellStyle name="Style 207" xfId="4928" xr:uid="{00000000-0005-0000-0000-00004B360000}"/>
    <cellStyle name="Style 208" xfId="4929" xr:uid="{00000000-0005-0000-0000-00004C360000}"/>
    <cellStyle name="Style 209" xfId="4930" xr:uid="{00000000-0005-0000-0000-00004D360000}"/>
    <cellStyle name="Style 21" xfId="4931" xr:uid="{00000000-0005-0000-0000-00004E360000}"/>
    <cellStyle name="Style 21 10" xfId="10300" xr:uid="{00000000-0005-0000-0000-00004F360000}"/>
    <cellStyle name="Style 21 10 2" xfId="10819" xr:uid="{00000000-0005-0000-0000-000050360000}"/>
    <cellStyle name="Style 21 10 3" xfId="12970" xr:uid="{00000000-0005-0000-0000-000051360000}"/>
    <cellStyle name="Style 21 10 4" xfId="13350" xr:uid="{00000000-0005-0000-0000-000052360000}"/>
    <cellStyle name="Style 21 10 5" xfId="13872" xr:uid="{00000000-0005-0000-0000-000053360000}"/>
    <cellStyle name="Style 21 10 6" xfId="14357" xr:uid="{00000000-0005-0000-0000-000054360000}"/>
    <cellStyle name="Style 21 11" xfId="10329" xr:uid="{00000000-0005-0000-0000-000055360000}"/>
    <cellStyle name="Style 21 11 2" xfId="10844" xr:uid="{00000000-0005-0000-0000-000056360000}"/>
    <cellStyle name="Style 21 11 3" xfId="12985" xr:uid="{00000000-0005-0000-0000-000057360000}"/>
    <cellStyle name="Style 21 11 4" xfId="13376" xr:uid="{00000000-0005-0000-0000-000058360000}"/>
    <cellStyle name="Style 21 11 5" xfId="13901" xr:uid="{00000000-0005-0000-0000-000059360000}"/>
    <cellStyle name="Style 21 11 6" xfId="14386" xr:uid="{00000000-0005-0000-0000-00005A360000}"/>
    <cellStyle name="Style 21 12" xfId="10442" xr:uid="{00000000-0005-0000-0000-00005B360000}"/>
    <cellStyle name="Style 21 12 2" xfId="10921" xr:uid="{00000000-0005-0000-0000-00005C360000}"/>
    <cellStyle name="Style 21 12 3" xfId="13056" xr:uid="{00000000-0005-0000-0000-00005D360000}"/>
    <cellStyle name="Style 21 12 4" xfId="13467" xr:uid="{00000000-0005-0000-0000-00005E360000}"/>
    <cellStyle name="Style 21 12 5" xfId="13988" xr:uid="{00000000-0005-0000-0000-00005F360000}"/>
    <cellStyle name="Style 21 12 6" xfId="14479" xr:uid="{00000000-0005-0000-0000-000060360000}"/>
    <cellStyle name="Style 21 13" xfId="9799" xr:uid="{00000000-0005-0000-0000-000061360000}"/>
    <cellStyle name="Style 21 13 2" xfId="13259" xr:uid="{00000000-0005-0000-0000-000062360000}"/>
    <cellStyle name="Style 21 13 3" xfId="13661" xr:uid="{00000000-0005-0000-0000-000063360000}"/>
    <cellStyle name="Style 21 13 4" xfId="14139" xr:uid="{00000000-0005-0000-0000-000064360000}"/>
    <cellStyle name="Style 21 13 5" xfId="14625" xr:uid="{00000000-0005-0000-0000-000065360000}"/>
    <cellStyle name="Style 21 13 6" xfId="14978" xr:uid="{00000000-0005-0000-0000-000066360000}"/>
    <cellStyle name="Style 21 14" xfId="13101" xr:uid="{00000000-0005-0000-0000-000067360000}"/>
    <cellStyle name="Style 21 14 2" xfId="13545" xr:uid="{00000000-0005-0000-0000-000068360000}"/>
    <cellStyle name="Style 21 14 3" xfId="14048" xr:uid="{00000000-0005-0000-0000-000069360000}"/>
    <cellStyle name="Style 21 14 4" xfId="14539" xr:uid="{00000000-0005-0000-0000-00006A360000}"/>
    <cellStyle name="Style 21 14 5" xfId="14881" xr:uid="{00000000-0005-0000-0000-00006B360000}"/>
    <cellStyle name="Style 21 15" xfId="13269" xr:uid="{00000000-0005-0000-0000-00006C360000}"/>
    <cellStyle name="Style 21 15 2" xfId="13671" xr:uid="{00000000-0005-0000-0000-00006D360000}"/>
    <cellStyle name="Style 21 15 3" xfId="14149" xr:uid="{00000000-0005-0000-0000-00006E360000}"/>
    <cellStyle name="Style 21 15 4" xfId="14635" xr:uid="{00000000-0005-0000-0000-00006F360000}"/>
    <cellStyle name="Style 21 15 5" xfId="14988" xr:uid="{00000000-0005-0000-0000-000070360000}"/>
    <cellStyle name="Style 21 16" xfId="13091" xr:uid="{00000000-0005-0000-0000-000071360000}"/>
    <cellStyle name="Style 21 16 2" xfId="13535" xr:uid="{00000000-0005-0000-0000-000072360000}"/>
    <cellStyle name="Style 21 16 3" xfId="14038" xr:uid="{00000000-0005-0000-0000-000073360000}"/>
    <cellStyle name="Style 21 16 4" xfId="14529" xr:uid="{00000000-0005-0000-0000-000074360000}"/>
    <cellStyle name="Style 21 16 5" xfId="14871" xr:uid="{00000000-0005-0000-0000-000075360000}"/>
    <cellStyle name="Style 21 17" xfId="11438" xr:uid="{00000000-0005-0000-0000-000076360000}"/>
    <cellStyle name="Style 21 18" xfId="11367" xr:uid="{00000000-0005-0000-0000-000077360000}"/>
    <cellStyle name="Style 21 19" xfId="13074" xr:uid="{00000000-0005-0000-0000-000078360000}"/>
    <cellStyle name="Style 21 2" xfId="4932" xr:uid="{00000000-0005-0000-0000-000079360000}"/>
    <cellStyle name="Style 21 20" xfId="11017" xr:uid="{00000000-0005-0000-0000-00007A360000}"/>
    <cellStyle name="Style 21 21" xfId="13475" xr:uid="{00000000-0005-0000-0000-00007B360000}"/>
    <cellStyle name="Style 21 22" xfId="13477" xr:uid="{00000000-0005-0000-0000-00007C360000}"/>
    <cellStyle name="Style 21 23" xfId="10994" xr:uid="{00000000-0005-0000-0000-00007D360000}"/>
    <cellStyle name="Style 21 24" xfId="13594" xr:uid="{00000000-0005-0000-0000-00007E360000}"/>
    <cellStyle name="Style 21 25" xfId="13752" xr:uid="{00000000-0005-0000-0000-00007F360000}"/>
    <cellStyle name="Style 21 26" xfId="12655" xr:uid="{00000000-0005-0000-0000-000080360000}"/>
    <cellStyle name="Style 21 27" xfId="15022" xr:uid="{00000000-0005-0000-0000-000081360000}"/>
    <cellStyle name="Style 21 28" xfId="12670" xr:uid="{00000000-0005-0000-0000-000082360000}"/>
    <cellStyle name="Style 21 29" xfId="15078" xr:uid="{00000000-0005-0000-0000-000083360000}"/>
    <cellStyle name="Style 21 3" xfId="10243" xr:uid="{00000000-0005-0000-0000-000084360000}"/>
    <cellStyle name="Style 21 3 2" xfId="10769" xr:uid="{00000000-0005-0000-0000-000085360000}"/>
    <cellStyle name="Style 21 3 3" xfId="12920" xr:uid="{00000000-0005-0000-0000-000086360000}"/>
    <cellStyle name="Style 21 3 4" xfId="13049" xr:uid="{00000000-0005-0000-0000-000087360000}"/>
    <cellStyle name="Style 21 3 5" xfId="13820" xr:uid="{00000000-0005-0000-0000-000088360000}"/>
    <cellStyle name="Style 21 3 6" xfId="14305" xr:uid="{00000000-0005-0000-0000-000089360000}"/>
    <cellStyle name="Style 21 30" xfId="15092" xr:uid="{00000000-0005-0000-0000-00008A360000}"/>
    <cellStyle name="Style 21 31" xfId="15069" xr:uid="{00000000-0005-0000-0000-00008B360000}"/>
    <cellStyle name="Style 21 32" xfId="15133" xr:uid="{00000000-0005-0000-0000-00008C360000}"/>
    <cellStyle name="Style 21 33" xfId="15145" xr:uid="{00000000-0005-0000-0000-00008D360000}"/>
    <cellStyle name="Style 21 34" xfId="15178" xr:uid="{00000000-0005-0000-0000-00008E360000}"/>
    <cellStyle name="Style 21 35" xfId="15191" xr:uid="{00000000-0005-0000-0000-00008F360000}"/>
    <cellStyle name="Style 21 36" xfId="15213" xr:uid="{00000000-0005-0000-0000-000090360000}"/>
    <cellStyle name="Style 21 37" xfId="15232" xr:uid="{00000000-0005-0000-0000-000091360000}"/>
    <cellStyle name="Style 21 38" xfId="15278" xr:uid="{00000000-0005-0000-0000-000092360000}"/>
    <cellStyle name="Style 21 39" xfId="15261" xr:uid="{00000000-0005-0000-0000-000093360000}"/>
    <cellStyle name="Style 21 4" xfId="9856" xr:uid="{00000000-0005-0000-0000-000094360000}"/>
    <cellStyle name="Style 21 4 2" xfId="10556" xr:uid="{00000000-0005-0000-0000-000095360000}"/>
    <cellStyle name="Style 21 4 3" xfId="12733" xr:uid="{00000000-0005-0000-0000-000096360000}"/>
    <cellStyle name="Style 21 4 4" xfId="11304" xr:uid="{00000000-0005-0000-0000-000097360000}"/>
    <cellStyle name="Style 21 4 5" xfId="12305" xr:uid="{00000000-0005-0000-0000-000098360000}"/>
    <cellStyle name="Style 21 4 6" xfId="12477" xr:uid="{00000000-0005-0000-0000-000099360000}"/>
    <cellStyle name="Style 21 40" xfId="15307" xr:uid="{00000000-0005-0000-0000-00009A360000}"/>
    <cellStyle name="Style 21 41" xfId="15370" xr:uid="{00000000-0005-0000-0000-00009B360000}"/>
    <cellStyle name="Style 21 42" xfId="15321" xr:uid="{00000000-0005-0000-0000-00009C360000}"/>
    <cellStyle name="Style 21 43" xfId="15336" xr:uid="{00000000-0005-0000-0000-00009D360000}"/>
    <cellStyle name="Style 21 44" xfId="15407" xr:uid="{00000000-0005-0000-0000-00009E360000}"/>
    <cellStyle name="Style 21 45" xfId="16057" xr:uid="{00000000-0005-0000-0000-00009F360000}"/>
    <cellStyle name="Style 21 46" xfId="15568" xr:uid="{00000000-0005-0000-0000-0000A0360000}"/>
    <cellStyle name="Style 21 47" xfId="16047" xr:uid="{00000000-0005-0000-0000-0000A1360000}"/>
    <cellStyle name="Style 21 48" xfId="15554" xr:uid="{00000000-0005-0000-0000-0000A2360000}"/>
    <cellStyle name="Style 21 49" xfId="16091" xr:uid="{00000000-0005-0000-0000-0000A3360000}"/>
    <cellStyle name="Style 21 5" xfId="10258" xr:uid="{00000000-0005-0000-0000-0000A4360000}"/>
    <cellStyle name="Style 21 5 2" xfId="10783" xr:uid="{00000000-0005-0000-0000-0000A5360000}"/>
    <cellStyle name="Style 21 5 3" xfId="12935" xr:uid="{00000000-0005-0000-0000-0000A6360000}"/>
    <cellStyle name="Style 21 5 4" xfId="12965" xr:uid="{00000000-0005-0000-0000-0000A7360000}"/>
    <cellStyle name="Style 21 5 5" xfId="13834" xr:uid="{00000000-0005-0000-0000-0000A8360000}"/>
    <cellStyle name="Style 21 5 6" xfId="14319" xr:uid="{00000000-0005-0000-0000-0000A9360000}"/>
    <cellStyle name="Style 21 50" xfId="15535" xr:uid="{00000000-0005-0000-0000-0000AA360000}"/>
    <cellStyle name="Style 21 51" xfId="16104" xr:uid="{00000000-0005-0000-0000-0000AB360000}"/>
    <cellStyle name="Style 21 52" xfId="16155" xr:uid="{00000000-0005-0000-0000-0000AC360000}"/>
    <cellStyle name="Style 21 53" xfId="15489" xr:uid="{00000000-0005-0000-0000-0000AD360000}"/>
    <cellStyle name="Style 21 54" xfId="16210" xr:uid="{00000000-0005-0000-0000-0000AE360000}"/>
    <cellStyle name="Style 21 55" xfId="16181" xr:uid="{00000000-0005-0000-0000-0000AF360000}"/>
    <cellStyle name="Style 21 6" xfId="10252" xr:uid="{00000000-0005-0000-0000-0000B0360000}"/>
    <cellStyle name="Style 21 6 2" xfId="10777" xr:uid="{00000000-0005-0000-0000-0000B1360000}"/>
    <cellStyle name="Style 21 6 3" xfId="12929" xr:uid="{00000000-0005-0000-0000-0000B2360000}"/>
    <cellStyle name="Style 21 6 4" xfId="13050" xr:uid="{00000000-0005-0000-0000-0000B3360000}"/>
    <cellStyle name="Style 21 6 5" xfId="13828" xr:uid="{00000000-0005-0000-0000-0000B4360000}"/>
    <cellStyle name="Style 21 6 6" xfId="14313" xr:uid="{00000000-0005-0000-0000-0000B5360000}"/>
    <cellStyle name="Style 21 7" xfId="9843" xr:uid="{00000000-0005-0000-0000-0000B6360000}"/>
    <cellStyle name="Style 21 7 2" xfId="10545" xr:uid="{00000000-0005-0000-0000-0000B7360000}"/>
    <cellStyle name="Style 21 7 3" xfId="12720" xr:uid="{00000000-0005-0000-0000-0000B8360000}"/>
    <cellStyle name="Style 21 7 4" xfId="11316" xr:uid="{00000000-0005-0000-0000-0000B9360000}"/>
    <cellStyle name="Style 21 7 5" xfId="12293" xr:uid="{00000000-0005-0000-0000-0000BA360000}"/>
    <cellStyle name="Style 21 7 6" xfId="12466" xr:uid="{00000000-0005-0000-0000-0000BB360000}"/>
    <cellStyle name="Style 21 8" xfId="9832" xr:uid="{00000000-0005-0000-0000-0000BC360000}"/>
    <cellStyle name="Style 21 8 2" xfId="10535" xr:uid="{00000000-0005-0000-0000-0000BD360000}"/>
    <cellStyle name="Style 21 8 3" xfId="12709" xr:uid="{00000000-0005-0000-0000-0000BE360000}"/>
    <cellStyle name="Style 21 8 4" xfId="11325" xr:uid="{00000000-0005-0000-0000-0000BF360000}"/>
    <cellStyle name="Style 21 8 5" xfId="12282" xr:uid="{00000000-0005-0000-0000-0000C0360000}"/>
    <cellStyle name="Style 21 8 6" xfId="12455" xr:uid="{00000000-0005-0000-0000-0000C1360000}"/>
    <cellStyle name="Style 21 9" xfId="10272" xr:uid="{00000000-0005-0000-0000-0000C2360000}"/>
    <cellStyle name="Style 21 9 2" xfId="10797" xr:uid="{00000000-0005-0000-0000-0000C3360000}"/>
    <cellStyle name="Style 21 9 3" xfId="12949" xr:uid="{00000000-0005-0000-0000-0000C4360000}"/>
    <cellStyle name="Style 21 9 4" xfId="13324" xr:uid="{00000000-0005-0000-0000-0000C5360000}"/>
    <cellStyle name="Style 21 9 5" xfId="13848" xr:uid="{00000000-0005-0000-0000-0000C6360000}"/>
    <cellStyle name="Style 21 9 6" xfId="14333" xr:uid="{00000000-0005-0000-0000-0000C7360000}"/>
    <cellStyle name="Style 22" xfId="4933" xr:uid="{00000000-0005-0000-0000-0000C8360000}"/>
    <cellStyle name="Style 22 10" xfId="9831" xr:uid="{00000000-0005-0000-0000-0000C9360000}"/>
    <cellStyle name="Style 22 10 2" xfId="10534" xr:uid="{00000000-0005-0000-0000-0000CA360000}"/>
    <cellStyle name="Style 22 10 3" xfId="12708" xr:uid="{00000000-0005-0000-0000-0000CB360000}"/>
    <cellStyle name="Style 22 10 4" xfId="11326" xr:uid="{00000000-0005-0000-0000-0000CC360000}"/>
    <cellStyle name="Style 22 10 5" xfId="12281" xr:uid="{00000000-0005-0000-0000-0000CD360000}"/>
    <cellStyle name="Style 22 10 6" xfId="12454" xr:uid="{00000000-0005-0000-0000-0000CE360000}"/>
    <cellStyle name="Style 22 11" xfId="10274" xr:uid="{00000000-0005-0000-0000-0000CF360000}"/>
    <cellStyle name="Style 22 11 2" xfId="10799" xr:uid="{00000000-0005-0000-0000-0000D0360000}"/>
    <cellStyle name="Style 22 11 3" xfId="12951" xr:uid="{00000000-0005-0000-0000-0000D1360000}"/>
    <cellStyle name="Style 22 11 4" xfId="13326" xr:uid="{00000000-0005-0000-0000-0000D2360000}"/>
    <cellStyle name="Style 22 11 5" xfId="13850" xr:uid="{00000000-0005-0000-0000-0000D3360000}"/>
    <cellStyle name="Style 22 11 6" xfId="14335" xr:uid="{00000000-0005-0000-0000-0000D4360000}"/>
    <cellStyle name="Style 22 12" xfId="10303" xr:uid="{00000000-0005-0000-0000-0000D5360000}"/>
    <cellStyle name="Style 22 12 2" xfId="10822" xr:uid="{00000000-0005-0000-0000-0000D6360000}"/>
    <cellStyle name="Style 22 12 3" xfId="12972" xr:uid="{00000000-0005-0000-0000-0000D7360000}"/>
    <cellStyle name="Style 22 12 4" xfId="13353" xr:uid="{00000000-0005-0000-0000-0000D8360000}"/>
    <cellStyle name="Style 22 12 5" xfId="13875" xr:uid="{00000000-0005-0000-0000-0000D9360000}"/>
    <cellStyle name="Style 22 12 6" xfId="14360" xr:uid="{00000000-0005-0000-0000-0000DA360000}"/>
    <cellStyle name="Style 22 13" xfId="10330" xr:uid="{00000000-0005-0000-0000-0000DB360000}"/>
    <cellStyle name="Style 22 13 2" xfId="10845" xr:uid="{00000000-0005-0000-0000-0000DC360000}"/>
    <cellStyle name="Style 22 13 3" xfId="12986" xr:uid="{00000000-0005-0000-0000-0000DD360000}"/>
    <cellStyle name="Style 22 13 4" xfId="13377" xr:uid="{00000000-0005-0000-0000-0000DE360000}"/>
    <cellStyle name="Style 22 13 5" xfId="13902" xr:uid="{00000000-0005-0000-0000-0000DF360000}"/>
    <cellStyle name="Style 22 13 6" xfId="14387" xr:uid="{00000000-0005-0000-0000-0000E0360000}"/>
    <cellStyle name="Style 22 14" xfId="10443" xr:uid="{00000000-0005-0000-0000-0000E1360000}"/>
    <cellStyle name="Style 22 14 2" xfId="10922" xr:uid="{00000000-0005-0000-0000-0000E2360000}"/>
    <cellStyle name="Style 22 14 3" xfId="13057" xr:uid="{00000000-0005-0000-0000-0000E3360000}"/>
    <cellStyle name="Style 22 14 4" xfId="13468" xr:uid="{00000000-0005-0000-0000-0000E4360000}"/>
    <cellStyle name="Style 22 14 5" xfId="13989" xr:uid="{00000000-0005-0000-0000-0000E5360000}"/>
    <cellStyle name="Style 22 14 6" xfId="14480" xr:uid="{00000000-0005-0000-0000-0000E6360000}"/>
    <cellStyle name="Style 22 15" xfId="9800" xr:uid="{00000000-0005-0000-0000-0000E7360000}"/>
    <cellStyle name="Style 22 15 2" xfId="13260" xr:uid="{00000000-0005-0000-0000-0000E8360000}"/>
    <cellStyle name="Style 22 15 3" xfId="13662" xr:uid="{00000000-0005-0000-0000-0000E9360000}"/>
    <cellStyle name="Style 22 15 4" xfId="14140" xr:uid="{00000000-0005-0000-0000-0000EA360000}"/>
    <cellStyle name="Style 22 15 5" xfId="14626" xr:uid="{00000000-0005-0000-0000-0000EB360000}"/>
    <cellStyle name="Style 22 15 6" xfId="14979" xr:uid="{00000000-0005-0000-0000-0000EC360000}"/>
    <cellStyle name="Style 22 16" xfId="13100" xr:uid="{00000000-0005-0000-0000-0000ED360000}"/>
    <cellStyle name="Style 22 16 2" xfId="13544" xr:uid="{00000000-0005-0000-0000-0000EE360000}"/>
    <cellStyle name="Style 22 16 3" xfId="14047" xr:uid="{00000000-0005-0000-0000-0000EF360000}"/>
    <cellStyle name="Style 22 16 4" xfId="14538" xr:uid="{00000000-0005-0000-0000-0000F0360000}"/>
    <cellStyle name="Style 22 16 5" xfId="14880" xr:uid="{00000000-0005-0000-0000-0000F1360000}"/>
    <cellStyle name="Style 22 17" xfId="13270" xr:uid="{00000000-0005-0000-0000-0000F2360000}"/>
    <cellStyle name="Style 22 17 2" xfId="13672" xr:uid="{00000000-0005-0000-0000-0000F3360000}"/>
    <cellStyle name="Style 22 17 3" xfId="14150" xr:uid="{00000000-0005-0000-0000-0000F4360000}"/>
    <cellStyle name="Style 22 17 4" xfId="14636" xr:uid="{00000000-0005-0000-0000-0000F5360000}"/>
    <cellStyle name="Style 22 17 5" xfId="14989" xr:uid="{00000000-0005-0000-0000-0000F6360000}"/>
    <cellStyle name="Style 22 18" xfId="13090" xr:uid="{00000000-0005-0000-0000-0000F7360000}"/>
    <cellStyle name="Style 22 18 2" xfId="13534" xr:uid="{00000000-0005-0000-0000-0000F8360000}"/>
    <cellStyle name="Style 22 18 3" xfId="14037" xr:uid="{00000000-0005-0000-0000-0000F9360000}"/>
    <cellStyle name="Style 22 18 4" xfId="14528" xr:uid="{00000000-0005-0000-0000-0000FA360000}"/>
    <cellStyle name="Style 22 18 5" xfId="14870" xr:uid="{00000000-0005-0000-0000-0000FB360000}"/>
    <cellStyle name="Style 22 19" xfId="11439" xr:uid="{00000000-0005-0000-0000-0000FC360000}"/>
    <cellStyle name="Style 22 2" xfId="4934" xr:uid="{00000000-0005-0000-0000-0000FD360000}"/>
    <cellStyle name="Style 22 2 10" xfId="10331" xr:uid="{00000000-0005-0000-0000-0000FE360000}"/>
    <cellStyle name="Style 22 2 10 2" xfId="10846" xr:uid="{00000000-0005-0000-0000-0000FF360000}"/>
    <cellStyle name="Style 22 2 10 3" xfId="12987" xr:uid="{00000000-0005-0000-0000-000000370000}"/>
    <cellStyle name="Style 22 2 10 4" xfId="13378" xr:uid="{00000000-0005-0000-0000-000001370000}"/>
    <cellStyle name="Style 22 2 10 5" xfId="13903" xr:uid="{00000000-0005-0000-0000-000002370000}"/>
    <cellStyle name="Style 22 2 10 6" xfId="14388" xr:uid="{00000000-0005-0000-0000-000003370000}"/>
    <cellStyle name="Style 22 2 11" xfId="10444" xr:uid="{00000000-0005-0000-0000-000004370000}"/>
    <cellStyle name="Style 22 2 11 2" xfId="10923" xr:uid="{00000000-0005-0000-0000-000005370000}"/>
    <cellStyle name="Style 22 2 11 3" xfId="13058" xr:uid="{00000000-0005-0000-0000-000006370000}"/>
    <cellStyle name="Style 22 2 11 4" xfId="13469" xr:uid="{00000000-0005-0000-0000-000007370000}"/>
    <cellStyle name="Style 22 2 11 5" xfId="13990" xr:uid="{00000000-0005-0000-0000-000008370000}"/>
    <cellStyle name="Style 22 2 11 6" xfId="14481" xr:uid="{00000000-0005-0000-0000-000009370000}"/>
    <cellStyle name="Style 22 2 12" xfId="9801" xr:uid="{00000000-0005-0000-0000-00000A370000}"/>
    <cellStyle name="Style 22 2 12 2" xfId="13261" xr:uid="{00000000-0005-0000-0000-00000B370000}"/>
    <cellStyle name="Style 22 2 12 3" xfId="13663" xr:uid="{00000000-0005-0000-0000-00000C370000}"/>
    <cellStyle name="Style 22 2 12 4" xfId="14141" xr:uid="{00000000-0005-0000-0000-00000D370000}"/>
    <cellStyle name="Style 22 2 12 5" xfId="14627" xr:uid="{00000000-0005-0000-0000-00000E370000}"/>
    <cellStyle name="Style 22 2 12 6" xfId="14980" xr:uid="{00000000-0005-0000-0000-00000F370000}"/>
    <cellStyle name="Style 22 2 13" xfId="13099" xr:uid="{00000000-0005-0000-0000-000010370000}"/>
    <cellStyle name="Style 22 2 13 2" xfId="13543" xr:uid="{00000000-0005-0000-0000-000011370000}"/>
    <cellStyle name="Style 22 2 13 3" xfId="14046" xr:uid="{00000000-0005-0000-0000-000012370000}"/>
    <cellStyle name="Style 22 2 13 4" xfId="14537" xr:uid="{00000000-0005-0000-0000-000013370000}"/>
    <cellStyle name="Style 22 2 13 5" xfId="14879" xr:uid="{00000000-0005-0000-0000-000014370000}"/>
    <cellStyle name="Style 22 2 14" xfId="13271" xr:uid="{00000000-0005-0000-0000-000015370000}"/>
    <cellStyle name="Style 22 2 14 2" xfId="13673" xr:uid="{00000000-0005-0000-0000-000016370000}"/>
    <cellStyle name="Style 22 2 14 3" xfId="14151" xr:uid="{00000000-0005-0000-0000-000017370000}"/>
    <cellStyle name="Style 22 2 14 4" xfId="14637" xr:uid="{00000000-0005-0000-0000-000018370000}"/>
    <cellStyle name="Style 22 2 14 5" xfId="14990" xr:uid="{00000000-0005-0000-0000-000019370000}"/>
    <cellStyle name="Style 22 2 15" xfId="13089" xr:uid="{00000000-0005-0000-0000-00001A370000}"/>
    <cellStyle name="Style 22 2 15 2" xfId="13533" xr:uid="{00000000-0005-0000-0000-00001B370000}"/>
    <cellStyle name="Style 22 2 15 3" xfId="14036" xr:uid="{00000000-0005-0000-0000-00001C370000}"/>
    <cellStyle name="Style 22 2 15 4" xfId="14527" xr:uid="{00000000-0005-0000-0000-00001D370000}"/>
    <cellStyle name="Style 22 2 15 5" xfId="14869" xr:uid="{00000000-0005-0000-0000-00001E370000}"/>
    <cellStyle name="Style 22 2 16" xfId="11440" xr:uid="{00000000-0005-0000-0000-00001F370000}"/>
    <cellStyle name="Style 22 2 17" xfId="11365" xr:uid="{00000000-0005-0000-0000-000020370000}"/>
    <cellStyle name="Style 22 2 18" xfId="13076" xr:uid="{00000000-0005-0000-0000-000021370000}"/>
    <cellStyle name="Style 22 2 19" xfId="11015" xr:uid="{00000000-0005-0000-0000-000022370000}"/>
    <cellStyle name="Style 22 2 2" xfId="10245" xr:uid="{00000000-0005-0000-0000-000023370000}"/>
    <cellStyle name="Style 22 2 2 2" xfId="10771" xr:uid="{00000000-0005-0000-0000-000024370000}"/>
    <cellStyle name="Style 22 2 2 3" xfId="12922" xr:uid="{00000000-0005-0000-0000-000025370000}"/>
    <cellStyle name="Style 22 2 2 4" xfId="13028" xr:uid="{00000000-0005-0000-0000-000026370000}"/>
    <cellStyle name="Style 22 2 2 5" xfId="13822" xr:uid="{00000000-0005-0000-0000-000027370000}"/>
    <cellStyle name="Style 22 2 2 6" xfId="14307" xr:uid="{00000000-0005-0000-0000-000028370000}"/>
    <cellStyle name="Style 22 2 20" xfId="13480" xr:uid="{00000000-0005-0000-0000-000029370000}"/>
    <cellStyle name="Style 22 2 21" xfId="13486" xr:uid="{00000000-0005-0000-0000-00002A370000}"/>
    <cellStyle name="Style 22 2 22" xfId="10992" xr:uid="{00000000-0005-0000-0000-00002B370000}"/>
    <cellStyle name="Style 22 2 23" xfId="13596" xr:uid="{00000000-0005-0000-0000-00002C370000}"/>
    <cellStyle name="Style 22 2 24" xfId="11381" xr:uid="{00000000-0005-0000-0000-00002D370000}"/>
    <cellStyle name="Style 22 2 25" xfId="12660" xr:uid="{00000000-0005-0000-0000-00002E370000}"/>
    <cellStyle name="Style 22 2 26" xfId="15024" xr:uid="{00000000-0005-0000-0000-00002F370000}"/>
    <cellStyle name="Style 22 2 27" xfId="12674" xr:uid="{00000000-0005-0000-0000-000030370000}"/>
    <cellStyle name="Style 22 2 28" xfId="15081" xr:uid="{00000000-0005-0000-0000-000031370000}"/>
    <cellStyle name="Style 22 2 29" xfId="15095" xr:uid="{00000000-0005-0000-0000-000032370000}"/>
    <cellStyle name="Style 22 2 3" xfId="9854" xr:uid="{00000000-0005-0000-0000-000033370000}"/>
    <cellStyle name="Style 22 2 3 2" xfId="10554" xr:uid="{00000000-0005-0000-0000-000034370000}"/>
    <cellStyle name="Style 22 2 3 3" xfId="12731" xr:uid="{00000000-0005-0000-0000-000035370000}"/>
    <cellStyle name="Style 22 2 3 4" xfId="11306" xr:uid="{00000000-0005-0000-0000-000036370000}"/>
    <cellStyle name="Style 22 2 3 5" xfId="12303" xr:uid="{00000000-0005-0000-0000-000037370000}"/>
    <cellStyle name="Style 22 2 3 6" xfId="12475" xr:uid="{00000000-0005-0000-0000-000038370000}"/>
    <cellStyle name="Style 22 2 30" xfId="15071" xr:uid="{00000000-0005-0000-0000-000039370000}"/>
    <cellStyle name="Style 22 2 31" xfId="15135" xr:uid="{00000000-0005-0000-0000-00003A370000}"/>
    <cellStyle name="Style 22 2 32" xfId="15147" xr:uid="{00000000-0005-0000-0000-00003B370000}"/>
    <cellStyle name="Style 22 2 33" xfId="15180" xr:uid="{00000000-0005-0000-0000-00003C370000}"/>
    <cellStyle name="Style 22 2 34" xfId="15196" xr:uid="{00000000-0005-0000-0000-00003D370000}"/>
    <cellStyle name="Style 22 2 35" xfId="15215" xr:uid="{00000000-0005-0000-0000-00003E370000}"/>
    <cellStyle name="Style 22 2 36" xfId="15243" xr:uid="{00000000-0005-0000-0000-00003F370000}"/>
    <cellStyle name="Style 22 2 37" xfId="15280" xr:uid="{00000000-0005-0000-0000-000040370000}"/>
    <cellStyle name="Style 22 2 38" xfId="15263" xr:uid="{00000000-0005-0000-0000-000041370000}"/>
    <cellStyle name="Style 22 2 39" xfId="15309" xr:uid="{00000000-0005-0000-0000-000042370000}"/>
    <cellStyle name="Style 22 2 4" xfId="10261" xr:uid="{00000000-0005-0000-0000-000043370000}"/>
    <cellStyle name="Style 22 2 4 2" xfId="10786" xr:uid="{00000000-0005-0000-0000-000044370000}"/>
    <cellStyle name="Style 22 2 4 3" xfId="12938" xr:uid="{00000000-0005-0000-0000-000045370000}"/>
    <cellStyle name="Style 22 2 4 4" xfId="11071" xr:uid="{00000000-0005-0000-0000-000046370000}"/>
    <cellStyle name="Style 22 2 4 5" xfId="13837" xr:uid="{00000000-0005-0000-0000-000047370000}"/>
    <cellStyle name="Style 22 2 4 6" xfId="14322" xr:uid="{00000000-0005-0000-0000-000048370000}"/>
    <cellStyle name="Style 22 2 40" xfId="15372" xr:uid="{00000000-0005-0000-0000-000049370000}"/>
    <cellStyle name="Style 22 2 41" xfId="15323" xr:uid="{00000000-0005-0000-0000-00004A370000}"/>
    <cellStyle name="Style 22 2 42" xfId="15356" xr:uid="{00000000-0005-0000-0000-00004B370000}"/>
    <cellStyle name="Style 22 2 43" xfId="15409" xr:uid="{00000000-0005-0000-0000-00004C370000}"/>
    <cellStyle name="Style 22 2 44" xfId="16059" xr:uid="{00000000-0005-0000-0000-00004D370000}"/>
    <cellStyle name="Style 22 2 45" xfId="15566" xr:uid="{00000000-0005-0000-0000-00004E370000}"/>
    <cellStyle name="Style 22 2 46" xfId="16049" xr:uid="{00000000-0005-0000-0000-00004F370000}"/>
    <cellStyle name="Style 22 2 47" xfId="15552" xr:uid="{00000000-0005-0000-0000-000050370000}"/>
    <cellStyle name="Style 22 2 48" xfId="16094" xr:uid="{00000000-0005-0000-0000-000051370000}"/>
    <cellStyle name="Style 22 2 49" xfId="15533" xr:uid="{00000000-0005-0000-0000-000052370000}"/>
    <cellStyle name="Style 22 2 5" xfId="10254" xr:uid="{00000000-0005-0000-0000-000053370000}"/>
    <cellStyle name="Style 22 2 5 2" xfId="10779" xr:uid="{00000000-0005-0000-0000-000054370000}"/>
    <cellStyle name="Style 22 2 5 3" xfId="12931" xr:uid="{00000000-0005-0000-0000-000055370000}"/>
    <cellStyle name="Style 22 2 5 4" xfId="13029" xr:uid="{00000000-0005-0000-0000-000056370000}"/>
    <cellStyle name="Style 22 2 5 5" xfId="13830" xr:uid="{00000000-0005-0000-0000-000057370000}"/>
    <cellStyle name="Style 22 2 5 6" xfId="14315" xr:uid="{00000000-0005-0000-0000-000058370000}"/>
    <cellStyle name="Style 22 2 50" xfId="16106" xr:uid="{00000000-0005-0000-0000-000059370000}"/>
    <cellStyle name="Style 22 2 51" xfId="16157" xr:uid="{00000000-0005-0000-0000-00005A370000}"/>
    <cellStyle name="Style 22 2 52" xfId="15518" xr:uid="{00000000-0005-0000-0000-00005B370000}"/>
    <cellStyle name="Style 22 2 53" xfId="16212" xr:uid="{00000000-0005-0000-0000-00005C370000}"/>
    <cellStyle name="Style 22 2 54" xfId="16186" xr:uid="{00000000-0005-0000-0000-00005D370000}"/>
    <cellStyle name="Style 22 2 6" xfId="9841" xr:uid="{00000000-0005-0000-0000-00005E370000}"/>
    <cellStyle name="Style 22 2 6 2" xfId="10543" xr:uid="{00000000-0005-0000-0000-00005F370000}"/>
    <cellStyle name="Style 22 2 6 3" xfId="12718" xr:uid="{00000000-0005-0000-0000-000060370000}"/>
    <cellStyle name="Style 22 2 6 4" xfId="10966" xr:uid="{00000000-0005-0000-0000-000061370000}"/>
    <cellStyle name="Style 22 2 6 5" xfId="12291" xr:uid="{00000000-0005-0000-0000-000062370000}"/>
    <cellStyle name="Style 22 2 6 6" xfId="12464" xr:uid="{00000000-0005-0000-0000-000063370000}"/>
    <cellStyle name="Style 22 2 7" xfId="9830" xr:uid="{00000000-0005-0000-0000-000064370000}"/>
    <cellStyle name="Style 22 2 7 2" xfId="10533" xr:uid="{00000000-0005-0000-0000-000065370000}"/>
    <cellStyle name="Style 22 2 7 3" xfId="12707" xr:uid="{00000000-0005-0000-0000-000066370000}"/>
    <cellStyle name="Style 22 2 7 4" xfId="11327" xr:uid="{00000000-0005-0000-0000-000067370000}"/>
    <cellStyle name="Style 22 2 7 5" xfId="12280" xr:uid="{00000000-0005-0000-0000-000068370000}"/>
    <cellStyle name="Style 22 2 7 6" xfId="12453" xr:uid="{00000000-0005-0000-0000-000069370000}"/>
    <cellStyle name="Style 22 2 8" xfId="10275" xr:uid="{00000000-0005-0000-0000-00006A370000}"/>
    <cellStyle name="Style 22 2 8 2" xfId="10800" xr:uid="{00000000-0005-0000-0000-00006B370000}"/>
    <cellStyle name="Style 22 2 8 3" xfId="12952" xr:uid="{00000000-0005-0000-0000-00006C370000}"/>
    <cellStyle name="Style 22 2 8 4" xfId="13327" xr:uid="{00000000-0005-0000-0000-00006D370000}"/>
    <cellStyle name="Style 22 2 8 5" xfId="13851" xr:uid="{00000000-0005-0000-0000-00006E370000}"/>
    <cellStyle name="Style 22 2 8 6" xfId="14336" xr:uid="{00000000-0005-0000-0000-00006F370000}"/>
    <cellStyle name="Style 22 2 9" xfId="10304" xr:uid="{00000000-0005-0000-0000-000070370000}"/>
    <cellStyle name="Style 22 2 9 2" xfId="10823" xr:uid="{00000000-0005-0000-0000-000071370000}"/>
    <cellStyle name="Style 22 2 9 3" xfId="12973" xr:uid="{00000000-0005-0000-0000-000072370000}"/>
    <cellStyle name="Style 22 2 9 4" xfId="13354" xr:uid="{00000000-0005-0000-0000-000073370000}"/>
    <cellStyle name="Style 22 2 9 5" xfId="13876" xr:uid="{00000000-0005-0000-0000-000074370000}"/>
    <cellStyle name="Style 22 2 9 6" xfId="14361" xr:uid="{00000000-0005-0000-0000-000075370000}"/>
    <cellStyle name="Style 22 20" xfId="11366" xr:uid="{00000000-0005-0000-0000-000076370000}"/>
    <cellStyle name="Style 22 21" xfId="13075" xr:uid="{00000000-0005-0000-0000-000077370000}"/>
    <cellStyle name="Style 22 22" xfId="11016" xr:uid="{00000000-0005-0000-0000-000078370000}"/>
    <cellStyle name="Style 22 23" xfId="13478" xr:uid="{00000000-0005-0000-0000-000079370000}"/>
    <cellStyle name="Style 22 24" xfId="13484" xr:uid="{00000000-0005-0000-0000-00007A370000}"/>
    <cellStyle name="Style 22 25" xfId="10993" xr:uid="{00000000-0005-0000-0000-00007B370000}"/>
    <cellStyle name="Style 22 26" xfId="13595" xr:uid="{00000000-0005-0000-0000-00007C370000}"/>
    <cellStyle name="Style 22 27" xfId="11379" xr:uid="{00000000-0005-0000-0000-00007D370000}"/>
    <cellStyle name="Style 22 28" xfId="12656" xr:uid="{00000000-0005-0000-0000-00007E370000}"/>
    <cellStyle name="Style 22 29" xfId="15023" xr:uid="{00000000-0005-0000-0000-00007F370000}"/>
    <cellStyle name="Style 22 3" xfId="4935" xr:uid="{00000000-0005-0000-0000-000080370000}"/>
    <cellStyle name="Style 22 3 10" xfId="10333" xr:uid="{00000000-0005-0000-0000-000081370000}"/>
    <cellStyle name="Style 22 3 10 2" xfId="10847" xr:uid="{00000000-0005-0000-0000-000082370000}"/>
    <cellStyle name="Style 22 3 10 3" xfId="12989" xr:uid="{00000000-0005-0000-0000-000083370000}"/>
    <cellStyle name="Style 22 3 10 4" xfId="13379" xr:uid="{00000000-0005-0000-0000-000084370000}"/>
    <cellStyle name="Style 22 3 10 5" xfId="13904" xr:uid="{00000000-0005-0000-0000-000085370000}"/>
    <cellStyle name="Style 22 3 10 6" xfId="14390" xr:uid="{00000000-0005-0000-0000-000086370000}"/>
    <cellStyle name="Style 22 3 11" xfId="10445" xr:uid="{00000000-0005-0000-0000-000087370000}"/>
    <cellStyle name="Style 22 3 11 2" xfId="10924" xr:uid="{00000000-0005-0000-0000-000088370000}"/>
    <cellStyle name="Style 22 3 11 3" xfId="13059" xr:uid="{00000000-0005-0000-0000-000089370000}"/>
    <cellStyle name="Style 22 3 11 4" xfId="13470" xr:uid="{00000000-0005-0000-0000-00008A370000}"/>
    <cellStyle name="Style 22 3 11 5" xfId="13991" xr:uid="{00000000-0005-0000-0000-00008B370000}"/>
    <cellStyle name="Style 22 3 11 6" xfId="14482" xr:uid="{00000000-0005-0000-0000-00008C370000}"/>
    <cellStyle name="Style 22 3 12" xfId="9802" xr:uid="{00000000-0005-0000-0000-00008D370000}"/>
    <cellStyle name="Style 22 3 12 2" xfId="13262" xr:uid="{00000000-0005-0000-0000-00008E370000}"/>
    <cellStyle name="Style 22 3 12 3" xfId="13664" xr:uid="{00000000-0005-0000-0000-00008F370000}"/>
    <cellStyle name="Style 22 3 12 4" xfId="14142" xr:uid="{00000000-0005-0000-0000-000090370000}"/>
    <cellStyle name="Style 22 3 12 5" xfId="14628" xr:uid="{00000000-0005-0000-0000-000091370000}"/>
    <cellStyle name="Style 22 3 12 6" xfId="14981" xr:uid="{00000000-0005-0000-0000-000092370000}"/>
    <cellStyle name="Style 22 3 13" xfId="13098" xr:uid="{00000000-0005-0000-0000-000093370000}"/>
    <cellStyle name="Style 22 3 13 2" xfId="13542" xr:uid="{00000000-0005-0000-0000-000094370000}"/>
    <cellStyle name="Style 22 3 13 3" xfId="14045" xr:uid="{00000000-0005-0000-0000-000095370000}"/>
    <cellStyle name="Style 22 3 13 4" xfId="14536" xr:uid="{00000000-0005-0000-0000-000096370000}"/>
    <cellStyle name="Style 22 3 13 5" xfId="14878" xr:uid="{00000000-0005-0000-0000-000097370000}"/>
    <cellStyle name="Style 22 3 14" xfId="13272" xr:uid="{00000000-0005-0000-0000-000098370000}"/>
    <cellStyle name="Style 22 3 14 2" xfId="13674" xr:uid="{00000000-0005-0000-0000-000099370000}"/>
    <cellStyle name="Style 22 3 14 3" xfId="14152" xr:uid="{00000000-0005-0000-0000-00009A370000}"/>
    <cellStyle name="Style 22 3 14 4" xfId="14638" xr:uid="{00000000-0005-0000-0000-00009B370000}"/>
    <cellStyle name="Style 22 3 14 5" xfId="14991" xr:uid="{00000000-0005-0000-0000-00009C370000}"/>
    <cellStyle name="Style 22 3 15" xfId="13088" xr:uid="{00000000-0005-0000-0000-00009D370000}"/>
    <cellStyle name="Style 22 3 15 2" xfId="13532" xr:uid="{00000000-0005-0000-0000-00009E370000}"/>
    <cellStyle name="Style 22 3 15 3" xfId="14035" xr:uid="{00000000-0005-0000-0000-00009F370000}"/>
    <cellStyle name="Style 22 3 15 4" xfId="14526" xr:uid="{00000000-0005-0000-0000-0000A0370000}"/>
    <cellStyle name="Style 22 3 15 5" xfId="14868" xr:uid="{00000000-0005-0000-0000-0000A1370000}"/>
    <cellStyle name="Style 22 3 16" xfId="11441" xr:uid="{00000000-0005-0000-0000-0000A2370000}"/>
    <cellStyle name="Style 22 3 17" xfId="11364" xr:uid="{00000000-0005-0000-0000-0000A3370000}"/>
    <cellStyle name="Style 22 3 18" xfId="13077" xr:uid="{00000000-0005-0000-0000-0000A4370000}"/>
    <cellStyle name="Style 22 3 19" xfId="11014" xr:uid="{00000000-0005-0000-0000-0000A5370000}"/>
    <cellStyle name="Style 22 3 2" xfId="10246" xr:uid="{00000000-0005-0000-0000-0000A6370000}"/>
    <cellStyle name="Style 22 3 2 2" xfId="10772" xr:uid="{00000000-0005-0000-0000-0000A7370000}"/>
    <cellStyle name="Style 22 3 2 3" xfId="12923" xr:uid="{00000000-0005-0000-0000-0000A8370000}"/>
    <cellStyle name="Style 22 3 2 4" xfId="13004" xr:uid="{00000000-0005-0000-0000-0000A9370000}"/>
    <cellStyle name="Style 22 3 2 5" xfId="13823" xr:uid="{00000000-0005-0000-0000-0000AA370000}"/>
    <cellStyle name="Style 22 3 2 6" xfId="14308" xr:uid="{00000000-0005-0000-0000-0000AB370000}"/>
    <cellStyle name="Style 22 3 20" xfId="13481" xr:uid="{00000000-0005-0000-0000-0000AC370000}"/>
    <cellStyle name="Style 22 3 21" xfId="13487" xr:uid="{00000000-0005-0000-0000-0000AD370000}"/>
    <cellStyle name="Style 22 3 22" xfId="10991" xr:uid="{00000000-0005-0000-0000-0000AE370000}"/>
    <cellStyle name="Style 22 3 23" xfId="13597" xr:uid="{00000000-0005-0000-0000-0000AF370000}"/>
    <cellStyle name="Style 22 3 24" xfId="11383" xr:uid="{00000000-0005-0000-0000-0000B0370000}"/>
    <cellStyle name="Style 22 3 25" xfId="12661" xr:uid="{00000000-0005-0000-0000-0000B1370000}"/>
    <cellStyle name="Style 22 3 26" xfId="15025" xr:uid="{00000000-0005-0000-0000-0000B2370000}"/>
    <cellStyle name="Style 22 3 27" xfId="12675" xr:uid="{00000000-0005-0000-0000-0000B3370000}"/>
    <cellStyle name="Style 22 3 28" xfId="15082" xr:uid="{00000000-0005-0000-0000-0000B4370000}"/>
    <cellStyle name="Style 22 3 29" xfId="15096" xr:uid="{00000000-0005-0000-0000-0000B5370000}"/>
    <cellStyle name="Style 22 3 3" xfId="9853" xr:uid="{00000000-0005-0000-0000-0000B6370000}"/>
    <cellStyle name="Style 22 3 3 2" xfId="10553" xr:uid="{00000000-0005-0000-0000-0000B7370000}"/>
    <cellStyle name="Style 22 3 3 3" xfId="12730" xr:uid="{00000000-0005-0000-0000-0000B8370000}"/>
    <cellStyle name="Style 22 3 3 4" xfId="11307" xr:uid="{00000000-0005-0000-0000-0000B9370000}"/>
    <cellStyle name="Style 22 3 3 5" xfId="12302" xr:uid="{00000000-0005-0000-0000-0000BA370000}"/>
    <cellStyle name="Style 22 3 3 6" xfId="12474" xr:uid="{00000000-0005-0000-0000-0000BB370000}"/>
    <cellStyle name="Style 22 3 30" xfId="15072" xr:uid="{00000000-0005-0000-0000-0000BC370000}"/>
    <cellStyle name="Style 22 3 31" xfId="15136" xr:uid="{00000000-0005-0000-0000-0000BD370000}"/>
    <cellStyle name="Style 22 3 32" xfId="15148" xr:uid="{00000000-0005-0000-0000-0000BE370000}"/>
    <cellStyle name="Style 22 3 33" xfId="15181" xr:uid="{00000000-0005-0000-0000-0000BF370000}"/>
    <cellStyle name="Style 22 3 34" xfId="15197" xr:uid="{00000000-0005-0000-0000-0000C0370000}"/>
    <cellStyle name="Style 22 3 35" xfId="15216" xr:uid="{00000000-0005-0000-0000-0000C1370000}"/>
    <cellStyle name="Style 22 3 36" xfId="15244" xr:uid="{00000000-0005-0000-0000-0000C2370000}"/>
    <cellStyle name="Style 22 3 37" xfId="15281" xr:uid="{00000000-0005-0000-0000-0000C3370000}"/>
    <cellStyle name="Style 22 3 38" xfId="15264" xr:uid="{00000000-0005-0000-0000-0000C4370000}"/>
    <cellStyle name="Style 22 3 39" xfId="15310" xr:uid="{00000000-0005-0000-0000-0000C5370000}"/>
    <cellStyle name="Style 22 3 4" xfId="10262" xr:uid="{00000000-0005-0000-0000-0000C6370000}"/>
    <cellStyle name="Style 22 3 4 2" xfId="10787" xr:uid="{00000000-0005-0000-0000-0000C7370000}"/>
    <cellStyle name="Style 22 3 4 3" xfId="12939" xr:uid="{00000000-0005-0000-0000-0000C8370000}"/>
    <cellStyle name="Style 22 3 4 4" xfId="11070" xr:uid="{00000000-0005-0000-0000-0000C9370000}"/>
    <cellStyle name="Style 22 3 4 5" xfId="13838" xr:uid="{00000000-0005-0000-0000-0000CA370000}"/>
    <cellStyle name="Style 22 3 4 6" xfId="14323" xr:uid="{00000000-0005-0000-0000-0000CB370000}"/>
    <cellStyle name="Style 22 3 40" xfId="15373" xr:uid="{00000000-0005-0000-0000-0000CC370000}"/>
    <cellStyle name="Style 22 3 41" xfId="15324" xr:uid="{00000000-0005-0000-0000-0000CD370000}"/>
    <cellStyle name="Style 22 3 42" xfId="15357" xr:uid="{00000000-0005-0000-0000-0000CE370000}"/>
    <cellStyle name="Style 22 3 43" xfId="15410" xr:uid="{00000000-0005-0000-0000-0000CF370000}"/>
    <cellStyle name="Style 22 3 44" xfId="16060" xr:uid="{00000000-0005-0000-0000-0000D0370000}"/>
    <cellStyle name="Style 22 3 45" xfId="15565" xr:uid="{00000000-0005-0000-0000-0000D1370000}"/>
    <cellStyle name="Style 22 3 46" xfId="16050" xr:uid="{00000000-0005-0000-0000-0000D2370000}"/>
    <cellStyle name="Style 22 3 47" xfId="15551" xr:uid="{00000000-0005-0000-0000-0000D3370000}"/>
    <cellStyle name="Style 22 3 48" xfId="16095" xr:uid="{00000000-0005-0000-0000-0000D4370000}"/>
    <cellStyle name="Style 22 3 49" xfId="15532" xr:uid="{00000000-0005-0000-0000-0000D5370000}"/>
    <cellStyle name="Style 22 3 5" xfId="10255" xr:uid="{00000000-0005-0000-0000-0000D6370000}"/>
    <cellStyle name="Style 22 3 5 2" xfId="10780" xr:uid="{00000000-0005-0000-0000-0000D7370000}"/>
    <cellStyle name="Style 22 3 5 3" xfId="12932" xr:uid="{00000000-0005-0000-0000-0000D8370000}"/>
    <cellStyle name="Style 22 3 5 4" xfId="13005" xr:uid="{00000000-0005-0000-0000-0000D9370000}"/>
    <cellStyle name="Style 22 3 5 5" xfId="13831" xr:uid="{00000000-0005-0000-0000-0000DA370000}"/>
    <cellStyle name="Style 22 3 5 6" xfId="14316" xr:uid="{00000000-0005-0000-0000-0000DB370000}"/>
    <cellStyle name="Style 22 3 50" xfId="16107" xr:uid="{00000000-0005-0000-0000-0000DC370000}"/>
    <cellStyle name="Style 22 3 51" xfId="16158" xr:uid="{00000000-0005-0000-0000-0000DD370000}"/>
    <cellStyle name="Style 22 3 52" xfId="16168" xr:uid="{00000000-0005-0000-0000-0000DE370000}"/>
    <cellStyle name="Style 22 3 53" xfId="16214" xr:uid="{00000000-0005-0000-0000-0000DF370000}"/>
    <cellStyle name="Style 22 3 54" xfId="16188" xr:uid="{00000000-0005-0000-0000-0000E0370000}"/>
    <cellStyle name="Style 22 3 6" xfId="9840" xr:uid="{00000000-0005-0000-0000-0000E1370000}"/>
    <cellStyle name="Style 22 3 6 2" xfId="10542" xr:uid="{00000000-0005-0000-0000-0000E2370000}"/>
    <cellStyle name="Style 22 3 6 3" xfId="12717" xr:uid="{00000000-0005-0000-0000-0000E3370000}"/>
    <cellStyle name="Style 22 3 6 4" xfId="11318" xr:uid="{00000000-0005-0000-0000-0000E4370000}"/>
    <cellStyle name="Style 22 3 6 5" xfId="12290" xr:uid="{00000000-0005-0000-0000-0000E5370000}"/>
    <cellStyle name="Style 22 3 6 6" xfId="12463" xr:uid="{00000000-0005-0000-0000-0000E6370000}"/>
    <cellStyle name="Style 22 3 7" xfId="9829" xr:uid="{00000000-0005-0000-0000-0000E7370000}"/>
    <cellStyle name="Style 22 3 7 2" xfId="10532" xr:uid="{00000000-0005-0000-0000-0000E8370000}"/>
    <cellStyle name="Style 22 3 7 3" xfId="12706" xr:uid="{00000000-0005-0000-0000-0000E9370000}"/>
    <cellStyle name="Style 22 3 7 4" xfId="11328" xr:uid="{00000000-0005-0000-0000-0000EA370000}"/>
    <cellStyle name="Style 22 3 7 5" xfId="12279" xr:uid="{00000000-0005-0000-0000-0000EB370000}"/>
    <cellStyle name="Style 22 3 7 6" xfId="12452" xr:uid="{00000000-0005-0000-0000-0000EC370000}"/>
    <cellStyle name="Style 22 3 8" xfId="10277" xr:uid="{00000000-0005-0000-0000-0000ED370000}"/>
    <cellStyle name="Style 22 3 8 2" xfId="10801" xr:uid="{00000000-0005-0000-0000-0000EE370000}"/>
    <cellStyle name="Style 22 3 8 3" xfId="12954" xr:uid="{00000000-0005-0000-0000-0000EF370000}"/>
    <cellStyle name="Style 22 3 8 4" xfId="13329" xr:uid="{00000000-0005-0000-0000-0000F0370000}"/>
    <cellStyle name="Style 22 3 8 5" xfId="13852" xr:uid="{00000000-0005-0000-0000-0000F1370000}"/>
    <cellStyle name="Style 22 3 8 6" xfId="14337" xr:uid="{00000000-0005-0000-0000-0000F2370000}"/>
    <cellStyle name="Style 22 3 9" xfId="10305" xr:uid="{00000000-0005-0000-0000-0000F3370000}"/>
    <cellStyle name="Style 22 3 9 2" xfId="10824" xr:uid="{00000000-0005-0000-0000-0000F4370000}"/>
    <cellStyle name="Style 22 3 9 3" xfId="12974" xr:uid="{00000000-0005-0000-0000-0000F5370000}"/>
    <cellStyle name="Style 22 3 9 4" xfId="13355" xr:uid="{00000000-0005-0000-0000-0000F6370000}"/>
    <cellStyle name="Style 22 3 9 5" xfId="13877" xr:uid="{00000000-0005-0000-0000-0000F7370000}"/>
    <cellStyle name="Style 22 3 9 6" xfId="14362" xr:uid="{00000000-0005-0000-0000-0000F8370000}"/>
    <cellStyle name="Style 22 30" xfId="12673" xr:uid="{00000000-0005-0000-0000-0000F9370000}"/>
    <cellStyle name="Style 22 31" xfId="15080" xr:uid="{00000000-0005-0000-0000-0000FA370000}"/>
    <cellStyle name="Style 22 32" xfId="15094" xr:uid="{00000000-0005-0000-0000-0000FB370000}"/>
    <cellStyle name="Style 22 33" xfId="15070" xr:uid="{00000000-0005-0000-0000-0000FC370000}"/>
    <cellStyle name="Style 22 34" xfId="15134" xr:uid="{00000000-0005-0000-0000-0000FD370000}"/>
    <cellStyle name="Style 22 35" xfId="15146" xr:uid="{00000000-0005-0000-0000-0000FE370000}"/>
    <cellStyle name="Style 22 36" xfId="15179" xr:uid="{00000000-0005-0000-0000-0000FF370000}"/>
    <cellStyle name="Style 22 37" xfId="15195" xr:uid="{00000000-0005-0000-0000-000000380000}"/>
    <cellStyle name="Style 22 38" xfId="15214" xr:uid="{00000000-0005-0000-0000-000001380000}"/>
    <cellStyle name="Style 22 39" xfId="15233" xr:uid="{00000000-0005-0000-0000-000002380000}"/>
    <cellStyle name="Style 22 4" xfId="4936" xr:uid="{00000000-0005-0000-0000-000003380000}"/>
    <cellStyle name="Style 22 40" xfId="15279" xr:uid="{00000000-0005-0000-0000-000004380000}"/>
    <cellStyle name="Style 22 41" xfId="15262" xr:uid="{00000000-0005-0000-0000-000005380000}"/>
    <cellStyle name="Style 22 42" xfId="15308" xr:uid="{00000000-0005-0000-0000-000006380000}"/>
    <cellStyle name="Style 22 43" xfId="15371" xr:uid="{00000000-0005-0000-0000-000007380000}"/>
    <cellStyle name="Style 22 44" xfId="15322" xr:uid="{00000000-0005-0000-0000-000008380000}"/>
    <cellStyle name="Style 22 45" xfId="15337" xr:uid="{00000000-0005-0000-0000-000009380000}"/>
    <cellStyle name="Style 22 46" xfId="15408" xr:uid="{00000000-0005-0000-0000-00000A380000}"/>
    <cellStyle name="Style 22 47" xfId="16058" xr:uid="{00000000-0005-0000-0000-00000B380000}"/>
    <cellStyle name="Style 22 48" xfId="15567" xr:uid="{00000000-0005-0000-0000-00000C380000}"/>
    <cellStyle name="Style 22 49" xfId="16048" xr:uid="{00000000-0005-0000-0000-00000D380000}"/>
    <cellStyle name="Style 22 5" xfId="10244" xr:uid="{00000000-0005-0000-0000-00000E380000}"/>
    <cellStyle name="Style 22 5 2" xfId="10770" xr:uid="{00000000-0005-0000-0000-00000F380000}"/>
    <cellStyle name="Style 22 5 3" xfId="12921" xr:uid="{00000000-0005-0000-0000-000010380000}"/>
    <cellStyle name="Style 22 5 4" xfId="13047" xr:uid="{00000000-0005-0000-0000-000011380000}"/>
    <cellStyle name="Style 22 5 5" xfId="13821" xr:uid="{00000000-0005-0000-0000-000012380000}"/>
    <cellStyle name="Style 22 5 6" xfId="14306" xr:uid="{00000000-0005-0000-0000-000013380000}"/>
    <cellStyle name="Style 22 50" xfId="15553" xr:uid="{00000000-0005-0000-0000-000014380000}"/>
    <cellStyle name="Style 22 51" xfId="16093" xr:uid="{00000000-0005-0000-0000-000015380000}"/>
    <cellStyle name="Style 22 52" xfId="15534" xr:uid="{00000000-0005-0000-0000-000016380000}"/>
    <cellStyle name="Style 22 53" xfId="16105" xr:uid="{00000000-0005-0000-0000-000017380000}"/>
    <cellStyle name="Style 22 54" xfId="16156" xr:uid="{00000000-0005-0000-0000-000018380000}"/>
    <cellStyle name="Style 22 55" xfId="15517" xr:uid="{00000000-0005-0000-0000-000019380000}"/>
    <cellStyle name="Style 22 56" xfId="16211" xr:uid="{00000000-0005-0000-0000-00001A380000}"/>
    <cellStyle name="Style 22 57" xfId="16185" xr:uid="{00000000-0005-0000-0000-00001B380000}"/>
    <cellStyle name="Style 22 6" xfId="9855" xr:uid="{00000000-0005-0000-0000-00001C380000}"/>
    <cellStyle name="Style 22 6 2" xfId="10555" xr:uid="{00000000-0005-0000-0000-00001D380000}"/>
    <cellStyle name="Style 22 6 3" xfId="12732" xr:uid="{00000000-0005-0000-0000-00001E380000}"/>
    <cellStyle name="Style 22 6 4" xfId="11305" xr:uid="{00000000-0005-0000-0000-00001F380000}"/>
    <cellStyle name="Style 22 6 5" xfId="12304" xr:uid="{00000000-0005-0000-0000-000020380000}"/>
    <cellStyle name="Style 22 6 6" xfId="12476" xr:uid="{00000000-0005-0000-0000-000021380000}"/>
    <cellStyle name="Style 22 7" xfId="10260" xr:uid="{00000000-0005-0000-0000-000022380000}"/>
    <cellStyle name="Style 22 7 2" xfId="10785" xr:uid="{00000000-0005-0000-0000-000023380000}"/>
    <cellStyle name="Style 22 7 3" xfId="12937" xr:uid="{00000000-0005-0000-0000-000024380000}"/>
    <cellStyle name="Style 22 7 4" xfId="11067" xr:uid="{00000000-0005-0000-0000-000025380000}"/>
    <cellStyle name="Style 22 7 5" xfId="13836" xr:uid="{00000000-0005-0000-0000-000026380000}"/>
    <cellStyle name="Style 22 7 6" xfId="14321" xr:uid="{00000000-0005-0000-0000-000027380000}"/>
    <cellStyle name="Style 22 8" xfId="10253" xr:uid="{00000000-0005-0000-0000-000028380000}"/>
    <cellStyle name="Style 22 8 2" xfId="10778" xr:uid="{00000000-0005-0000-0000-000029380000}"/>
    <cellStyle name="Style 22 8 3" xfId="12930" xr:uid="{00000000-0005-0000-0000-00002A380000}"/>
    <cellStyle name="Style 22 8 4" xfId="13048" xr:uid="{00000000-0005-0000-0000-00002B380000}"/>
    <cellStyle name="Style 22 8 5" xfId="13829" xr:uid="{00000000-0005-0000-0000-00002C380000}"/>
    <cellStyle name="Style 22 8 6" xfId="14314" xr:uid="{00000000-0005-0000-0000-00002D380000}"/>
    <cellStyle name="Style 22 9" xfId="9842" xr:uid="{00000000-0005-0000-0000-00002E380000}"/>
    <cellStyle name="Style 22 9 2" xfId="10544" xr:uid="{00000000-0005-0000-0000-00002F380000}"/>
    <cellStyle name="Style 22 9 3" xfId="12719" xr:uid="{00000000-0005-0000-0000-000030380000}"/>
    <cellStyle name="Style 22 9 4" xfId="11317" xr:uid="{00000000-0005-0000-0000-000031380000}"/>
    <cellStyle name="Style 22 9 5" xfId="12292" xr:uid="{00000000-0005-0000-0000-000032380000}"/>
    <cellStyle name="Style 22 9 6" xfId="12465" xr:uid="{00000000-0005-0000-0000-000033380000}"/>
    <cellStyle name="Style 23" xfId="59" xr:uid="{00000000-0005-0000-0000-000034380000}"/>
    <cellStyle name="Style 23 10" xfId="10306" xr:uid="{00000000-0005-0000-0000-000035380000}"/>
    <cellStyle name="Style 23 10 2" xfId="10825" xr:uid="{00000000-0005-0000-0000-000036380000}"/>
    <cellStyle name="Style 23 10 3" xfId="12975" xr:uid="{00000000-0005-0000-0000-000037380000}"/>
    <cellStyle name="Style 23 10 4" xfId="13356" xr:uid="{00000000-0005-0000-0000-000038380000}"/>
    <cellStyle name="Style 23 10 5" xfId="13878" xr:uid="{00000000-0005-0000-0000-000039380000}"/>
    <cellStyle name="Style 23 10 6" xfId="14363" xr:uid="{00000000-0005-0000-0000-00003A380000}"/>
    <cellStyle name="Style 23 11" xfId="10335" xr:uid="{00000000-0005-0000-0000-00003B380000}"/>
    <cellStyle name="Style 23 11 2" xfId="10848" xr:uid="{00000000-0005-0000-0000-00003C380000}"/>
    <cellStyle name="Style 23 11 3" xfId="12991" xr:uid="{00000000-0005-0000-0000-00003D380000}"/>
    <cellStyle name="Style 23 11 4" xfId="13380" xr:uid="{00000000-0005-0000-0000-00003E380000}"/>
    <cellStyle name="Style 23 11 5" xfId="13905" xr:uid="{00000000-0005-0000-0000-00003F380000}"/>
    <cellStyle name="Style 23 11 6" xfId="14392" xr:uid="{00000000-0005-0000-0000-000040380000}"/>
    <cellStyle name="Style 23 12" xfId="10420" xr:uid="{00000000-0005-0000-0000-000041380000}"/>
    <cellStyle name="Style 23 12 2" xfId="10903" xr:uid="{00000000-0005-0000-0000-000042380000}"/>
    <cellStyle name="Style 23 12 3" xfId="13040" xr:uid="{00000000-0005-0000-0000-000043380000}"/>
    <cellStyle name="Style 23 12 4" xfId="13447" xr:uid="{00000000-0005-0000-0000-000044380000}"/>
    <cellStyle name="Style 23 12 5" xfId="13968" xr:uid="{00000000-0005-0000-0000-000045380000}"/>
    <cellStyle name="Style 23 12 6" xfId="14459" xr:uid="{00000000-0005-0000-0000-000046380000}"/>
    <cellStyle name="Style 23 13" xfId="9823" xr:uid="{00000000-0005-0000-0000-000047380000}"/>
    <cellStyle name="Style 23 13 2" xfId="13263" xr:uid="{00000000-0005-0000-0000-000048380000}"/>
    <cellStyle name="Style 23 13 3" xfId="13665" xr:uid="{00000000-0005-0000-0000-000049380000}"/>
    <cellStyle name="Style 23 13 4" xfId="14143" xr:uid="{00000000-0005-0000-0000-00004A380000}"/>
    <cellStyle name="Style 23 13 5" xfId="14629" xr:uid="{00000000-0005-0000-0000-00004B380000}"/>
    <cellStyle name="Style 23 13 6" xfId="14982" xr:uid="{00000000-0005-0000-0000-00004C380000}"/>
    <cellStyle name="Style 23 14" xfId="13097" xr:uid="{00000000-0005-0000-0000-00004D380000}"/>
    <cellStyle name="Style 23 14 2" xfId="13541" xr:uid="{00000000-0005-0000-0000-00004E380000}"/>
    <cellStyle name="Style 23 14 3" xfId="14044" xr:uid="{00000000-0005-0000-0000-00004F380000}"/>
    <cellStyle name="Style 23 14 4" xfId="14535" xr:uid="{00000000-0005-0000-0000-000050380000}"/>
    <cellStyle name="Style 23 14 5" xfId="14877" xr:uid="{00000000-0005-0000-0000-000051380000}"/>
    <cellStyle name="Style 23 15" xfId="13273" xr:uid="{00000000-0005-0000-0000-000052380000}"/>
    <cellStyle name="Style 23 15 2" xfId="13675" xr:uid="{00000000-0005-0000-0000-000053380000}"/>
    <cellStyle name="Style 23 15 3" xfId="14153" xr:uid="{00000000-0005-0000-0000-000054380000}"/>
    <cellStyle name="Style 23 15 4" xfId="14639" xr:uid="{00000000-0005-0000-0000-000055380000}"/>
    <cellStyle name="Style 23 15 5" xfId="14992" xr:uid="{00000000-0005-0000-0000-000056380000}"/>
    <cellStyle name="Style 23 16" xfId="13087" xr:uid="{00000000-0005-0000-0000-000057380000}"/>
    <cellStyle name="Style 23 16 2" xfId="13531" xr:uid="{00000000-0005-0000-0000-000058380000}"/>
    <cellStyle name="Style 23 16 3" xfId="14034" xr:uid="{00000000-0005-0000-0000-000059380000}"/>
    <cellStyle name="Style 23 16 4" xfId="14525" xr:uid="{00000000-0005-0000-0000-00005A380000}"/>
    <cellStyle name="Style 23 16 5" xfId="14867" xr:uid="{00000000-0005-0000-0000-00005B380000}"/>
    <cellStyle name="Style 23 17" xfId="10968" xr:uid="{00000000-0005-0000-0000-00005C380000}"/>
    <cellStyle name="Style 23 18" xfId="13038" xr:uid="{00000000-0005-0000-0000-00005D380000}"/>
    <cellStyle name="Style 23 19" xfId="13078" xr:uid="{00000000-0005-0000-0000-00005E380000}"/>
    <cellStyle name="Style 23 2" xfId="60" xr:uid="{00000000-0005-0000-0000-00005F380000}"/>
    <cellStyle name="Style 23 2 10" xfId="10336" xr:uid="{00000000-0005-0000-0000-000060380000}"/>
    <cellStyle name="Style 23 2 10 2" xfId="10849" xr:uid="{00000000-0005-0000-0000-000061380000}"/>
    <cellStyle name="Style 23 2 10 3" xfId="12992" xr:uid="{00000000-0005-0000-0000-000062380000}"/>
    <cellStyle name="Style 23 2 10 4" xfId="13381" xr:uid="{00000000-0005-0000-0000-000063380000}"/>
    <cellStyle name="Style 23 2 10 5" xfId="13906" xr:uid="{00000000-0005-0000-0000-000064380000}"/>
    <cellStyle name="Style 23 2 10 6" xfId="14393" xr:uid="{00000000-0005-0000-0000-000065380000}"/>
    <cellStyle name="Style 23 2 11" xfId="10419" xr:uid="{00000000-0005-0000-0000-000066380000}"/>
    <cellStyle name="Style 23 2 11 2" xfId="10902" xr:uid="{00000000-0005-0000-0000-000067380000}"/>
    <cellStyle name="Style 23 2 11 3" xfId="13039" xr:uid="{00000000-0005-0000-0000-000068380000}"/>
    <cellStyle name="Style 23 2 11 4" xfId="13446" xr:uid="{00000000-0005-0000-0000-000069380000}"/>
    <cellStyle name="Style 23 2 11 5" xfId="13967" xr:uid="{00000000-0005-0000-0000-00006A380000}"/>
    <cellStyle name="Style 23 2 11 6" xfId="14458" xr:uid="{00000000-0005-0000-0000-00006B380000}"/>
    <cellStyle name="Style 23 2 12" xfId="9822" xr:uid="{00000000-0005-0000-0000-00006C380000}"/>
    <cellStyle name="Style 23 2 12 2" xfId="13264" xr:uid="{00000000-0005-0000-0000-00006D380000}"/>
    <cellStyle name="Style 23 2 12 3" xfId="13666" xr:uid="{00000000-0005-0000-0000-00006E380000}"/>
    <cellStyle name="Style 23 2 12 4" xfId="14144" xr:uid="{00000000-0005-0000-0000-00006F380000}"/>
    <cellStyle name="Style 23 2 12 5" xfId="14630" xr:uid="{00000000-0005-0000-0000-000070380000}"/>
    <cellStyle name="Style 23 2 12 6" xfId="14983" xr:uid="{00000000-0005-0000-0000-000071380000}"/>
    <cellStyle name="Style 23 2 13" xfId="13096" xr:uid="{00000000-0005-0000-0000-000072380000}"/>
    <cellStyle name="Style 23 2 13 2" xfId="13540" xr:uid="{00000000-0005-0000-0000-000073380000}"/>
    <cellStyle name="Style 23 2 13 3" xfId="14043" xr:uid="{00000000-0005-0000-0000-000074380000}"/>
    <cellStyle name="Style 23 2 13 4" xfId="14534" xr:uid="{00000000-0005-0000-0000-000075380000}"/>
    <cellStyle name="Style 23 2 13 5" xfId="14876" xr:uid="{00000000-0005-0000-0000-000076380000}"/>
    <cellStyle name="Style 23 2 14" xfId="13274" xr:uid="{00000000-0005-0000-0000-000077380000}"/>
    <cellStyle name="Style 23 2 14 2" xfId="13676" xr:uid="{00000000-0005-0000-0000-000078380000}"/>
    <cellStyle name="Style 23 2 14 3" xfId="14154" xr:uid="{00000000-0005-0000-0000-000079380000}"/>
    <cellStyle name="Style 23 2 14 4" xfId="14640" xr:uid="{00000000-0005-0000-0000-00007A380000}"/>
    <cellStyle name="Style 23 2 14 5" xfId="14993" xr:uid="{00000000-0005-0000-0000-00007B380000}"/>
    <cellStyle name="Style 23 2 15" xfId="13086" xr:uid="{00000000-0005-0000-0000-00007C380000}"/>
    <cellStyle name="Style 23 2 15 2" xfId="13530" xr:uid="{00000000-0005-0000-0000-00007D380000}"/>
    <cellStyle name="Style 23 2 15 3" xfId="14033" xr:uid="{00000000-0005-0000-0000-00007E380000}"/>
    <cellStyle name="Style 23 2 15 4" xfId="14524" xr:uid="{00000000-0005-0000-0000-00007F380000}"/>
    <cellStyle name="Style 23 2 15 5" xfId="14866" xr:uid="{00000000-0005-0000-0000-000080380000}"/>
    <cellStyle name="Style 23 2 16" xfId="10969" xr:uid="{00000000-0005-0000-0000-000081380000}"/>
    <cellStyle name="Style 23 2 17" xfId="13037" xr:uid="{00000000-0005-0000-0000-000082380000}"/>
    <cellStyle name="Style 23 2 18" xfId="13079" xr:uid="{00000000-0005-0000-0000-000083380000}"/>
    <cellStyle name="Style 23 2 19" xfId="11011" xr:uid="{00000000-0005-0000-0000-000084380000}"/>
    <cellStyle name="Style 23 2 2" xfId="76" xr:uid="{00000000-0005-0000-0000-000085380000}"/>
    <cellStyle name="Style 23 2 2 2" xfId="121" xr:uid="{00000000-0005-0000-0000-000086380000}"/>
    <cellStyle name="Style 23 2 2 2 2" xfId="10367" xr:uid="{00000000-0005-0000-0000-000087380000}"/>
    <cellStyle name="Style 23 2 2 2 2 2" xfId="10867" xr:uid="{00000000-0005-0000-0000-000088380000}"/>
    <cellStyle name="Style 23 2 2 2 2 3" xfId="13009" xr:uid="{00000000-0005-0000-0000-000089380000}"/>
    <cellStyle name="Style 23 2 2 2 2 4" xfId="13403" xr:uid="{00000000-0005-0000-0000-00008A380000}"/>
    <cellStyle name="Style 23 2 2 2 2 5" xfId="13928" xr:uid="{00000000-0005-0000-0000-00008B380000}"/>
    <cellStyle name="Style 23 2 2 2 2 6" xfId="14418" xr:uid="{00000000-0005-0000-0000-00008C380000}"/>
    <cellStyle name="Style 23 2 2 2 3" xfId="9773" xr:uid="{00000000-0005-0000-0000-00008D380000}"/>
    <cellStyle name="Style 23 2 2 2 4" xfId="10974" xr:uid="{00000000-0005-0000-0000-00008E380000}"/>
    <cellStyle name="Style 23 2 2 2 5" xfId="12663" xr:uid="{00000000-0005-0000-0000-00008F380000}"/>
    <cellStyle name="Style 23 2 2 2 6" xfId="12995" xr:uid="{00000000-0005-0000-0000-000090380000}"/>
    <cellStyle name="Style 23 2 2 2 7" xfId="13384" xr:uid="{00000000-0005-0000-0000-000091380000}"/>
    <cellStyle name="Style 23 2 2 2 8" xfId="15474" xr:uid="{00000000-0005-0000-0000-000092380000}"/>
    <cellStyle name="Style 23 2 2 3" xfId="9758" xr:uid="{00000000-0005-0000-0000-000093380000}"/>
    <cellStyle name="Style 23 2 2 3 2" xfId="10483" xr:uid="{00000000-0005-0000-0000-000094380000}"/>
    <cellStyle name="Style 23 2 2 3 2 2" xfId="10948" xr:uid="{00000000-0005-0000-0000-000095380000}"/>
    <cellStyle name="Style 23 2 2 3 2 3" xfId="13070" xr:uid="{00000000-0005-0000-0000-000096380000}"/>
    <cellStyle name="Style 23 2 2 3 2 4" xfId="13507" xr:uid="{00000000-0005-0000-0000-000097380000}"/>
    <cellStyle name="Style 23 2 2 3 2 5" xfId="14015" xr:uid="{00000000-0005-0000-0000-000098380000}"/>
    <cellStyle name="Style 23 2 2 3 2 6" xfId="14506" xr:uid="{00000000-0005-0000-0000-000099380000}"/>
    <cellStyle name="Style 23 2 2 3 3" xfId="10513" xr:uid="{00000000-0005-0000-0000-00009A380000}"/>
    <cellStyle name="Style 23 2 2 3 4" xfId="12698" xr:uid="{00000000-0005-0000-0000-00009B380000}"/>
    <cellStyle name="Style 23 2 2 3 5" xfId="11347" xr:uid="{00000000-0005-0000-0000-00009C380000}"/>
    <cellStyle name="Style 23 2 2 3 6" xfId="12260" xr:uid="{00000000-0005-0000-0000-00009D380000}"/>
    <cellStyle name="Style 23 2 2 3 7" xfId="12434" xr:uid="{00000000-0005-0000-0000-00009E380000}"/>
    <cellStyle name="Style 23 2 2 3 8" xfId="16126" xr:uid="{00000000-0005-0000-0000-00009F380000}"/>
    <cellStyle name="Style 23 2 2 4" xfId="10401" xr:uid="{00000000-0005-0000-0000-0000A0380000}"/>
    <cellStyle name="Style 23 2 2 4 2" xfId="10888" xr:uid="{00000000-0005-0000-0000-0000A1380000}"/>
    <cellStyle name="Style 23 2 2 4 3" xfId="13027" xr:uid="{00000000-0005-0000-0000-0000A2380000}"/>
    <cellStyle name="Style 23 2 2 4 4" xfId="13430" xr:uid="{00000000-0005-0000-0000-0000A3380000}"/>
    <cellStyle name="Style 23 2 2 4 5" xfId="13951" xr:uid="{00000000-0005-0000-0000-0000A4380000}"/>
    <cellStyle name="Style 23 2 2 4 6" xfId="14442" xr:uid="{00000000-0005-0000-0000-0000A5380000}"/>
    <cellStyle name="Style 23 2 2 5" xfId="10970" xr:uid="{00000000-0005-0000-0000-0000A6380000}"/>
    <cellStyle name="Style 23 2 2 6" xfId="12687" xr:uid="{00000000-0005-0000-0000-0000A7380000}"/>
    <cellStyle name="Style 23 2 2 7" xfId="13023" xr:uid="{00000000-0005-0000-0000-0000A8380000}"/>
    <cellStyle name="Style 23 2 2 8" xfId="13547" xr:uid="{00000000-0005-0000-0000-0000A9380000}"/>
    <cellStyle name="Style 23 2 2 9" xfId="15460" xr:uid="{00000000-0005-0000-0000-0000AA380000}"/>
    <cellStyle name="Style 23 2 20" xfId="13483" xr:uid="{00000000-0005-0000-0000-0000AB380000}"/>
    <cellStyle name="Style 23 2 21" xfId="13524" xr:uid="{00000000-0005-0000-0000-0000AC380000}"/>
    <cellStyle name="Style 23 2 22" xfId="10989" xr:uid="{00000000-0005-0000-0000-0000AD380000}"/>
    <cellStyle name="Style 23 2 23" xfId="13599" xr:uid="{00000000-0005-0000-0000-0000AE380000}"/>
    <cellStyle name="Style 23 2 24" xfId="11386" xr:uid="{00000000-0005-0000-0000-0000AF380000}"/>
    <cellStyle name="Style 23 2 25" xfId="12665" xr:uid="{00000000-0005-0000-0000-0000B0380000}"/>
    <cellStyle name="Style 23 2 26" xfId="15027" xr:uid="{00000000-0005-0000-0000-0000B1380000}"/>
    <cellStyle name="Style 23 2 27" xfId="15044" xr:uid="{00000000-0005-0000-0000-0000B2380000}"/>
    <cellStyle name="Style 23 2 28" xfId="15084" xr:uid="{00000000-0005-0000-0000-0000B3380000}"/>
    <cellStyle name="Style 23 2 29" xfId="15098" xr:uid="{00000000-0005-0000-0000-0000B4380000}"/>
    <cellStyle name="Style 23 2 3" xfId="9851" xr:uid="{00000000-0005-0000-0000-0000B5380000}"/>
    <cellStyle name="Style 23 2 3 2" xfId="10551" xr:uid="{00000000-0005-0000-0000-0000B6380000}"/>
    <cellStyle name="Style 23 2 3 3" xfId="12728" xr:uid="{00000000-0005-0000-0000-0000B7380000}"/>
    <cellStyle name="Style 23 2 3 4" xfId="11309" xr:uid="{00000000-0005-0000-0000-0000B8380000}"/>
    <cellStyle name="Style 23 2 3 5" xfId="12301" xr:uid="{00000000-0005-0000-0000-0000B9380000}"/>
    <cellStyle name="Style 23 2 3 6" xfId="12472" xr:uid="{00000000-0005-0000-0000-0000BA380000}"/>
    <cellStyle name="Style 23 2 30" xfId="15074" xr:uid="{00000000-0005-0000-0000-0000BB380000}"/>
    <cellStyle name="Style 23 2 31" xfId="15138" xr:uid="{00000000-0005-0000-0000-0000BC380000}"/>
    <cellStyle name="Style 23 2 32" xfId="15152" xr:uid="{00000000-0005-0000-0000-0000BD380000}"/>
    <cellStyle name="Style 23 2 33" xfId="15183" xr:uid="{00000000-0005-0000-0000-0000BE380000}"/>
    <cellStyle name="Style 23 2 34" xfId="15199" xr:uid="{00000000-0005-0000-0000-0000BF380000}"/>
    <cellStyle name="Style 23 2 35" xfId="15218" xr:uid="{00000000-0005-0000-0000-0000C0380000}"/>
    <cellStyle name="Style 23 2 36" xfId="15246" xr:uid="{00000000-0005-0000-0000-0000C1380000}"/>
    <cellStyle name="Style 23 2 37" xfId="15283" xr:uid="{00000000-0005-0000-0000-0000C2380000}"/>
    <cellStyle name="Style 23 2 38" xfId="15270" xr:uid="{00000000-0005-0000-0000-0000C3380000}"/>
    <cellStyle name="Style 23 2 39" xfId="15316" xr:uid="{00000000-0005-0000-0000-0000C4380000}"/>
    <cellStyle name="Style 23 2 4" xfId="10264" xr:uid="{00000000-0005-0000-0000-0000C5380000}"/>
    <cellStyle name="Style 23 2 4 2" xfId="10789" xr:uid="{00000000-0005-0000-0000-0000C6380000}"/>
    <cellStyle name="Style 23 2 4 3" xfId="12941" xr:uid="{00000000-0005-0000-0000-0000C7380000}"/>
    <cellStyle name="Style 23 2 4 4" xfId="11074" xr:uid="{00000000-0005-0000-0000-0000C8380000}"/>
    <cellStyle name="Style 23 2 4 5" xfId="13840" xr:uid="{00000000-0005-0000-0000-0000C9380000}"/>
    <cellStyle name="Style 23 2 4 6" xfId="14325" xr:uid="{00000000-0005-0000-0000-0000CA380000}"/>
    <cellStyle name="Style 23 2 40" xfId="15375" xr:uid="{00000000-0005-0000-0000-0000CB380000}"/>
    <cellStyle name="Style 23 2 41" xfId="15329" xr:uid="{00000000-0005-0000-0000-0000CC380000}"/>
    <cellStyle name="Style 23 2 42" xfId="15359" xr:uid="{00000000-0005-0000-0000-0000CD380000}"/>
    <cellStyle name="Style 23 2 43" xfId="15412" xr:uid="{00000000-0005-0000-0000-0000CE380000}"/>
    <cellStyle name="Style 23 2 44" xfId="16102" xr:uid="{00000000-0005-0000-0000-0000CF380000}"/>
    <cellStyle name="Style 23 2 45" xfId="16062" xr:uid="{00000000-0005-0000-0000-0000D0380000}"/>
    <cellStyle name="Style 23 2 46" xfId="15563" xr:uid="{00000000-0005-0000-0000-0000D1380000}"/>
    <cellStyle name="Style 23 2 47" xfId="16052" xr:uid="{00000000-0005-0000-0000-0000D2380000}"/>
    <cellStyle name="Style 23 2 48" xfId="15549" xr:uid="{00000000-0005-0000-0000-0000D3380000}"/>
    <cellStyle name="Style 23 2 49" xfId="16097" xr:uid="{00000000-0005-0000-0000-0000D4380000}"/>
    <cellStyle name="Style 23 2 5" xfId="10257" xr:uid="{00000000-0005-0000-0000-0000D5380000}"/>
    <cellStyle name="Style 23 2 5 2" xfId="10782" xr:uid="{00000000-0005-0000-0000-0000D6380000}"/>
    <cellStyle name="Style 23 2 5 3" xfId="12934" xr:uid="{00000000-0005-0000-0000-0000D7380000}"/>
    <cellStyle name="Style 23 2 5 4" xfId="12983" xr:uid="{00000000-0005-0000-0000-0000D8380000}"/>
    <cellStyle name="Style 23 2 5 5" xfId="13833" xr:uid="{00000000-0005-0000-0000-0000D9380000}"/>
    <cellStyle name="Style 23 2 5 6" xfId="14318" xr:uid="{00000000-0005-0000-0000-0000DA380000}"/>
    <cellStyle name="Style 23 2 50" xfId="15530" xr:uid="{00000000-0005-0000-0000-0000DB380000}"/>
    <cellStyle name="Style 23 2 51" xfId="16109" xr:uid="{00000000-0005-0000-0000-0000DC380000}"/>
    <cellStyle name="Style 23 2 52" xfId="16160" xr:uid="{00000000-0005-0000-0000-0000DD380000}"/>
    <cellStyle name="Style 23 2 53" xfId="16170" xr:uid="{00000000-0005-0000-0000-0000DE380000}"/>
    <cellStyle name="Style 23 2 54" xfId="16218" xr:uid="{00000000-0005-0000-0000-0000DF380000}"/>
    <cellStyle name="Style 23 2 55" xfId="16191" xr:uid="{00000000-0005-0000-0000-0000E0380000}"/>
    <cellStyle name="Style 23 2 6" xfId="9838" xr:uid="{00000000-0005-0000-0000-0000E1380000}"/>
    <cellStyle name="Style 23 2 6 2" xfId="10540" xr:uid="{00000000-0005-0000-0000-0000E2380000}"/>
    <cellStyle name="Style 23 2 6 3" xfId="12715" xr:uid="{00000000-0005-0000-0000-0000E3380000}"/>
    <cellStyle name="Style 23 2 6 4" xfId="11320" xr:uid="{00000000-0005-0000-0000-0000E4380000}"/>
    <cellStyle name="Style 23 2 6 5" xfId="12288" xr:uid="{00000000-0005-0000-0000-0000E5380000}"/>
    <cellStyle name="Style 23 2 6 6" xfId="12461" xr:uid="{00000000-0005-0000-0000-0000E6380000}"/>
    <cellStyle name="Style 23 2 7" xfId="9825" xr:uid="{00000000-0005-0000-0000-0000E7380000}"/>
    <cellStyle name="Style 23 2 7 2" xfId="10528" xr:uid="{00000000-0005-0000-0000-0000E8380000}"/>
    <cellStyle name="Style 23 2 7 3" xfId="12702" xr:uid="{00000000-0005-0000-0000-0000E9380000}"/>
    <cellStyle name="Style 23 2 7 4" xfId="11332" xr:uid="{00000000-0005-0000-0000-0000EA380000}"/>
    <cellStyle name="Style 23 2 7 5" xfId="12275" xr:uid="{00000000-0005-0000-0000-0000EB380000}"/>
    <cellStyle name="Style 23 2 7 6" xfId="13069" xr:uid="{00000000-0005-0000-0000-0000EC380000}"/>
    <cellStyle name="Style 23 2 8" xfId="10279" xr:uid="{00000000-0005-0000-0000-0000ED380000}"/>
    <cellStyle name="Style 23 2 8 2" xfId="10803" xr:uid="{00000000-0005-0000-0000-0000EE380000}"/>
    <cellStyle name="Style 23 2 8 3" xfId="12956" xr:uid="{00000000-0005-0000-0000-0000EF380000}"/>
    <cellStyle name="Style 23 2 8 4" xfId="13331" xr:uid="{00000000-0005-0000-0000-0000F0380000}"/>
    <cellStyle name="Style 23 2 8 5" xfId="13854" xr:uid="{00000000-0005-0000-0000-0000F1380000}"/>
    <cellStyle name="Style 23 2 8 6" xfId="14339" xr:uid="{00000000-0005-0000-0000-0000F2380000}"/>
    <cellStyle name="Style 23 2 9" xfId="10307" xr:uid="{00000000-0005-0000-0000-0000F3380000}"/>
    <cellStyle name="Style 23 2 9 2" xfId="10826" xr:uid="{00000000-0005-0000-0000-0000F4380000}"/>
    <cellStyle name="Style 23 2 9 3" xfId="12976" xr:uid="{00000000-0005-0000-0000-0000F5380000}"/>
    <cellStyle name="Style 23 2 9 4" xfId="13357" xr:uid="{00000000-0005-0000-0000-0000F6380000}"/>
    <cellStyle name="Style 23 2 9 5" xfId="13879" xr:uid="{00000000-0005-0000-0000-0000F7380000}"/>
    <cellStyle name="Style 23 2 9 6" xfId="14364" xr:uid="{00000000-0005-0000-0000-0000F8380000}"/>
    <cellStyle name="Style 23 20" xfId="11012" xr:uid="{00000000-0005-0000-0000-0000F9380000}"/>
    <cellStyle name="Style 23 21" xfId="13482" xr:uid="{00000000-0005-0000-0000-0000FA380000}"/>
    <cellStyle name="Style 23 22" xfId="13522" xr:uid="{00000000-0005-0000-0000-0000FB380000}"/>
    <cellStyle name="Style 23 23" xfId="10990" xr:uid="{00000000-0005-0000-0000-0000FC380000}"/>
    <cellStyle name="Style 23 24" xfId="13598" xr:uid="{00000000-0005-0000-0000-0000FD380000}"/>
    <cellStyle name="Style 23 25" xfId="11385" xr:uid="{00000000-0005-0000-0000-0000FE380000}"/>
    <cellStyle name="Style 23 26" xfId="12662" xr:uid="{00000000-0005-0000-0000-0000FF380000}"/>
    <cellStyle name="Style 23 27" xfId="15026" xr:uid="{00000000-0005-0000-0000-000000390000}"/>
    <cellStyle name="Style 23 28" xfId="15043" xr:uid="{00000000-0005-0000-0000-000001390000}"/>
    <cellStyle name="Style 23 29" xfId="15083" xr:uid="{00000000-0005-0000-0000-000002390000}"/>
    <cellStyle name="Style 23 3" xfId="77" xr:uid="{00000000-0005-0000-0000-000003390000}"/>
    <cellStyle name="Style 23 3 10" xfId="15461" xr:uid="{00000000-0005-0000-0000-000004390000}"/>
    <cellStyle name="Style 23 3 2" xfId="120" xr:uid="{00000000-0005-0000-0000-000005390000}"/>
    <cellStyle name="Style 23 3 2 2" xfId="10368" xr:uid="{00000000-0005-0000-0000-000006390000}"/>
    <cellStyle name="Style 23 3 2 2 2" xfId="10868" xr:uid="{00000000-0005-0000-0000-000007390000}"/>
    <cellStyle name="Style 23 3 2 2 3" xfId="13010" xr:uid="{00000000-0005-0000-0000-000008390000}"/>
    <cellStyle name="Style 23 3 2 2 4" xfId="13404" xr:uid="{00000000-0005-0000-0000-000009390000}"/>
    <cellStyle name="Style 23 3 2 2 5" xfId="13929" xr:uid="{00000000-0005-0000-0000-00000A390000}"/>
    <cellStyle name="Style 23 3 2 2 6" xfId="14419" xr:uid="{00000000-0005-0000-0000-00000B390000}"/>
    <cellStyle name="Style 23 3 2 3" xfId="9772" xr:uid="{00000000-0005-0000-0000-00000C390000}"/>
    <cellStyle name="Style 23 3 2 4" xfId="10973" xr:uid="{00000000-0005-0000-0000-00000D390000}"/>
    <cellStyle name="Style 23 3 2 5" xfId="12664" xr:uid="{00000000-0005-0000-0000-00000E390000}"/>
    <cellStyle name="Style 23 3 2 6" xfId="12996" xr:uid="{00000000-0005-0000-0000-00000F390000}"/>
    <cellStyle name="Style 23 3 2 7" xfId="13390" xr:uid="{00000000-0005-0000-0000-000010390000}"/>
    <cellStyle name="Style 23 3 2 8" xfId="15473" xr:uid="{00000000-0005-0000-0000-000011390000}"/>
    <cellStyle name="Style 23 3 3" xfId="9759" xr:uid="{00000000-0005-0000-0000-000012390000}"/>
    <cellStyle name="Style 23 3 3 2" xfId="10484" xr:uid="{00000000-0005-0000-0000-000013390000}"/>
    <cellStyle name="Style 23 3 3 2 2" xfId="10949" xr:uid="{00000000-0005-0000-0000-000014390000}"/>
    <cellStyle name="Style 23 3 3 2 3" xfId="13071" xr:uid="{00000000-0005-0000-0000-000015390000}"/>
    <cellStyle name="Style 23 3 3 2 4" xfId="13508" xr:uid="{00000000-0005-0000-0000-000016390000}"/>
    <cellStyle name="Style 23 3 3 2 5" xfId="14016" xr:uid="{00000000-0005-0000-0000-000017390000}"/>
    <cellStyle name="Style 23 3 3 2 6" xfId="14507" xr:uid="{00000000-0005-0000-0000-000018390000}"/>
    <cellStyle name="Style 23 3 3 3" xfId="10514" xr:uid="{00000000-0005-0000-0000-000019390000}"/>
    <cellStyle name="Style 23 3 3 4" xfId="12699" xr:uid="{00000000-0005-0000-0000-00001A390000}"/>
    <cellStyle name="Style 23 3 3 5" xfId="11346" xr:uid="{00000000-0005-0000-0000-00001B390000}"/>
    <cellStyle name="Style 23 3 3 6" xfId="12261" xr:uid="{00000000-0005-0000-0000-00001C390000}"/>
    <cellStyle name="Style 23 3 3 7" xfId="12435" xr:uid="{00000000-0005-0000-0000-00001D390000}"/>
    <cellStyle name="Style 23 3 3 8" xfId="16127" xr:uid="{00000000-0005-0000-0000-00001E390000}"/>
    <cellStyle name="Style 23 3 4" xfId="10247" xr:uid="{00000000-0005-0000-0000-00001F390000}"/>
    <cellStyle name="Style 23 3 5" xfId="10400" xr:uid="{00000000-0005-0000-0000-000020390000}"/>
    <cellStyle name="Style 23 3 5 2" xfId="10887" xr:uid="{00000000-0005-0000-0000-000021390000}"/>
    <cellStyle name="Style 23 3 5 3" xfId="13026" xr:uid="{00000000-0005-0000-0000-000022390000}"/>
    <cellStyle name="Style 23 3 5 4" xfId="13429" xr:uid="{00000000-0005-0000-0000-000023390000}"/>
    <cellStyle name="Style 23 3 5 5" xfId="13950" xr:uid="{00000000-0005-0000-0000-000024390000}"/>
    <cellStyle name="Style 23 3 5 6" xfId="14441" xr:uid="{00000000-0005-0000-0000-000025390000}"/>
    <cellStyle name="Style 23 3 6" xfId="10971" xr:uid="{00000000-0005-0000-0000-000026390000}"/>
    <cellStyle name="Style 23 3 7" xfId="12686" xr:uid="{00000000-0005-0000-0000-000027390000}"/>
    <cellStyle name="Style 23 3 8" xfId="13022" xr:uid="{00000000-0005-0000-0000-000028390000}"/>
    <cellStyle name="Style 23 3 9" xfId="13525" xr:uid="{00000000-0005-0000-0000-000029390000}"/>
    <cellStyle name="Style 23 30" xfId="15097" xr:uid="{00000000-0005-0000-0000-00002A390000}"/>
    <cellStyle name="Style 23 31" xfId="15073" xr:uid="{00000000-0005-0000-0000-00002B390000}"/>
    <cellStyle name="Style 23 32" xfId="15137" xr:uid="{00000000-0005-0000-0000-00002C390000}"/>
    <cellStyle name="Style 23 33" xfId="15150" xr:uid="{00000000-0005-0000-0000-00002D390000}"/>
    <cellStyle name="Style 23 34" xfId="15182" xr:uid="{00000000-0005-0000-0000-00002E390000}"/>
    <cellStyle name="Style 23 35" xfId="15198" xr:uid="{00000000-0005-0000-0000-00002F390000}"/>
    <cellStyle name="Style 23 36" xfId="15217" xr:uid="{00000000-0005-0000-0000-000030390000}"/>
    <cellStyle name="Style 23 37" xfId="15245" xr:uid="{00000000-0005-0000-0000-000031390000}"/>
    <cellStyle name="Style 23 38" xfId="15282" xr:uid="{00000000-0005-0000-0000-000032390000}"/>
    <cellStyle name="Style 23 39" xfId="15269" xr:uid="{00000000-0005-0000-0000-000033390000}"/>
    <cellStyle name="Style 23 4" xfId="9852" xr:uid="{00000000-0005-0000-0000-000034390000}"/>
    <cellStyle name="Style 23 4 2" xfId="10552" xr:uid="{00000000-0005-0000-0000-000035390000}"/>
    <cellStyle name="Style 23 4 3" xfId="12729" xr:uid="{00000000-0005-0000-0000-000036390000}"/>
    <cellStyle name="Style 23 4 4" xfId="11308" xr:uid="{00000000-0005-0000-0000-000037390000}"/>
    <cellStyle name="Style 23 4 5" xfId="12693" xr:uid="{00000000-0005-0000-0000-000038390000}"/>
    <cellStyle name="Style 23 4 6" xfId="12473" xr:uid="{00000000-0005-0000-0000-000039390000}"/>
    <cellStyle name="Style 23 40" xfId="15315" xr:uid="{00000000-0005-0000-0000-00003A390000}"/>
    <cellStyle name="Style 23 41" xfId="15374" xr:uid="{00000000-0005-0000-0000-00003B390000}"/>
    <cellStyle name="Style 23 42" xfId="15328" xr:uid="{00000000-0005-0000-0000-00003C390000}"/>
    <cellStyle name="Style 23 43" xfId="15358" xr:uid="{00000000-0005-0000-0000-00003D390000}"/>
    <cellStyle name="Style 23 44" xfId="15411" xr:uid="{00000000-0005-0000-0000-00003E390000}"/>
    <cellStyle name="Style 23 45" xfId="16103" xr:uid="{00000000-0005-0000-0000-00003F390000}"/>
    <cellStyle name="Style 23 46" xfId="16061" xr:uid="{00000000-0005-0000-0000-000040390000}"/>
    <cellStyle name="Style 23 47" xfId="15564" xr:uid="{00000000-0005-0000-0000-000041390000}"/>
    <cellStyle name="Style 23 48" xfId="16051" xr:uid="{00000000-0005-0000-0000-000042390000}"/>
    <cellStyle name="Style 23 49" xfId="15550" xr:uid="{00000000-0005-0000-0000-000043390000}"/>
    <cellStyle name="Style 23 5" xfId="10263" xr:uid="{00000000-0005-0000-0000-000044390000}"/>
    <cellStyle name="Style 23 5 2" xfId="10788" xr:uid="{00000000-0005-0000-0000-000045390000}"/>
    <cellStyle name="Style 23 5 3" xfId="12940" xr:uid="{00000000-0005-0000-0000-000046390000}"/>
    <cellStyle name="Style 23 5 4" xfId="11075" xr:uid="{00000000-0005-0000-0000-000047390000}"/>
    <cellStyle name="Style 23 5 5" xfId="13839" xr:uid="{00000000-0005-0000-0000-000048390000}"/>
    <cellStyle name="Style 23 5 6" xfId="14324" xr:uid="{00000000-0005-0000-0000-000049390000}"/>
    <cellStyle name="Style 23 50" xfId="16096" xr:uid="{00000000-0005-0000-0000-00004A390000}"/>
    <cellStyle name="Style 23 51" xfId="15531" xr:uid="{00000000-0005-0000-0000-00004B390000}"/>
    <cellStyle name="Style 23 52" xfId="16108" xr:uid="{00000000-0005-0000-0000-00004C390000}"/>
    <cellStyle name="Style 23 53" xfId="16159" xr:uid="{00000000-0005-0000-0000-00004D390000}"/>
    <cellStyle name="Style 23 54" xfId="16169" xr:uid="{00000000-0005-0000-0000-00004E390000}"/>
    <cellStyle name="Style 23 55" xfId="16216" xr:uid="{00000000-0005-0000-0000-00004F390000}"/>
    <cellStyle name="Style 23 56" xfId="16190" xr:uid="{00000000-0005-0000-0000-000050390000}"/>
    <cellStyle name="Style 23 6" xfId="10256" xr:uid="{00000000-0005-0000-0000-000051390000}"/>
    <cellStyle name="Style 23 6 2" xfId="10781" xr:uid="{00000000-0005-0000-0000-000052390000}"/>
    <cellStyle name="Style 23 6 3" xfId="12933" xr:uid="{00000000-0005-0000-0000-000053390000}"/>
    <cellStyle name="Style 23 6 4" xfId="13003" xr:uid="{00000000-0005-0000-0000-000054390000}"/>
    <cellStyle name="Style 23 6 5" xfId="13832" xr:uid="{00000000-0005-0000-0000-000055390000}"/>
    <cellStyle name="Style 23 6 6" xfId="14317" xr:uid="{00000000-0005-0000-0000-000056390000}"/>
    <cellStyle name="Style 23 7" xfId="9839" xr:uid="{00000000-0005-0000-0000-000057390000}"/>
    <cellStyle name="Style 23 7 2" xfId="10541" xr:uid="{00000000-0005-0000-0000-000058390000}"/>
    <cellStyle name="Style 23 7 3" xfId="12716" xr:uid="{00000000-0005-0000-0000-000059390000}"/>
    <cellStyle name="Style 23 7 4" xfId="11319" xr:uid="{00000000-0005-0000-0000-00005A390000}"/>
    <cellStyle name="Style 23 7 5" xfId="12289" xr:uid="{00000000-0005-0000-0000-00005B390000}"/>
    <cellStyle name="Style 23 7 6" xfId="12462" xr:uid="{00000000-0005-0000-0000-00005C390000}"/>
    <cellStyle name="Style 23 8" xfId="9826" xr:uid="{00000000-0005-0000-0000-00005D390000}"/>
    <cellStyle name="Style 23 8 2" xfId="10529" xr:uid="{00000000-0005-0000-0000-00005E390000}"/>
    <cellStyle name="Style 23 8 3" xfId="12703" xr:uid="{00000000-0005-0000-0000-00005F390000}"/>
    <cellStyle name="Style 23 8 4" xfId="11331" xr:uid="{00000000-0005-0000-0000-000060390000}"/>
    <cellStyle name="Style 23 8 5" xfId="12276" xr:uid="{00000000-0005-0000-0000-000061390000}"/>
    <cellStyle name="Style 23 8 6" xfId="12449" xr:uid="{00000000-0005-0000-0000-000062390000}"/>
    <cellStyle name="Style 23 9" xfId="10278" xr:uid="{00000000-0005-0000-0000-000063390000}"/>
    <cellStyle name="Style 23 9 2" xfId="10802" xr:uid="{00000000-0005-0000-0000-000064390000}"/>
    <cellStyle name="Style 23 9 3" xfId="12955" xr:uid="{00000000-0005-0000-0000-000065390000}"/>
    <cellStyle name="Style 23 9 4" xfId="13330" xr:uid="{00000000-0005-0000-0000-000066390000}"/>
    <cellStyle name="Style 23 9 5" xfId="13853" xr:uid="{00000000-0005-0000-0000-000067390000}"/>
    <cellStyle name="Style 23 9 6" xfId="14338" xr:uid="{00000000-0005-0000-0000-000068390000}"/>
    <cellStyle name="Style 24" xfId="4937" xr:uid="{00000000-0005-0000-0000-000069390000}"/>
    <cellStyle name="Style 24 10" xfId="9824" xr:uid="{00000000-0005-0000-0000-00006A390000}"/>
    <cellStyle name="Style 24 10 2" xfId="10527" xr:uid="{00000000-0005-0000-0000-00006B390000}"/>
    <cellStyle name="Style 24 10 3" xfId="12701" xr:uid="{00000000-0005-0000-0000-00006C390000}"/>
    <cellStyle name="Style 24 10 4" xfId="11333" xr:uid="{00000000-0005-0000-0000-00006D390000}"/>
    <cellStyle name="Style 24 10 5" xfId="12274" xr:uid="{00000000-0005-0000-0000-00006E390000}"/>
    <cellStyle name="Style 24 10 6" xfId="12448" xr:uid="{00000000-0005-0000-0000-00006F390000}"/>
    <cellStyle name="Style 24 11" xfId="10280" xr:uid="{00000000-0005-0000-0000-000070390000}"/>
    <cellStyle name="Style 24 11 2" xfId="10804" xr:uid="{00000000-0005-0000-0000-000071390000}"/>
    <cellStyle name="Style 24 11 3" xfId="12957" xr:uid="{00000000-0005-0000-0000-000072390000}"/>
    <cellStyle name="Style 24 11 4" xfId="13332" xr:uid="{00000000-0005-0000-0000-000073390000}"/>
    <cellStyle name="Style 24 11 5" xfId="13855" xr:uid="{00000000-0005-0000-0000-000074390000}"/>
    <cellStyle name="Style 24 11 6" xfId="14340" xr:uid="{00000000-0005-0000-0000-000075390000}"/>
    <cellStyle name="Style 24 12" xfId="10311" xr:uid="{00000000-0005-0000-0000-000076390000}"/>
    <cellStyle name="Style 24 12 2" xfId="10828" xr:uid="{00000000-0005-0000-0000-000077390000}"/>
    <cellStyle name="Style 24 12 3" xfId="12978" xr:uid="{00000000-0005-0000-0000-000078390000}"/>
    <cellStyle name="Style 24 12 4" xfId="13360" xr:uid="{00000000-0005-0000-0000-000079390000}"/>
    <cellStyle name="Style 24 12 5" xfId="13883" xr:uid="{00000000-0005-0000-0000-00007A390000}"/>
    <cellStyle name="Style 24 12 6" xfId="14368" xr:uid="{00000000-0005-0000-0000-00007B390000}"/>
    <cellStyle name="Style 24 13" xfId="10337" xr:uid="{00000000-0005-0000-0000-00007C390000}"/>
    <cellStyle name="Style 24 13 2" xfId="10850" xr:uid="{00000000-0005-0000-0000-00007D390000}"/>
    <cellStyle name="Style 24 13 3" xfId="12993" xr:uid="{00000000-0005-0000-0000-00007E390000}"/>
    <cellStyle name="Style 24 13 4" xfId="13382" xr:uid="{00000000-0005-0000-0000-00007F390000}"/>
    <cellStyle name="Style 24 13 5" xfId="13907" xr:uid="{00000000-0005-0000-0000-000080390000}"/>
    <cellStyle name="Style 24 13 6" xfId="14394" xr:uid="{00000000-0005-0000-0000-000081390000}"/>
    <cellStyle name="Style 24 14" xfId="10446" xr:uid="{00000000-0005-0000-0000-000082390000}"/>
    <cellStyle name="Style 24 14 2" xfId="10925" xr:uid="{00000000-0005-0000-0000-000083390000}"/>
    <cellStyle name="Style 24 14 3" xfId="13060" xr:uid="{00000000-0005-0000-0000-000084390000}"/>
    <cellStyle name="Style 24 14 4" xfId="13471" xr:uid="{00000000-0005-0000-0000-000085390000}"/>
    <cellStyle name="Style 24 14 5" xfId="13992" xr:uid="{00000000-0005-0000-0000-000086390000}"/>
    <cellStyle name="Style 24 14 6" xfId="14483" xr:uid="{00000000-0005-0000-0000-000087390000}"/>
    <cellStyle name="Style 24 15" xfId="9803" xr:uid="{00000000-0005-0000-0000-000088390000}"/>
    <cellStyle name="Style 24 15 2" xfId="13265" xr:uid="{00000000-0005-0000-0000-000089390000}"/>
    <cellStyle name="Style 24 15 3" xfId="13667" xr:uid="{00000000-0005-0000-0000-00008A390000}"/>
    <cellStyle name="Style 24 15 4" xfId="14145" xr:uid="{00000000-0005-0000-0000-00008B390000}"/>
    <cellStyle name="Style 24 15 5" xfId="14631" xr:uid="{00000000-0005-0000-0000-00008C390000}"/>
    <cellStyle name="Style 24 15 6" xfId="14984" xr:uid="{00000000-0005-0000-0000-00008D390000}"/>
    <cellStyle name="Style 24 16" xfId="13095" xr:uid="{00000000-0005-0000-0000-00008E390000}"/>
    <cellStyle name="Style 24 16 2" xfId="13539" xr:uid="{00000000-0005-0000-0000-00008F390000}"/>
    <cellStyle name="Style 24 16 3" xfId="14042" xr:uid="{00000000-0005-0000-0000-000090390000}"/>
    <cellStyle name="Style 24 16 4" xfId="14533" xr:uid="{00000000-0005-0000-0000-000091390000}"/>
    <cellStyle name="Style 24 16 5" xfId="14875" xr:uid="{00000000-0005-0000-0000-000092390000}"/>
    <cellStyle name="Style 24 17" xfId="13275" xr:uid="{00000000-0005-0000-0000-000093390000}"/>
    <cellStyle name="Style 24 17 2" xfId="13677" xr:uid="{00000000-0005-0000-0000-000094390000}"/>
    <cellStyle name="Style 24 17 3" xfId="14155" xr:uid="{00000000-0005-0000-0000-000095390000}"/>
    <cellStyle name="Style 24 17 4" xfId="14641" xr:uid="{00000000-0005-0000-0000-000096390000}"/>
    <cellStyle name="Style 24 17 5" xfId="14994" xr:uid="{00000000-0005-0000-0000-000097390000}"/>
    <cellStyle name="Style 24 18" xfId="13085" xr:uid="{00000000-0005-0000-0000-000098390000}"/>
    <cellStyle name="Style 24 18 2" xfId="13529" xr:uid="{00000000-0005-0000-0000-000099390000}"/>
    <cellStyle name="Style 24 18 3" xfId="14032" xr:uid="{00000000-0005-0000-0000-00009A390000}"/>
    <cellStyle name="Style 24 18 4" xfId="14523" xr:uid="{00000000-0005-0000-0000-00009B390000}"/>
    <cellStyle name="Style 24 18 5" xfId="14865" xr:uid="{00000000-0005-0000-0000-00009C390000}"/>
    <cellStyle name="Style 24 19" xfId="11442" xr:uid="{00000000-0005-0000-0000-00009D390000}"/>
    <cellStyle name="Style 24 2" xfId="4938" xr:uid="{00000000-0005-0000-0000-00009E390000}"/>
    <cellStyle name="Style 24 20" xfId="11363" xr:uid="{00000000-0005-0000-0000-00009F390000}"/>
    <cellStyle name="Style 24 21" xfId="13328" xr:uid="{00000000-0005-0000-0000-0000A0390000}"/>
    <cellStyle name="Style 24 22" xfId="11010" xr:uid="{00000000-0005-0000-0000-0000A1390000}"/>
    <cellStyle name="Style 24 23" xfId="13485" xr:uid="{00000000-0005-0000-0000-0000A2390000}"/>
    <cellStyle name="Style 24 24" xfId="13549" xr:uid="{00000000-0005-0000-0000-0000A3390000}"/>
    <cellStyle name="Style 24 25" xfId="10986" xr:uid="{00000000-0005-0000-0000-0000A4390000}"/>
    <cellStyle name="Style 24 26" xfId="13602" xr:uid="{00000000-0005-0000-0000-0000A5390000}"/>
    <cellStyle name="Style 24 27" xfId="11387" xr:uid="{00000000-0005-0000-0000-0000A6390000}"/>
    <cellStyle name="Style 24 28" xfId="12666" xr:uid="{00000000-0005-0000-0000-0000A7390000}"/>
    <cellStyle name="Style 24 29" xfId="15028" xr:uid="{00000000-0005-0000-0000-0000A8390000}"/>
    <cellStyle name="Style 24 3" xfId="4939" xr:uid="{00000000-0005-0000-0000-0000A9390000}"/>
    <cellStyle name="Style 24 30" xfId="15045" xr:uid="{00000000-0005-0000-0000-0000AA390000}"/>
    <cellStyle name="Style 24 31" xfId="15085" xr:uid="{00000000-0005-0000-0000-0000AB390000}"/>
    <cellStyle name="Style 24 32" xfId="15099" xr:uid="{00000000-0005-0000-0000-0000AC390000}"/>
    <cellStyle name="Style 24 33" xfId="15075" xr:uid="{00000000-0005-0000-0000-0000AD390000}"/>
    <cellStyle name="Style 24 34" xfId="15139" xr:uid="{00000000-0005-0000-0000-0000AE390000}"/>
    <cellStyle name="Style 24 35" xfId="15154" xr:uid="{00000000-0005-0000-0000-0000AF390000}"/>
    <cellStyle name="Style 24 36" xfId="15186" xr:uid="{00000000-0005-0000-0000-0000B0390000}"/>
    <cellStyle name="Style 24 37" xfId="15200" xr:uid="{00000000-0005-0000-0000-0000B1390000}"/>
    <cellStyle name="Style 24 38" xfId="15219" xr:uid="{00000000-0005-0000-0000-0000B2390000}"/>
    <cellStyle name="Style 24 39" xfId="15247" xr:uid="{00000000-0005-0000-0000-0000B3390000}"/>
    <cellStyle name="Style 24 4" xfId="4940" xr:uid="{00000000-0005-0000-0000-0000B4390000}"/>
    <cellStyle name="Style 24 40" xfId="15286" xr:uid="{00000000-0005-0000-0000-0000B5390000}"/>
    <cellStyle name="Style 24 41" xfId="15271" xr:uid="{00000000-0005-0000-0000-0000B6390000}"/>
    <cellStyle name="Style 24 42" xfId="15317" xr:uid="{00000000-0005-0000-0000-0000B7390000}"/>
    <cellStyle name="Style 24 43" xfId="15376" xr:uid="{00000000-0005-0000-0000-0000B8390000}"/>
    <cellStyle name="Style 24 44" xfId="15330" xr:uid="{00000000-0005-0000-0000-0000B9390000}"/>
    <cellStyle name="Style 24 45" xfId="15360" xr:uid="{00000000-0005-0000-0000-0000BA390000}"/>
    <cellStyle name="Style 24 46" xfId="15413" xr:uid="{00000000-0005-0000-0000-0000BB390000}"/>
    <cellStyle name="Style 24 47" xfId="16063" xr:uid="{00000000-0005-0000-0000-0000BC390000}"/>
    <cellStyle name="Style 24 48" xfId="15562" xr:uid="{00000000-0005-0000-0000-0000BD390000}"/>
    <cellStyle name="Style 24 49" xfId="16053" xr:uid="{00000000-0005-0000-0000-0000BE390000}"/>
    <cellStyle name="Style 24 5" xfId="10248" xr:uid="{00000000-0005-0000-0000-0000BF390000}"/>
    <cellStyle name="Style 24 5 2" xfId="10773" xr:uid="{00000000-0005-0000-0000-0000C0390000}"/>
    <cellStyle name="Style 24 5 3" xfId="12925" xr:uid="{00000000-0005-0000-0000-0000C1390000}"/>
    <cellStyle name="Style 24 5 4" xfId="12982" xr:uid="{00000000-0005-0000-0000-0000C2390000}"/>
    <cellStyle name="Style 24 5 5" xfId="13824" xr:uid="{00000000-0005-0000-0000-0000C3390000}"/>
    <cellStyle name="Style 24 5 6" xfId="14309" xr:uid="{00000000-0005-0000-0000-0000C4390000}"/>
    <cellStyle name="Style 24 50" xfId="15548" xr:uid="{00000000-0005-0000-0000-0000C5390000}"/>
    <cellStyle name="Style 24 51" xfId="16098" xr:uid="{00000000-0005-0000-0000-0000C6390000}"/>
    <cellStyle name="Style 24 52" xfId="15504" xr:uid="{00000000-0005-0000-0000-0000C7390000}"/>
    <cellStyle name="Style 24 53" xfId="16110" xr:uid="{00000000-0005-0000-0000-0000C8390000}"/>
    <cellStyle name="Style 24 54" xfId="16161" xr:uid="{00000000-0005-0000-0000-0000C9390000}"/>
    <cellStyle name="Style 24 55" xfId="16171" xr:uid="{00000000-0005-0000-0000-0000CA390000}"/>
    <cellStyle name="Style 24 56" xfId="16221" xr:uid="{00000000-0005-0000-0000-0000CB390000}"/>
    <cellStyle name="Style 24 57" xfId="16192" xr:uid="{00000000-0005-0000-0000-0000CC390000}"/>
    <cellStyle name="Style 24 6" xfId="9850" xr:uid="{00000000-0005-0000-0000-0000CD390000}"/>
    <cellStyle name="Style 24 6 2" xfId="10550" xr:uid="{00000000-0005-0000-0000-0000CE390000}"/>
    <cellStyle name="Style 24 6 3" xfId="12727" xr:uid="{00000000-0005-0000-0000-0000CF390000}"/>
    <cellStyle name="Style 24 6 4" xfId="11310" xr:uid="{00000000-0005-0000-0000-0000D0390000}"/>
    <cellStyle name="Style 24 6 5" xfId="12300" xr:uid="{00000000-0005-0000-0000-0000D1390000}"/>
    <cellStyle name="Style 24 6 6" xfId="12471" xr:uid="{00000000-0005-0000-0000-0000D2390000}"/>
    <cellStyle name="Style 24 7" xfId="10265" xr:uid="{00000000-0005-0000-0000-0000D3390000}"/>
    <cellStyle name="Style 24 7 2" xfId="10790" xr:uid="{00000000-0005-0000-0000-0000D4390000}"/>
    <cellStyle name="Style 24 7 3" xfId="12942" xr:uid="{00000000-0005-0000-0000-0000D5390000}"/>
    <cellStyle name="Style 24 7 4" xfId="11039" xr:uid="{00000000-0005-0000-0000-0000D6390000}"/>
    <cellStyle name="Style 24 7 5" xfId="13841" xr:uid="{00000000-0005-0000-0000-0000D7390000}"/>
    <cellStyle name="Style 24 7 6" xfId="14326" xr:uid="{00000000-0005-0000-0000-0000D8390000}"/>
    <cellStyle name="Style 24 8" xfId="10259" xr:uid="{00000000-0005-0000-0000-0000D9390000}"/>
    <cellStyle name="Style 24 8 2" xfId="10784" xr:uid="{00000000-0005-0000-0000-0000DA390000}"/>
    <cellStyle name="Style 24 8 3" xfId="12936" xr:uid="{00000000-0005-0000-0000-0000DB390000}"/>
    <cellStyle name="Style 24 8 4" xfId="12758" xr:uid="{00000000-0005-0000-0000-0000DC390000}"/>
    <cellStyle name="Style 24 8 5" xfId="13835" xr:uid="{00000000-0005-0000-0000-0000DD390000}"/>
    <cellStyle name="Style 24 8 6" xfId="14320" xr:uid="{00000000-0005-0000-0000-0000DE390000}"/>
    <cellStyle name="Style 24 9" xfId="9837" xr:uid="{00000000-0005-0000-0000-0000DF390000}"/>
    <cellStyle name="Style 24 9 2" xfId="10539" xr:uid="{00000000-0005-0000-0000-0000E0390000}"/>
    <cellStyle name="Style 24 9 3" xfId="12714" xr:uid="{00000000-0005-0000-0000-0000E1390000}"/>
    <cellStyle name="Style 24 9 4" xfId="11321" xr:uid="{00000000-0005-0000-0000-0000E2390000}"/>
    <cellStyle name="Style 24 9 5" xfId="12287" xr:uid="{00000000-0005-0000-0000-0000E3390000}"/>
    <cellStyle name="Style 24 9 6" xfId="12460" xr:uid="{00000000-0005-0000-0000-0000E4390000}"/>
    <cellStyle name="Style 25" xfId="4941" xr:uid="{00000000-0005-0000-0000-0000E5390000}"/>
    <cellStyle name="Style 25 10" xfId="10281" xr:uid="{00000000-0005-0000-0000-0000E6390000}"/>
    <cellStyle name="Style 25 10 2" xfId="10805" xr:uid="{00000000-0005-0000-0000-0000E7390000}"/>
    <cellStyle name="Style 25 10 3" xfId="12958" xr:uid="{00000000-0005-0000-0000-0000E8390000}"/>
    <cellStyle name="Style 25 10 4" xfId="13333" xr:uid="{00000000-0005-0000-0000-0000E9390000}"/>
    <cellStyle name="Style 25 10 5" xfId="13856" xr:uid="{00000000-0005-0000-0000-0000EA390000}"/>
    <cellStyle name="Style 25 10 6" xfId="14341" xr:uid="{00000000-0005-0000-0000-0000EB390000}"/>
    <cellStyle name="Style 25 11" xfId="10313" xr:uid="{00000000-0005-0000-0000-0000EC390000}"/>
    <cellStyle name="Style 25 11 2" xfId="10830" xr:uid="{00000000-0005-0000-0000-0000ED390000}"/>
    <cellStyle name="Style 25 11 3" xfId="12979" xr:uid="{00000000-0005-0000-0000-0000EE390000}"/>
    <cellStyle name="Style 25 11 4" xfId="13362" xr:uid="{00000000-0005-0000-0000-0000EF390000}"/>
    <cellStyle name="Style 25 11 5" xfId="13885" xr:uid="{00000000-0005-0000-0000-0000F0390000}"/>
    <cellStyle name="Style 25 11 6" xfId="14370" xr:uid="{00000000-0005-0000-0000-0000F1390000}"/>
    <cellStyle name="Style 25 12" xfId="10342" xr:uid="{00000000-0005-0000-0000-0000F2390000}"/>
    <cellStyle name="Style 25 12 2" xfId="10852" xr:uid="{00000000-0005-0000-0000-0000F3390000}"/>
    <cellStyle name="Style 25 12 3" xfId="12997" xr:uid="{00000000-0005-0000-0000-0000F4390000}"/>
    <cellStyle name="Style 25 12 4" xfId="13385" xr:uid="{00000000-0005-0000-0000-0000F5390000}"/>
    <cellStyle name="Style 25 12 5" xfId="13909" xr:uid="{00000000-0005-0000-0000-0000F6390000}"/>
    <cellStyle name="Style 25 12 6" xfId="14399" xr:uid="{00000000-0005-0000-0000-0000F7390000}"/>
    <cellStyle name="Style 25 13" xfId="10447" xr:uid="{00000000-0005-0000-0000-0000F8390000}"/>
    <cellStyle name="Style 25 13 2" xfId="10926" xr:uid="{00000000-0005-0000-0000-0000F9390000}"/>
    <cellStyle name="Style 25 13 3" xfId="13061" xr:uid="{00000000-0005-0000-0000-0000FA390000}"/>
    <cellStyle name="Style 25 13 4" xfId="13472" xr:uid="{00000000-0005-0000-0000-0000FB390000}"/>
    <cellStyle name="Style 25 13 5" xfId="13993" xr:uid="{00000000-0005-0000-0000-0000FC390000}"/>
    <cellStyle name="Style 25 13 6" xfId="14484" xr:uid="{00000000-0005-0000-0000-0000FD390000}"/>
    <cellStyle name="Style 25 14" xfId="9804" xr:uid="{00000000-0005-0000-0000-0000FE390000}"/>
    <cellStyle name="Style 25 14 2" xfId="13266" xr:uid="{00000000-0005-0000-0000-0000FF390000}"/>
    <cellStyle name="Style 25 14 3" xfId="13668" xr:uid="{00000000-0005-0000-0000-0000003A0000}"/>
    <cellStyle name="Style 25 14 4" xfId="14146" xr:uid="{00000000-0005-0000-0000-0000013A0000}"/>
    <cellStyle name="Style 25 14 5" xfId="14632" xr:uid="{00000000-0005-0000-0000-0000023A0000}"/>
    <cellStyle name="Style 25 14 6" xfId="14985" xr:uid="{00000000-0005-0000-0000-0000033A0000}"/>
    <cellStyle name="Style 25 15" xfId="13094" xr:uid="{00000000-0005-0000-0000-0000043A0000}"/>
    <cellStyle name="Style 25 15 2" xfId="13538" xr:uid="{00000000-0005-0000-0000-0000053A0000}"/>
    <cellStyle name="Style 25 15 3" xfId="14041" xr:uid="{00000000-0005-0000-0000-0000063A0000}"/>
    <cellStyle name="Style 25 15 4" xfId="14532" xr:uid="{00000000-0005-0000-0000-0000073A0000}"/>
    <cellStyle name="Style 25 15 5" xfId="14874" xr:uid="{00000000-0005-0000-0000-0000083A0000}"/>
    <cellStyle name="Style 25 16" xfId="13276" xr:uid="{00000000-0005-0000-0000-0000093A0000}"/>
    <cellStyle name="Style 25 16 2" xfId="13678" xr:uid="{00000000-0005-0000-0000-00000A3A0000}"/>
    <cellStyle name="Style 25 16 3" xfId="14156" xr:uid="{00000000-0005-0000-0000-00000B3A0000}"/>
    <cellStyle name="Style 25 16 4" xfId="14642" xr:uid="{00000000-0005-0000-0000-00000C3A0000}"/>
    <cellStyle name="Style 25 16 5" xfId="14995" xr:uid="{00000000-0005-0000-0000-00000D3A0000}"/>
    <cellStyle name="Style 25 17" xfId="13084" xr:uid="{00000000-0005-0000-0000-00000E3A0000}"/>
    <cellStyle name="Style 25 17 2" xfId="13528" xr:uid="{00000000-0005-0000-0000-00000F3A0000}"/>
    <cellStyle name="Style 25 17 3" xfId="14031" xr:uid="{00000000-0005-0000-0000-0000103A0000}"/>
    <cellStyle name="Style 25 17 4" xfId="14522" xr:uid="{00000000-0005-0000-0000-0000113A0000}"/>
    <cellStyle name="Style 25 17 5" xfId="14864" xr:uid="{00000000-0005-0000-0000-0000123A0000}"/>
    <cellStyle name="Style 25 18" xfId="11443" xr:uid="{00000000-0005-0000-0000-0000133A0000}"/>
    <cellStyle name="Style 25 19" xfId="11362" xr:uid="{00000000-0005-0000-0000-0000143A0000}"/>
    <cellStyle name="Style 25 2" xfId="4942" xr:uid="{00000000-0005-0000-0000-0000153A0000}"/>
    <cellStyle name="Style 25 2 10" xfId="10343" xr:uid="{00000000-0005-0000-0000-0000163A0000}"/>
    <cellStyle name="Style 25 2 10 2" xfId="10853" xr:uid="{00000000-0005-0000-0000-0000173A0000}"/>
    <cellStyle name="Style 25 2 10 3" xfId="12998" xr:uid="{00000000-0005-0000-0000-0000183A0000}"/>
    <cellStyle name="Style 25 2 10 4" xfId="13386" xr:uid="{00000000-0005-0000-0000-0000193A0000}"/>
    <cellStyle name="Style 25 2 10 5" xfId="13910" xr:uid="{00000000-0005-0000-0000-00001A3A0000}"/>
    <cellStyle name="Style 25 2 10 6" xfId="14400" xr:uid="{00000000-0005-0000-0000-00001B3A0000}"/>
    <cellStyle name="Style 25 2 11" xfId="10448" xr:uid="{00000000-0005-0000-0000-00001C3A0000}"/>
    <cellStyle name="Style 25 2 11 2" xfId="10927" xr:uid="{00000000-0005-0000-0000-00001D3A0000}"/>
    <cellStyle name="Style 25 2 11 3" xfId="13062" xr:uid="{00000000-0005-0000-0000-00001E3A0000}"/>
    <cellStyle name="Style 25 2 11 4" xfId="13473" xr:uid="{00000000-0005-0000-0000-00001F3A0000}"/>
    <cellStyle name="Style 25 2 11 5" xfId="13994" xr:uid="{00000000-0005-0000-0000-0000203A0000}"/>
    <cellStyle name="Style 25 2 11 6" xfId="14485" xr:uid="{00000000-0005-0000-0000-0000213A0000}"/>
    <cellStyle name="Style 25 2 12" xfId="9805" xr:uid="{00000000-0005-0000-0000-0000223A0000}"/>
    <cellStyle name="Style 25 2 12 2" xfId="13267" xr:uid="{00000000-0005-0000-0000-0000233A0000}"/>
    <cellStyle name="Style 25 2 12 3" xfId="13669" xr:uid="{00000000-0005-0000-0000-0000243A0000}"/>
    <cellStyle name="Style 25 2 12 4" xfId="14147" xr:uid="{00000000-0005-0000-0000-0000253A0000}"/>
    <cellStyle name="Style 25 2 12 5" xfId="14633" xr:uid="{00000000-0005-0000-0000-0000263A0000}"/>
    <cellStyle name="Style 25 2 12 6" xfId="14986" xr:uid="{00000000-0005-0000-0000-0000273A0000}"/>
    <cellStyle name="Style 25 2 13" xfId="13093" xr:uid="{00000000-0005-0000-0000-0000283A0000}"/>
    <cellStyle name="Style 25 2 13 2" xfId="13537" xr:uid="{00000000-0005-0000-0000-0000293A0000}"/>
    <cellStyle name="Style 25 2 13 3" xfId="14040" xr:uid="{00000000-0005-0000-0000-00002A3A0000}"/>
    <cellStyle name="Style 25 2 13 4" xfId="14531" xr:uid="{00000000-0005-0000-0000-00002B3A0000}"/>
    <cellStyle name="Style 25 2 13 5" xfId="14873" xr:uid="{00000000-0005-0000-0000-00002C3A0000}"/>
    <cellStyle name="Style 25 2 14" xfId="13277" xr:uid="{00000000-0005-0000-0000-00002D3A0000}"/>
    <cellStyle name="Style 25 2 14 2" xfId="13679" xr:uid="{00000000-0005-0000-0000-00002E3A0000}"/>
    <cellStyle name="Style 25 2 14 3" xfId="14157" xr:uid="{00000000-0005-0000-0000-00002F3A0000}"/>
    <cellStyle name="Style 25 2 14 4" xfId="14643" xr:uid="{00000000-0005-0000-0000-0000303A0000}"/>
    <cellStyle name="Style 25 2 14 5" xfId="14996" xr:uid="{00000000-0005-0000-0000-0000313A0000}"/>
    <cellStyle name="Style 25 2 15" xfId="13083" xr:uid="{00000000-0005-0000-0000-0000323A0000}"/>
    <cellStyle name="Style 25 2 15 2" xfId="13527" xr:uid="{00000000-0005-0000-0000-0000333A0000}"/>
    <cellStyle name="Style 25 2 15 3" xfId="14030" xr:uid="{00000000-0005-0000-0000-0000343A0000}"/>
    <cellStyle name="Style 25 2 15 4" xfId="14521" xr:uid="{00000000-0005-0000-0000-0000353A0000}"/>
    <cellStyle name="Style 25 2 15 5" xfId="14863" xr:uid="{00000000-0005-0000-0000-0000363A0000}"/>
    <cellStyle name="Style 25 2 16" xfId="11444" xr:uid="{00000000-0005-0000-0000-0000373A0000}"/>
    <cellStyle name="Style 25 2 17" xfId="11361" xr:uid="{00000000-0005-0000-0000-0000383A0000}"/>
    <cellStyle name="Style 25 2 18" xfId="13344" xr:uid="{00000000-0005-0000-0000-0000393A0000}"/>
    <cellStyle name="Style 25 2 19" xfId="11008" xr:uid="{00000000-0005-0000-0000-00003A3A0000}"/>
    <cellStyle name="Style 25 2 2" xfId="10250" xr:uid="{00000000-0005-0000-0000-00003B3A0000}"/>
    <cellStyle name="Style 25 2 2 2" xfId="10775" xr:uid="{00000000-0005-0000-0000-00003C3A0000}"/>
    <cellStyle name="Style 25 2 2 3" xfId="12927" xr:uid="{00000000-0005-0000-0000-00003D3A0000}"/>
    <cellStyle name="Style 25 2 2 4" xfId="12759" xr:uid="{00000000-0005-0000-0000-00003E3A0000}"/>
    <cellStyle name="Style 25 2 2 5" xfId="13826" xr:uid="{00000000-0005-0000-0000-00003F3A0000}"/>
    <cellStyle name="Style 25 2 2 6" xfId="14311" xr:uid="{00000000-0005-0000-0000-0000403A0000}"/>
    <cellStyle name="Style 25 2 20" xfId="13521" xr:uid="{00000000-0005-0000-0000-0000413A0000}"/>
    <cellStyle name="Style 25 2 21" xfId="13573" xr:uid="{00000000-0005-0000-0000-0000423A0000}"/>
    <cellStyle name="Style 25 2 22" xfId="10983" xr:uid="{00000000-0005-0000-0000-0000433A0000}"/>
    <cellStyle name="Style 25 2 23" xfId="13621" xr:uid="{00000000-0005-0000-0000-0000443A0000}"/>
    <cellStyle name="Style 25 2 24" xfId="11393" xr:uid="{00000000-0005-0000-0000-0000453A0000}"/>
    <cellStyle name="Style 25 2 25" xfId="12668" xr:uid="{00000000-0005-0000-0000-0000463A0000}"/>
    <cellStyle name="Style 25 2 26" xfId="15033" xr:uid="{00000000-0005-0000-0000-0000473A0000}"/>
    <cellStyle name="Style 25 2 27" xfId="15047" xr:uid="{00000000-0005-0000-0000-0000483A0000}"/>
    <cellStyle name="Style 25 2 28" xfId="15090" xr:uid="{00000000-0005-0000-0000-0000493A0000}"/>
    <cellStyle name="Style 25 2 29" xfId="15116" xr:uid="{00000000-0005-0000-0000-00004A3A0000}"/>
    <cellStyle name="Style 25 2 3" xfId="9848" xr:uid="{00000000-0005-0000-0000-00004B3A0000}"/>
    <cellStyle name="Style 25 2 3 2" xfId="10548" xr:uid="{00000000-0005-0000-0000-00004C3A0000}"/>
    <cellStyle name="Style 25 2 3 3" xfId="12725" xr:uid="{00000000-0005-0000-0000-00004D3A0000}"/>
    <cellStyle name="Style 25 2 3 4" xfId="11312" xr:uid="{00000000-0005-0000-0000-00004E3A0000}"/>
    <cellStyle name="Style 25 2 3 5" xfId="12298" xr:uid="{00000000-0005-0000-0000-00004F3A0000}"/>
    <cellStyle name="Style 25 2 3 6" xfId="12469" xr:uid="{00000000-0005-0000-0000-0000503A0000}"/>
    <cellStyle name="Style 25 2 30" xfId="15077" xr:uid="{00000000-0005-0000-0000-0000513A0000}"/>
    <cellStyle name="Style 25 2 31" xfId="15143" xr:uid="{00000000-0005-0000-0000-0000523A0000}"/>
    <cellStyle name="Style 25 2 32" xfId="15160" xr:uid="{00000000-0005-0000-0000-0000533A0000}"/>
    <cellStyle name="Style 25 2 33" xfId="15188" xr:uid="{00000000-0005-0000-0000-0000543A0000}"/>
    <cellStyle name="Style 25 2 34" xfId="15205" xr:uid="{00000000-0005-0000-0000-0000553A0000}"/>
    <cellStyle name="Style 25 2 35" xfId="15227" xr:uid="{00000000-0005-0000-0000-0000563A0000}"/>
    <cellStyle name="Style 25 2 36" xfId="15252" xr:uid="{00000000-0005-0000-0000-0000573A0000}"/>
    <cellStyle name="Style 25 2 37" xfId="15291" xr:uid="{00000000-0005-0000-0000-0000583A0000}"/>
    <cellStyle name="Style 25 2 38" xfId="15273" xr:uid="{00000000-0005-0000-0000-0000593A0000}"/>
    <cellStyle name="Style 25 2 39" xfId="15341" xr:uid="{00000000-0005-0000-0000-00005A3A0000}"/>
    <cellStyle name="Style 25 2 4" xfId="10269" xr:uid="{00000000-0005-0000-0000-00005B3A0000}"/>
    <cellStyle name="Style 25 2 4 2" xfId="10794" xr:uid="{00000000-0005-0000-0000-00005C3A0000}"/>
    <cellStyle name="Style 25 2 4 3" xfId="12946" xr:uid="{00000000-0005-0000-0000-00005D3A0000}"/>
    <cellStyle name="Style 25 2 4 4" xfId="13321" xr:uid="{00000000-0005-0000-0000-00005E3A0000}"/>
    <cellStyle name="Style 25 2 4 5" xfId="13845" xr:uid="{00000000-0005-0000-0000-00005F3A0000}"/>
    <cellStyle name="Style 25 2 4 6" xfId="14330" xr:uid="{00000000-0005-0000-0000-0000603A0000}"/>
    <cellStyle name="Style 25 2 40" xfId="15378" xr:uid="{00000000-0005-0000-0000-0000613A0000}"/>
    <cellStyle name="Style 25 2 41" xfId="15332" xr:uid="{00000000-0005-0000-0000-0000623A0000}"/>
    <cellStyle name="Style 25 2 42" xfId="15362" xr:uid="{00000000-0005-0000-0000-0000633A0000}"/>
    <cellStyle name="Style 25 2 43" xfId="15415" xr:uid="{00000000-0005-0000-0000-0000643A0000}"/>
    <cellStyle name="Style 25 2 44" xfId="16065" xr:uid="{00000000-0005-0000-0000-0000653A0000}"/>
    <cellStyle name="Style 25 2 45" xfId="15560" xr:uid="{00000000-0005-0000-0000-0000663A0000}"/>
    <cellStyle name="Style 25 2 46" xfId="16055" xr:uid="{00000000-0005-0000-0000-0000673A0000}"/>
    <cellStyle name="Style 25 2 47" xfId="15546" xr:uid="{00000000-0005-0000-0000-0000683A0000}"/>
    <cellStyle name="Style 25 2 48" xfId="16100" xr:uid="{00000000-0005-0000-0000-0000693A0000}"/>
    <cellStyle name="Style 25 2 49" xfId="15506" xr:uid="{00000000-0005-0000-0000-00006A3A0000}"/>
    <cellStyle name="Style 25 2 5" xfId="10267" xr:uid="{00000000-0005-0000-0000-00006B3A0000}"/>
    <cellStyle name="Style 25 2 5 2" xfId="10792" xr:uid="{00000000-0005-0000-0000-00006C3A0000}"/>
    <cellStyle name="Style 25 2 5 3" xfId="12944" xr:uid="{00000000-0005-0000-0000-00006D3A0000}"/>
    <cellStyle name="Style 25 2 5 4" xfId="13319" xr:uid="{00000000-0005-0000-0000-00006E3A0000}"/>
    <cellStyle name="Style 25 2 5 5" xfId="13843" xr:uid="{00000000-0005-0000-0000-00006F3A0000}"/>
    <cellStyle name="Style 25 2 5 6" xfId="14328" xr:uid="{00000000-0005-0000-0000-0000703A0000}"/>
    <cellStyle name="Style 25 2 50" xfId="16112" xr:uid="{00000000-0005-0000-0000-0000713A0000}"/>
    <cellStyle name="Style 25 2 51" xfId="16163" xr:uid="{00000000-0005-0000-0000-0000723A0000}"/>
    <cellStyle name="Style 25 2 52" xfId="16173" xr:uid="{00000000-0005-0000-0000-0000733A0000}"/>
    <cellStyle name="Style 25 2 53" xfId="16223" xr:uid="{00000000-0005-0000-0000-0000743A0000}"/>
    <cellStyle name="Style 25 2 54" xfId="16197" xr:uid="{00000000-0005-0000-0000-0000753A0000}"/>
    <cellStyle name="Style 25 2 6" xfId="9835" xr:uid="{00000000-0005-0000-0000-0000763A0000}"/>
    <cellStyle name="Style 25 2 6 2" xfId="10537" xr:uid="{00000000-0005-0000-0000-0000773A0000}"/>
    <cellStyle name="Style 25 2 6 3" xfId="12712" xr:uid="{00000000-0005-0000-0000-0000783A0000}"/>
    <cellStyle name="Style 25 2 6 4" xfId="11323" xr:uid="{00000000-0005-0000-0000-0000793A0000}"/>
    <cellStyle name="Style 25 2 6 5" xfId="12285" xr:uid="{00000000-0005-0000-0000-00007A3A0000}"/>
    <cellStyle name="Style 25 2 6 6" xfId="12458" xr:uid="{00000000-0005-0000-0000-00007B3A0000}"/>
    <cellStyle name="Style 25 2 7" xfId="10296" xr:uid="{00000000-0005-0000-0000-00007C3A0000}"/>
    <cellStyle name="Style 25 2 7 2" xfId="10815" xr:uid="{00000000-0005-0000-0000-00007D3A0000}"/>
    <cellStyle name="Style 25 2 7 3" xfId="12968" xr:uid="{00000000-0005-0000-0000-00007E3A0000}"/>
    <cellStyle name="Style 25 2 7 4" xfId="13346" xr:uid="{00000000-0005-0000-0000-00007F3A0000}"/>
    <cellStyle name="Style 25 2 7 5" xfId="13868" xr:uid="{00000000-0005-0000-0000-0000803A0000}"/>
    <cellStyle name="Style 25 2 7 6" xfId="14353" xr:uid="{00000000-0005-0000-0000-0000813A0000}"/>
    <cellStyle name="Style 25 2 8" xfId="10282" xr:uid="{00000000-0005-0000-0000-0000823A0000}"/>
    <cellStyle name="Style 25 2 8 2" xfId="10806" xr:uid="{00000000-0005-0000-0000-0000833A0000}"/>
    <cellStyle name="Style 25 2 8 3" xfId="12959" xr:uid="{00000000-0005-0000-0000-0000843A0000}"/>
    <cellStyle name="Style 25 2 8 4" xfId="13334" xr:uid="{00000000-0005-0000-0000-0000853A0000}"/>
    <cellStyle name="Style 25 2 8 5" xfId="13857" xr:uid="{00000000-0005-0000-0000-0000863A0000}"/>
    <cellStyle name="Style 25 2 8 6" xfId="14342" xr:uid="{00000000-0005-0000-0000-0000873A0000}"/>
    <cellStyle name="Style 25 2 9" xfId="10314" xr:uid="{00000000-0005-0000-0000-0000883A0000}"/>
    <cellStyle name="Style 25 2 9 2" xfId="10831" xr:uid="{00000000-0005-0000-0000-0000893A0000}"/>
    <cellStyle name="Style 25 2 9 3" xfId="12980" xr:uid="{00000000-0005-0000-0000-00008A3A0000}"/>
    <cellStyle name="Style 25 2 9 4" xfId="13363" xr:uid="{00000000-0005-0000-0000-00008B3A0000}"/>
    <cellStyle name="Style 25 2 9 5" xfId="13886" xr:uid="{00000000-0005-0000-0000-00008C3A0000}"/>
    <cellStyle name="Style 25 2 9 6" xfId="14371" xr:uid="{00000000-0005-0000-0000-00008D3A0000}"/>
    <cellStyle name="Style 25 20" xfId="13343" xr:uid="{00000000-0005-0000-0000-00008E3A0000}"/>
    <cellStyle name="Style 25 21" xfId="11009" xr:uid="{00000000-0005-0000-0000-00008F3A0000}"/>
    <cellStyle name="Style 25 22" xfId="13489" xr:uid="{00000000-0005-0000-0000-0000903A0000}"/>
    <cellStyle name="Style 25 23" xfId="13571" xr:uid="{00000000-0005-0000-0000-0000913A0000}"/>
    <cellStyle name="Style 25 24" xfId="10984" xr:uid="{00000000-0005-0000-0000-0000923A0000}"/>
    <cellStyle name="Style 25 25" xfId="13620" xr:uid="{00000000-0005-0000-0000-0000933A0000}"/>
    <cellStyle name="Style 25 26" xfId="11392" xr:uid="{00000000-0005-0000-0000-0000943A0000}"/>
    <cellStyle name="Style 25 27" xfId="12667" xr:uid="{00000000-0005-0000-0000-0000953A0000}"/>
    <cellStyle name="Style 25 28" xfId="15032" xr:uid="{00000000-0005-0000-0000-0000963A0000}"/>
    <cellStyle name="Style 25 29" xfId="15046" xr:uid="{00000000-0005-0000-0000-0000973A0000}"/>
    <cellStyle name="Style 25 3" xfId="4943" xr:uid="{00000000-0005-0000-0000-0000983A0000}"/>
    <cellStyle name="Style 25 30" xfId="15088" xr:uid="{00000000-0005-0000-0000-0000993A0000}"/>
    <cellStyle name="Style 25 31" xfId="15115" xr:uid="{00000000-0005-0000-0000-00009A3A0000}"/>
    <cellStyle name="Style 25 32" xfId="15076" xr:uid="{00000000-0005-0000-0000-00009B3A0000}"/>
    <cellStyle name="Style 25 33" xfId="15142" xr:uid="{00000000-0005-0000-0000-00009C3A0000}"/>
    <cellStyle name="Style 25 34" xfId="15159" xr:uid="{00000000-0005-0000-0000-00009D3A0000}"/>
    <cellStyle name="Style 25 35" xfId="15187" xr:uid="{00000000-0005-0000-0000-00009E3A0000}"/>
    <cellStyle name="Style 25 36" xfId="15203" xr:uid="{00000000-0005-0000-0000-00009F3A0000}"/>
    <cellStyle name="Style 25 37" xfId="15226" xr:uid="{00000000-0005-0000-0000-0000A03A0000}"/>
    <cellStyle name="Style 25 38" xfId="15251" xr:uid="{00000000-0005-0000-0000-0000A13A0000}"/>
    <cellStyle name="Style 25 39" xfId="15290" xr:uid="{00000000-0005-0000-0000-0000A23A0000}"/>
    <cellStyle name="Style 25 4" xfId="10249" xr:uid="{00000000-0005-0000-0000-0000A33A0000}"/>
    <cellStyle name="Style 25 4 2" xfId="10774" xr:uid="{00000000-0005-0000-0000-0000A43A0000}"/>
    <cellStyle name="Style 25 4 3" xfId="12926" xr:uid="{00000000-0005-0000-0000-0000A53A0000}"/>
    <cellStyle name="Style 25 4 4" xfId="12964" xr:uid="{00000000-0005-0000-0000-0000A63A0000}"/>
    <cellStyle name="Style 25 4 5" xfId="13825" xr:uid="{00000000-0005-0000-0000-0000A73A0000}"/>
    <cellStyle name="Style 25 4 6" xfId="14310" xr:uid="{00000000-0005-0000-0000-0000A83A0000}"/>
    <cellStyle name="Style 25 40" xfId="15272" xr:uid="{00000000-0005-0000-0000-0000A93A0000}"/>
    <cellStyle name="Style 25 41" xfId="15340" xr:uid="{00000000-0005-0000-0000-0000AA3A0000}"/>
    <cellStyle name="Style 25 42" xfId="15377" xr:uid="{00000000-0005-0000-0000-0000AB3A0000}"/>
    <cellStyle name="Style 25 43" xfId="15331" xr:uid="{00000000-0005-0000-0000-0000AC3A0000}"/>
    <cellStyle name="Style 25 44" xfId="15361" xr:uid="{00000000-0005-0000-0000-0000AD3A0000}"/>
    <cellStyle name="Style 25 45" xfId="15414" xr:uid="{00000000-0005-0000-0000-0000AE3A0000}"/>
    <cellStyle name="Style 25 46" xfId="16064" xr:uid="{00000000-0005-0000-0000-0000AF3A0000}"/>
    <cellStyle name="Style 25 47" xfId="15561" xr:uid="{00000000-0005-0000-0000-0000B03A0000}"/>
    <cellStyle name="Style 25 48" xfId="16054" xr:uid="{00000000-0005-0000-0000-0000B13A0000}"/>
    <cellStyle name="Style 25 49" xfId="15547" xr:uid="{00000000-0005-0000-0000-0000B23A0000}"/>
    <cellStyle name="Style 25 5" xfId="9849" xr:uid="{00000000-0005-0000-0000-0000B33A0000}"/>
    <cellStyle name="Style 25 5 2" xfId="10549" xr:uid="{00000000-0005-0000-0000-0000B43A0000}"/>
    <cellStyle name="Style 25 5 3" xfId="12726" xr:uid="{00000000-0005-0000-0000-0000B53A0000}"/>
    <cellStyle name="Style 25 5 4" xfId="11311" xr:uid="{00000000-0005-0000-0000-0000B63A0000}"/>
    <cellStyle name="Style 25 5 5" xfId="12299" xr:uid="{00000000-0005-0000-0000-0000B73A0000}"/>
    <cellStyle name="Style 25 5 6" xfId="12470" xr:uid="{00000000-0005-0000-0000-0000B83A0000}"/>
    <cellStyle name="Style 25 50" xfId="16099" xr:uid="{00000000-0005-0000-0000-0000B93A0000}"/>
    <cellStyle name="Style 25 51" xfId="15505" xr:uid="{00000000-0005-0000-0000-0000BA3A0000}"/>
    <cellStyle name="Style 25 52" xfId="16111" xr:uid="{00000000-0005-0000-0000-0000BB3A0000}"/>
    <cellStyle name="Style 25 53" xfId="16162" xr:uid="{00000000-0005-0000-0000-0000BC3A0000}"/>
    <cellStyle name="Style 25 54" xfId="16172" xr:uid="{00000000-0005-0000-0000-0000BD3A0000}"/>
    <cellStyle name="Style 25 55" xfId="16222" xr:uid="{00000000-0005-0000-0000-0000BE3A0000}"/>
    <cellStyle name="Style 25 56" xfId="16195" xr:uid="{00000000-0005-0000-0000-0000BF3A0000}"/>
    <cellStyle name="Style 25 6" xfId="10268" xr:uid="{00000000-0005-0000-0000-0000C03A0000}"/>
    <cellStyle name="Style 25 6 2" xfId="10793" xr:uid="{00000000-0005-0000-0000-0000C13A0000}"/>
    <cellStyle name="Style 25 6 3" xfId="12945" xr:uid="{00000000-0005-0000-0000-0000C23A0000}"/>
    <cellStyle name="Style 25 6 4" xfId="13320" xr:uid="{00000000-0005-0000-0000-0000C33A0000}"/>
    <cellStyle name="Style 25 6 5" xfId="13844" xr:uid="{00000000-0005-0000-0000-0000C43A0000}"/>
    <cellStyle name="Style 25 6 6" xfId="14329" xr:uid="{00000000-0005-0000-0000-0000C53A0000}"/>
    <cellStyle name="Style 25 7" xfId="10266" xr:uid="{00000000-0005-0000-0000-0000C63A0000}"/>
    <cellStyle name="Style 25 7 2" xfId="10791" xr:uid="{00000000-0005-0000-0000-0000C73A0000}"/>
    <cellStyle name="Style 25 7 3" xfId="12943" xr:uid="{00000000-0005-0000-0000-0000C83A0000}"/>
    <cellStyle name="Style 25 7 4" xfId="11065" xr:uid="{00000000-0005-0000-0000-0000C93A0000}"/>
    <cellStyle name="Style 25 7 5" xfId="13842" xr:uid="{00000000-0005-0000-0000-0000CA3A0000}"/>
    <cellStyle name="Style 25 7 6" xfId="14327" xr:uid="{00000000-0005-0000-0000-0000CB3A0000}"/>
    <cellStyle name="Style 25 8" xfId="9836" xr:uid="{00000000-0005-0000-0000-0000CC3A0000}"/>
    <cellStyle name="Style 25 8 2" xfId="10538" xr:uid="{00000000-0005-0000-0000-0000CD3A0000}"/>
    <cellStyle name="Style 25 8 3" xfId="12713" xr:uid="{00000000-0005-0000-0000-0000CE3A0000}"/>
    <cellStyle name="Style 25 8 4" xfId="11322" xr:uid="{00000000-0005-0000-0000-0000CF3A0000}"/>
    <cellStyle name="Style 25 8 5" xfId="12286" xr:uid="{00000000-0005-0000-0000-0000D03A0000}"/>
    <cellStyle name="Style 25 8 6" xfId="12459" xr:uid="{00000000-0005-0000-0000-0000D13A0000}"/>
    <cellStyle name="Style 25 9" xfId="10295" xr:uid="{00000000-0005-0000-0000-0000D23A0000}"/>
    <cellStyle name="Style 25 9 2" xfId="10814" xr:uid="{00000000-0005-0000-0000-0000D33A0000}"/>
    <cellStyle name="Style 25 9 3" xfId="12967" xr:uid="{00000000-0005-0000-0000-0000D43A0000}"/>
    <cellStyle name="Style 25 9 4" xfId="13345" xr:uid="{00000000-0005-0000-0000-0000D53A0000}"/>
    <cellStyle name="Style 25 9 5" xfId="13867" xr:uid="{00000000-0005-0000-0000-0000D63A0000}"/>
    <cellStyle name="Style 25 9 6" xfId="14352" xr:uid="{00000000-0005-0000-0000-0000D73A0000}"/>
    <cellStyle name="Style 26" xfId="4944" xr:uid="{00000000-0005-0000-0000-0000D83A0000}"/>
    <cellStyle name="Style 26 10" xfId="10297" xr:uid="{00000000-0005-0000-0000-0000D93A0000}"/>
    <cellStyle name="Style 26 10 2" xfId="10816" xr:uid="{00000000-0005-0000-0000-0000DA3A0000}"/>
    <cellStyle name="Style 26 10 3" xfId="12969" xr:uid="{00000000-0005-0000-0000-0000DB3A0000}"/>
    <cellStyle name="Style 26 10 4" xfId="13347" xr:uid="{00000000-0005-0000-0000-0000DC3A0000}"/>
    <cellStyle name="Style 26 10 5" xfId="13869" xr:uid="{00000000-0005-0000-0000-0000DD3A0000}"/>
    <cellStyle name="Style 26 10 6" xfId="14354" xr:uid="{00000000-0005-0000-0000-0000DE3A0000}"/>
    <cellStyle name="Style 26 11" xfId="10283" xr:uid="{00000000-0005-0000-0000-0000DF3A0000}"/>
    <cellStyle name="Style 26 11 2" xfId="10807" xr:uid="{00000000-0005-0000-0000-0000E03A0000}"/>
    <cellStyle name="Style 26 11 3" xfId="12960" xr:uid="{00000000-0005-0000-0000-0000E13A0000}"/>
    <cellStyle name="Style 26 11 4" xfId="13335" xr:uid="{00000000-0005-0000-0000-0000E23A0000}"/>
    <cellStyle name="Style 26 11 5" xfId="13858" xr:uid="{00000000-0005-0000-0000-0000E33A0000}"/>
    <cellStyle name="Style 26 11 6" xfId="14343" xr:uid="{00000000-0005-0000-0000-0000E43A0000}"/>
    <cellStyle name="Style 26 12" xfId="10315" xr:uid="{00000000-0005-0000-0000-0000E53A0000}"/>
    <cellStyle name="Style 26 12 2" xfId="10832" xr:uid="{00000000-0005-0000-0000-0000E63A0000}"/>
    <cellStyle name="Style 26 12 3" xfId="12981" xr:uid="{00000000-0005-0000-0000-0000E73A0000}"/>
    <cellStyle name="Style 26 12 4" xfId="13364" xr:uid="{00000000-0005-0000-0000-0000E83A0000}"/>
    <cellStyle name="Style 26 12 5" xfId="13887" xr:uid="{00000000-0005-0000-0000-0000E93A0000}"/>
    <cellStyle name="Style 26 12 6" xfId="14372" xr:uid="{00000000-0005-0000-0000-0000EA3A0000}"/>
    <cellStyle name="Style 26 13" xfId="10350" xr:uid="{00000000-0005-0000-0000-0000EB3A0000}"/>
    <cellStyle name="Style 26 13 2" xfId="10858" xr:uid="{00000000-0005-0000-0000-0000EC3A0000}"/>
    <cellStyle name="Style 26 13 3" xfId="13000" xr:uid="{00000000-0005-0000-0000-0000ED3A0000}"/>
    <cellStyle name="Style 26 13 4" xfId="13392" xr:uid="{00000000-0005-0000-0000-0000EE3A0000}"/>
    <cellStyle name="Style 26 13 5" xfId="13917" xr:uid="{00000000-0005-0000-0000-0000EF3A0000}"/>
    <cellStyle name="Style 26 13 6" xfId="14407" xr:uid="{00000000-0005-0000-0000-0000F03A0000}"/>
    <cellStyle name="Style 26 14" xfId="10449" xr:uid="{00000000-0005-0000-0000-0000F13A0000}"/>
    <cellStyle name="Style 26 14 2" xfId="10928" xr:uid="{00000000-0005-0000-0000-0000F23A0000}"/>
    <cellStyle name="Style 26 14 3" xfId="13063" xr:uid="{00000000-0005-0000-0000-0000F33A0000}"/>
    <cellStyle name="Style 26 14 4" xfId="13474" xr:uid="{00000000-0005-0000-0000-0000F43A0000}"/>
    <cellStyle name="Style 26 14 5" xfId="13995" xr:uid="{00000000-0005-0000-0000-0000F53A0000}"/>
    <cellStyle name="Style 26 14 6" xfId="14486" xr:uid="{00000000-0005-0000-0000-0000F63A0000}"/>
    <cellStyle name="Style 26 15" xfId="9806" xr:uid="{00000000-0005-0000-0000-0000F73A0000}"/>
    <cellStyle name="Style 26 15 2" xfId="13268" xr:uid="{00000000-0005-0000-0000-0000F83A0000}"/>
    <cellStyle name="Style 26 15 3" xfId="13670" xr:uid="{00000000-0005-0000-0000-0000F93A0000}"/>
    <cellStyle name="Style 26 15 4" xfId="14148" xr:uid="{00000000-0005-0000-0000-0000FA3A0000}"/>
    <cellStyle name="Style 26 15 5" xfId="14634" xr:uid="{00000000-0005-0000-0000-0000FB3A0000}"/>
    <cellStyle name="Style 26 15 6" xfId="14987" xr:uid="{00000000-0005-0000-0000-0000FC3A0000}"/>
    <cellStyle name="Style 26 16" xfId="13092" xr:uid="{00000000-0005-0000-0000-0000FD3A0000}"/>
    <cellStyle name="Style 26 16 2" xfId="13536" xr:uid="{00000000-0005-0000-0000-0000FE3A0000}"/>
    <cellStyle name="Style 26 16 3" xfId="14039" xr:uid="{00000000-0005-0000-0000-0000FF3A0000}"/>
    <cellStyle name="Style 26 16 4" xfId="14530" xr:uid="{00000000-0005-0000-0000-0000003B0000}"/>
    <cellStyle name="Style 26 16 5" xfId="14872" xr:uid="{00000000-0005-0000-0000-0000013B0000}"/>
    <cellStyle name="Style 26 17" xfId="13278" xr:uid="{00000000-0005-0000-0000-0000023B0000}"/>
    <cellStyle name="Style 26 17 2" xfId="13680" xr:uid="{00000000-0005-0000-0000-0000033B0000}"/>
    <cellStyle name="Style 26 17 3" xfId="14158" xr:uid="{00000000-0005-0000-0000-0000043B0000}"/>
    <cellStyle name="Style 26 17 4" xfId="14644" xr:uid="{00000000-0005-0000-0000-0000053B0000}"/>
    <cellStyle name="Style 26 17 5" xfId="14997" xr:uid="{00000000-0005-0000-0000-0000063B0000}"/>
    <cellStyle name="Style 26 18" xfId="13082" xr:uid="{00000000-0005-0000-0000-0000073B0000}"/>
    <cellStyle name="Style 26 18 2" xfId="13526" xr:uid="{00000000-0005-0000-0000-0000083B0000}"/>
    <cellStyle name="Style 26 18 3" xfId="14029" xr:uid="{00000000-0005-0000-0000-0000093B0000}"/>
    <cellStyle name="Style 26 18 4" xfId="14520" xr:uid="{00000000-0005-0000-0000-00000A3B0000}"/>
    <cellStyle name="Style 26 18 5" xfId="14862" xr:uid="{00000000-0005-0000-0000-00000B3B0000}"/>
    <cellStyle name="Style 26 19" xfId="11445" xr:uid="{00000000-0005-0000-0000-00000C3B0000}"/>
    <cellStyle name="Style 26 2" xfId="4945" xr:uid="{00000000-0005-0000-0000-00000D3B0000}"/>
    <cellStyle name="Style 26 20" xfId="11360" xr:uid="{00000000-0005-0000-0000-00000E3B0000}"/>
    <cellStyle name="Style 26 21" xfId="13358" xr:uid="{00000000-0005-0000-0000-00000F3B0000}"/>
    <cellStyle name="Style 26 22" xfId="11007" xr:uid="{00000000-0005-0000-0000-0000103B0000}"/>
    <cellStyle name="Style 26 23" xfId="13523" xr:uid="{00000000-0005-0000-0000-0000113B0000}"/>
    <cellStyle name="Style 26 24" xfId="13574" xr:uid="{00000000-0005-0000-0000-0000123B0000}"/>
    <cellStyle name="Style 26 25" xfId="10979" xr:uid="{00000000-0005-0000-0000-0000133B0000}"/>
    <cellStyle name="Style 26 26" xfId="13622" xr:uid="{00000000-0005-0000-0000-0000143B0000}"/>
    <cellStyle name="Style 26 27" xfId="11395" xr:uid="{00000000-0005-0000-0000-0000153B0000}"/>
    <cellStyle name="Style 26 28" xfId="12669" xr:uid="{00000000-0005-0000-0000-0000163B0000}"/>
    <cellStyle name="Style 26 29" xfId="15034" xr:uid="{00000000-0005-0000-0000-0000173B0000}"/>
    <cellStyle name="Style 26 3" xfId="4946" xr:uid="{00000000-0005-0000-0000-0000183B0000}"/>
    <cellStyle name="Style 26 30" xfId="15048" xr:uid="{00000000-0005-0000-0000-0000193B0000}"/>
    <cellStyle name="Style 26 31" xfId="15091" xr:uid="{00000000-0005-0000-0000-00001A3B0000}"/>
    <cellStyle name="Style 26 32" xfId="15117" xr:uid="{00000000-0005-0000-0000-00001B3B0000}"/>
    <cellStyle name="Style 26 33" xfId="15103" xr:uid="{00000000-0005-0000-0000-00001C3B0000}"/>
    <cellStyle name="Style 26 34" xfId="15144" xr:uid="{00000000-0005-0000-0000-00001D3B0000}"/>
    <cellStyle name="Style 26 35" xfId="15161" xr:uid="{00000000-0005-0000-0000-00001E3B0000}"/>
    <cellStyle name="Style 26 36" xfId="15211" xr:uid="{00000000-0005-0000-0000-00001F3B0000}"/>
    <cellStyle name="Style 26 37" xfId="15206" xr:uid="{00000000-0005-0000-0000-0000203B0000}"/>
    <cellStyle name="Style 26 38" xfId="15228" xr:uid="{00000000-0005-0000-0000-0000213B0000}"/>
    <cellStyle name="Style 26 39" xfId="15253" xr:uid="{00000000-0005-0000-0000-0000223B0000}"/>
    <cellStyle name="Style 26 4" xfId="4947" xr:uid="{00000000-0005-0000-0000-0000233B0000}"/>
    <cellStyle name="Style 26 40" xfId="15296" xr:uid="{00000000-0005-0000-0000-0000243B0000}"/>
    <cellStyle name="Style 26 41" xfId="15274" xr:uid="{00000000-0005-0000-0000-0000253B0000}"/>
    <cellStyle name="Style 26 42" xfId="15346" xr:uid="{00000000-0005-0000-0000-0000263B0000}"/>
    <cellStyle name="Style 26 43" xfId="15379" xr:uid="{00000000-0005-0000-0000-0000273B0000}"/>
    <cellStyle name="Style 26 44" xfId="15333" xr:uid="{00000000-0005-0000-0000-0000283B0000}"/>
    <cellStyle name="Style 26 45" xfId="15363" xr:uid="{00000000-0005-0000-0000-0000293B0000}"/>
    <cellStyle name="Style 26 46" xfId="15416" xr:uid="{00000000-0005-0000-0000-00002A3B0000}"/>
    <cellStyle name="Style 26 47" xfId="16066" xr:uid="{00000000-0005-0000-0000-00002B3B0000}"/>
    <cellStyle name="Style 26 48" xfId="15559" xr:uid="{00000000-0005-0000-0000-00002C3B0000}"/>
    <cellStyle name="Style 26 49" xfId="16056" xr:uid="{00000000-0005-0000-0000-00002D3B0000}"/>
    <cellStyle name="Style 26 5" xfId="10251" xr:uid="{00000000-0005-0000-0000-00002E3B0000}"/>
    <cellStyle name="Style 26 5 2" xfId="10776" xr:uid="{00000000-0005-0000-0000-00002F3B0000}"/>
    <cellStyle name="Style 26 5 3" xfId="12928" xr:uid="{00000000-0005-0000-0000-0000303B0000}"/>
    <cellStyle name="Style 26 5 4" xfId="11068" xr:uid="{00000000-0005-0000-0000-0000313B0000}"/>
    <cellStyle name="Style 26 5 5" xfId="13827" xr:uid="{00000000-0005-0000-0000-0000323B0000}"/>
    <cellStyle name="Style 26 5 6" xfId="14312" xr:uid="{00000000-0005-0000-0000-0000333B0000}"/>
    <cellStyle name="Style 26 50" xfId="15545" xr:uid="{00000000-0005-0000-0000-0000343B0000}"/>
    <cellStyle name="Style 26 51" xfId="16101" xr:uid="{00000000-0005-0000-0000-0000353B0000}"/>
    <cellStyle name="Style 26 52" xfId="16154" xr:uid="{00000000-0005-0000-0000-0000363B0000}"/>
    <cellStyle name="Style 26 53" xfId="16113" xr:uid="{00000000-0005-0000-0000-0000373B0000}"/>
    <cellStyle name="Style 26 54" xfId="16164" xr:uid="{00000000-0005-0000-0000-0000383B0000}"/>
    <cellStyle name="Style 26 55" xfId="16175" xr:uid="{00000000-0005-0000-0000-0000393B0000}"/>
    <cellStyle name="Style 26 56" xfId="16241" xr:uid="{00000000-0005-0000-0000-00003A3B0000}"/>
    <cellStyle name="Style 26 57" xfId="16198" xr:uid="{00000000-0005-0000-0000-00003B3B0000}"/>
    <cellStyle name="Style 26 6" xfId="9847" xr:uid="{00000000-0005-0000-0000-00003C3B0000}"/>
    <cellStyle name="Style 26 6 2" xfId="10547" xr:uid="{00000000-0005-0000-0000-00003D3B0000}"/>
    <cellStyle name="Style 26 6 3" xfId="12724" xr:uid="{00000000-0005-0000-0000-00003E3B0000}"/>
    <cellStyle name="Style 26 6 4" xfId="11313" xr:uid="{00000000-0005-0000-0000-00003F3B0000}"/>
    <cellStyle name="Style 26 6 5" xfId="12297" xr:uid="{00000000-0005-0000-0000-0000403B0000}"/>
    <cellStyle name="Style 26 6 6" xfId="12468" xr:uid="{00000000-0005-0000-0000-0000413B0000}"/>
    <cellStyle name="Style 26 7" xfId="10270" xr:uid="{00000000-0005-0000-0000-0000423B0000}"/>
    <cellStyle name="Style 26 7 2" xfId="10795" xr:uid="{00000000-0005-0000-0000-0000433B0000}"/>
    <cellStyle name="Style 26 7 3" xfId="12947" xr:uid="{00000000-0005-0000-0000-0000443B0000}"/>
    <cellStyle name="Style 26 7 4" xfId="13322" xr:uid="{00000000-0005-0000-0000-0000453B0000}"/>
    <cellStyle name="Style 26 7 5" xfId="13846" xr:uid="{00000000-0005-0000-0000-0000463B0000}"/>
    <cellStyle name="Style 26 7 6" xfId="14331" xr:uid="{00000000-0005-0000-0000-0000473B0000}"/>
    <cellStyle name="Style 26 8" xfId="10271" xr:uid="{00000000-0005-0000-0000-0000483B0000}"/>
    <cellStyle name="Style 26 8 2" xfId="10796" xr:uid="{00000000-0005-0000-0000-0000493B0000}"/>
    <cellStyle name="Style 26 8 3" xfId="12948" xr:uid="{00000000-0005-0000-0000-00004A3B0000}"/>
    <cellStyle name="Style 26 8 4" xfId="13323" xr:uid="{00000000-0005-0000-0000-00004B3B0000}"/>
    <cellStyle name="Style 26 8 5" xfId="13847" xr:uid="{00000000-0005-0000-0000-00004C3B0000}"/>
    <cellStyle name="Style 26 8 6" xfId="14332" xr:uid="{00000000-0005-0000-0000-00004D3B0000}"/>
    <cellStyle name="Style 26 9" xfId="9834" xr:uid="{00000000-0005-0000-0000-00004E3B0000}"/>
    <cellStyle name="Style 26 9 2" xfId="10536" xr:uid="{00000000-0005-0000-0000-00004F3B0000}"/>
    <cellStyle name="Style 26 9 3" xfId="12711" xr:uid="{00000000-0005-0000-0000-0000503B0000}"/>
    <cellStyle name="Style 26 9 4" xfId="11324" xr:uid="{00000000-0005-0000-0000-0000513B0000}"/>
    <cellStyle name="Style 26 9 5" xfId="12284" xr:uid="{00000000-0005-0000-0000-0000523B0000}"/>
    <cellStyle name="Style 26 9 6" xfId="12457" xr:uid="{00000000-0005-0000-0000-0000533B0000}"/>
    <cellStyle name="Style 27" xfId="4948" xr:uid="{00000000-0005-0000-0000-0000543B0000}"/>
    <cellStyle name="Style 28" xfId="4949" xr:uid="{00000000-0005-0000-0000-0000553B0000}"/>
    <cellStyle name="Style 29" xfId="4950" xr:uid="{00000000-0005-0000-0000-0000563B0000}"/>
    <cellStyle name="Style 3" xfId="4951" xr:uid="{00000000-0005-0000-0000-0000573B0000}"/>
    <cellStyle name="Style 30" xfId="4952" xr:uid="{00000000-0005-0000-0000-0000583B0000}"/>
    <cellStyle name="Style 31" xfId="4953" xr:uid="{00000000-0005-0000-0000-0000593B0000}"/>
    <cellStyle name="Style 32" xfId="4954" xr:uid="{00000000-0005-0000-0000-00005A3B0000}"/>
    <cellStyle name="Style 33" xfId="4955" xr:uid="{00000000-0005-0000-0000-00005B3B0000}"/>
    <cellStyle name="Style 34" xfId="4956" xr:uid="{00000000-0005-0000-0000-00005C3B0000}"/>
    <cellStyle name="Style 35" xfId="4957" xr:uid="{00000000-0005-0000-0000-00005D3B0000}"/>
    <cellStyle name="Style 36" xfId="4958" xr:uid="{00000000-0005-0000-0000-00005E3B0000}"/>
    <cellStyle name="Style 37" xfId="4959" xr:uid="{00000000-0005-0000-0000-00005F3B0000}"/>
    <cellStyle name="Style 38" xfId="4960" xr:uid="{00000000-0005-0000-0000-0000603B0000}"/>
    <cellStyle name="Style 39" xfId="4961" xr:uid="{00000000-0005-0000-0000-0000613B0000}"/>
    <cellStyle name="Style 4" xfId="4962" xr:uid="{00000000-0005-0000-0000-0000623B0000}"/>
    <cellStyle name="Style 40" xfId="4963" xr:uid="{00000000-0005-0000-0000-0000633B0000}"/>
    <cellStyle name="Style 41" xfId="4964" xr:uid="{00000000-0005-0000-0000-0000643B0000}"/>
    <cellStyle name="Style 42" xfId="4965" xr:uid="{00000000-0005-0000-0000-0000653B0000}"/>
    <cellStyle name="Style 43" xfId="4966" xr:uid="{00000000-0005-0000-0000-0000663B0000}"/>
    <cellStyle name="Style 44" xfId="4967" xr:uid="{00000000-0005-0000-0000-0000673B0000}"/>
    <cellStyle name="Style 45" xfId="4968" xr:uid="{00000000-0005-0000-0000-0000683B0000}"/>
    <cellStyle name="Style 46" xfId="4969" xr:uid="{00000000-0005-0000-0000-0000693B0000}"/>
    <cellStyle name="Style 47" xfId="4970" xr:uid="{00000000-0005-0000-0000-00006A3B0000}"/>
    <cellStyle name="Style 48" xfId="4971" xr:uid="{00000000-0005-0000-0000-00006B3B0000}"/>
    <cellStyle name="Style 49" xfId="4972" xr:uid="{00000000-0005-0000-0000-00006C3B0000}"/>
    <cellStyle name="Style 5" xfId="4973" xr:uid="{00000000-0005-0000-0000-00006D3B0000}"/>
    <cellStyle name="Style 50" xfId="4974" xr:uid="{00000000-0005-0000-0000-00006E3B0000}"/>
    <cellStyle name="Style 51" xfId="4975" xr:uid="{00000000-0005-0000-0000-00006F3B0000}"/>
    <cellStyle name="Style 52" xfId="4976" xr:uid="{00000000-0005-0000-0000-0000703B0000}"/>
    <cellStyle name="Style 53" xfId="4977" xr:uid="{00000000-0005-0000-0000-0000713B0000}"/>
    <cellStyle name="Style 54" xfId="4978" xr:uid="{00000000-0005-0000-0000-0000723B0000}"/>
    <cellStyle name="Style 55" xfId="4979" xr:uid="{00000000-0005-0000-0000-0000733B0000}"/>
    <cellStyle name="Style 56" xfId="4980" xr:uid="{00000000-0005-0000-0000-0000743B0000}"/>
    <cellStyle name="Style 57" xfId="4981" xr:uid="{00000000-0005-0000-0000-0000753B0000}"/>
    <cellStyle name="Style 58" xfId="4982" xr:uid="{00000000-0005-0000-0000-0000763B0000}"/>
    <cellStyle name="Style 59" xfId="4983" xr:uid="{00000000-0005-0000-0000-0000773B0000}"/>
    <cellStyle name="Style 6" xfId="4984" xr:uid="{00000000-0005-0000-0000-0000783B0000}"/>
    <cellStyle name="Style 60" xfId="4985" xr:uid="{00000000-0005-0000-0000-0000793B0000}"/>
    <cellStyle name="Style 61" xfId="4986" xr:uid="{00000000-0005-0000-0000-00007A3B0000}"/>
    <cellStyle name="Style 62" xfId="4987" xr:uid="{00000000-0005-0000-0000-00007B3B0000}"/>
    <cellStyle name="Style 63" xfId="4988" xr:uid="{00000000-0005-0000-0000-00007C3B0000}"/>
    <cellStyle name="Style 64" xfId="4989" xr:uid="{00000000-0005-0000-0000-00007D3B0000}"/>
    <cellStyle name="Style 65" xfId="4990" xr:uid="{00000000-0005-0000-0000-00007E3B0000}"/>
    <cellStyle name="Style 66" xfId="4991" xr:uid="{00000000-0005-0000-0000-00007F3B0000}"/>
    <cellStyle name="Style 67" xfId="4992" xr:uid="{00000000-0005-0000-0000-0000803B0000}"/>
    <cellStyle name="Style 68" xfId="4993" xr:uid="{00000000-0005-0000-0000-0000813B0000}"/>
    <cellStyle name="Style 69" xfId="4994" xr:uid="{00000000-0005-0000-0000-0000823B0000}"/>
    <cellStyle name="Style 7" xfId="4995" xr:uid="{00000000-0005-0000-0000-0000833B0000}"/>
    <cellStyle name="Style 70" xfId="4996" xr:uid="{00000000-0005-0000-0000-0000843B0000}"/>
    <cellStyle name="Style 71" xfId="4997" xr:uid="{00000000-0005-0000-0000-0000853B0000}"/>
    <cellStyle name="Style 72" xfId="4998" xr:uid="{00000000-0005-0000-0000-0000863B0000}"/>
    <cellStyle name="Style 73" xfId="4999" xr:uid="{00000000-0005-0000-0000-0000873B0000}"/>
    <cellStyle name="Style 74" xfId="5000" xr:uid="{00000000-0005-0000-0000-0000883B0000}"/>
    <cellStyle name="Style 75" xfId="5001" xr:uid="{00000000-0005-0000-0000-0000893B0000}"/>
    <cellStyle name="Style 76" xfId="5002" xr:uid="{00000000-0005-0000-0000-00008A3B0000}"/>
    <cellStyle name="Style 77" xfId="5003" xr:uid="{00000000-0005-0000-0000-00008B3B0000}"/>
    <cellStyle name="Style 78" xfId="5004" xr:uid="{00000000-0005-0000-0000-00008C3B0000}"/>
    <cellStyle name="Style 79" xfId="5005" xr:uid="{00000000-0005-0000-0000-00008D3B0000}"/>
    <cellStyle name="Style 8" xfId="5006" xr:uid="{00000000-0005-0000-0000-00008E3B0000}"/>
    <cellStyle name="Style 80" xfId="5007" xr:uid="{00000000-0005-0000-0000-00008F3B0000}"/>
    <cellStyle name="Style 81" xfId="5008" xr:uid="{00000000-0005-0000-0000-0000903B0000}"/>
    <cellStyle name="Style 82" xfId="5009" xr:uid="{00000000-0005-0000-0000-0000913B0000}"/>
    <cellStyle name="Style 83" xfId="5010" xr:uid="{00000000-0005-0000-0000-0000923B0000}"/>
    <cellStyle name="Style 84" xfId="5011" xr:uid="{00000000-0005-0000-0000-0000933B0000}"/>
    <cellStyle name="Style 85" xfId="5012" xr:uid="{00000000-0005-0000-0000-0000943B0000}"/>
    <cellStyle name="Style 86" xfId="5013" xr:uid="{00000000-0005-0000-0000-0000953B0000}"/>
    <cellStyle name="Style 87" xfId="5014" xr:uid="{00000000-0005-0000-0000-0000963B0000}"/>
    <cellStyle name="Style 88" xfId="5015" xr:uid="{00000000-0005-0000-0000-0000973B0000}"/>
    <cellStyle name="Style 89" xfId="5016" xr:uid="{00000000-0005-0000-0000-0000983B0000}"/>
    <cellStyle name="Style 9" xfId="5017" xr:uid="{00000000-0005-0000-0000-0000993B0000}"/>
    <cellStyle name="Style 90" xfId="5018" xr:uid="{00000000-0005-0000-0000-00009A3B0000}"/>
    <cellStyle name="Style 91" xfId="5019" xr:uid="{00000000-0005-0000-0000-00009B3B0000}"/>
    <cellStyle name="Style 92" xfId="5020" xr:uid="{00000000-0005-0000-0000-00009C3B0000}"/>
    <cellStyle name="Style 93" xfId="5021" xr:uid="{00000000-0005-0000-0000-00009D3B0000}"/>
    <cellStyle name="Style 94" xfId="5022" xr:uid="{00000000-0005-0000-0000-00009E3B0000}"/>
    <cellStyle name="Style 95" xfId="5023" xr:uid="{00000000-0005-0000-0000-00009F3B0000}"/>
    <cellStyle name="Style 96" xfId="5024" xr:uid="{00000000-0005-0000-0000-0000A03B0000}"/>
    <cellStyle name="Style 97" xfId="5025" xr:uid="{00000000-0005-0000-0000-0000A13B0000}"/>
    <cellStyle name="Style 98" xfId="5026" xr:uid="{00000000-0005-0000-0000-0000A23B0000}"/>
    <cellStyle name="Style 99" xfId="5027" xr:uid="{00000000-0005-0000-0000-0000A33B0000}"/>
    <cellStyle name="STYLE1" xfId="5028" xr:uid="{00000000-0005-0000-0000-0000A43B0000}"/>
    <cellStyle name="STYLE2" xfId="5029" xr:uid="{00000000-0005-0000-0000-0000A53B0000}"/>
    <cellStyle name="STYLE3" xfId="5030" xr:uid="{00000000-0005-0000-0000-0000A63B0000}"/>
    <cellStyle name="Subhead" xfId="5031" xr:uid="{00000000-0005-0000-0000-0000A73B0000}"/>
    <cellStyle name="Subtotal_left" xfId="5032" xr:uid="{00000000-0005-0000-0000-0000A83B0000}"/>
    <cellStyle name="SwitchCell" xfId="5033" xr:uid="{00000000-0005-0000-0000-0000A93B0000}"/>
    <cellStyle name="t" xfId="5034" xr:uid="{00000000-0005-0000-0000-0000AA3B0000}"/>
    <cellStyle name="Table Col Head" xfId="5035" xr:uid="{00000000-0005-0000-0000-0000AB3B0000}"/>
    <cellStyle name="Table Head" xfId="5036" xr:uid="{00000000-0005-0000-0000-0000AC3B0000}"/>
    <cellStyle name="Table Head Aligned" xfId="5037" xr:uid="{00000000-0005-0000-0000-0000AD3B0000}"/>
    <cellStyle name="Table Head Aligned 10" xfId="15111" xr:uid="{00000000-0005-0000-0000-0000AE3B0000}"/>
    <cellStyle name="Table Head Aligned 11" xfId="15311" xr:uid="{00000000-0005-0000-0000-0000AF3B0000}"/>
    <cellStyle name="Table Head Aligned 12" xfId="15366" xr:uid="{00000000-0005-0000-0000-0000B03B0000}"/>
    <cellStyle name="Table Head Aligned 13" xfId="16143" xr:uid="{00000000-0005-0000-0000-0000B13B0000}"/>
    <cellStyle name="Table Head Aligned 14" xfId="16187" xr:uid="{00000000-0005-0000-0000-0000B23B0000}"/>
    <cellStyle name="Table Head Aligned 15" xfId="16208" xr:uid="{00000000-0005-0000-0000-0000B33B0000}"/>
    <cellStyle name="Table Head Aligned 16" xfId="16231" xr:uid="{00000000-0005-0000-0000-0000B43B0000}"/>
    <cellStyle name="Table Head Aligned 17" xfId="16251" xr:uid="{00000000-0005-0000-0000-0000B53B0000}"/>
    <cellStyle name="Table Head Aligned 18" xfId="16274" xr:uid="{00000000-0005-0000-0000-0000B63B0000}"/>
    <cellStyle name="Table Head Aligned 19" xfId="16286" xr:uid="{00000000-0005-0000-0000-0000B73B0000}"/>
    <cellStyle name="Table Head Aligned 2" xfId="6209" xr:uid="{00000000-0005-0000-0000-0000B83B0000}"/>
    <cellStyle name="Table Head Aligned 2 2" xfId="10462" xr:uid="{00000000-0005-0000-0000-0000B93B0000}"/>
    <cellStyle name="Table Head Aligned 3" xfId="10332" xr:uid="{00000000-0005-0000-0000-0000BA3B0000}"/>
    <cellStyle name="Table Head Aligned 3 2" xfId="14389" xr:uid="{00000000-0005-0000-0000-0000BB3B0000}"/>
    <cellStyle name="Table Head Aligned 4" xfId="10351" xr:uid="{00000000-0005-0000-0000-0000BC3B0000}"/>
    <cellStyle name="Table Head Aligned 5" xfId="10370" xr:uid="{00000000-0005-0000-0000-0000BD3B0000}"/>
    <cellStyle name="Table Head Aligned 6" xfId="10376" xr:uid="{00000000-0005-0000-0000-0000BE3B0000}"/>
    <cellStyle name="Table Head Aligned 7" xfId="13081" xr:uid="{00000000-0005-0000-0000-0000BF3B0000}"/>
    <cellStyle name="Table Head Aligned 8" xfId="13281" xr:uid="{00000000-0005-0000-0000-0000C03B0000}"/>
    <cellStyle name="Table Head Aligned 9" xfId="15060" xr:uid="{00000000-0005-0000-0000-0000C13B0000}"/>
    <cellStyle name="Table Head Blue" xfId="5038" xr:uid="{00000000-0005-0000-0000-0000C23B0000}"/>
    <cellStyle name="Table Head Green" xfId="5039" xr:uid="{00000000-0005-0000-0000-0000C33B0000}"/>
    <cellStyle name="Table Head Green 10" xfId="15112" xr:uid="{00000000-0005-0000-0000-0000C43B0000}"/>
    <cellStyle name="Table Head Green 11" xfId="15314" xr:uid="{00000000-0005-0000-0000-0000C53B0000}"/>
    <cellStyle name="Table Head Green 12" xfId="15367" xr:uid="{00000000-0005-0000-0000-0000C63B0000}"/>
    <cellStyle name="Table Head Green 13" xfId="16145" xr:uid="{00000000-0005-0000-0000-0000C73B0000}"/>
    <cellStyle name="Table Head Green 14" xfId="16189" xr:uid="{00000000-0005-0000-0000-0000C83B0000}"/>
    <cellStyle name="Table Head Green 15" xfId="16209" xr:uid="{00000000-0005-0000-0000-0000C93B0000}"/>
    <cellStyle name="Table Head Green 16" xfId="16232" xr:uid="{00000000-0005-0000-0000-0000CA3B0000}"/>
    <cellStyle name="Table Head Green 17" xfId="16252" xr:uid="{00000000-0005-0000-0000-0000CB3B0000}"/>
    <cellStyle name="Table Head Green 18" xfId="16275" xr:uid="{00000000-0005-0000-0000-0000CC3B0000}"/>
    <cellStyle name="Table Head Green 19" xfId="16289" xr:uid="{00000000-0005-0000-0000-0000CD3B0000}"/>
    <cellStyle name="Table Head Green 2" xfId="6211" xr:uid="{00000000-0005-0000-0000-0000CE3B0000}"/>
    <cellStyle name="Table Head Green 2 2" xfId="10463" xr:uid="{00000000-0005-0000-0000-0000CF3B0000}"/>
    <cellStyle name="Table Head Green 3" xfId="10334" xr:uid="{00000000-0005-0000-0000-0000D03B0000}"/>
    <cellStyle name="Table Head Green 3 2" xfId="14391" xr:uid="{00000000-0005-0000-0000-0000D13B0000}"/>
    <cellStyle name="Table Head Green 4" xfId="10352" xr:uid="{00000000-0005-0000-0000-0000D23B0000}"/>
    <cellStyle name="Table Head Green 5" xfId="10371" xr:uid="{00000000-0005-0000-0000-0000D33B0000}"/>
    <cellStyle name="Table Head Green 6" xfId="10377" xr:uid="{00000000-0005-0000-0000-0000D43B0000}"/>
    <cellStyle name="Table Head Green 7" xfId="13080" xr:uid="{00000000-0005-0000-0000-0000D53B0000}"/>
    <cellStyle name="Table Head Green 8" xfId="13282" xr:uid="{00000000-0005-0000-0000-0000D63B0000}"/>
    <cellStyle name="Table Head Green 9" xfId="15061" xr:uid="{00000000-0005-0000-0000-0000D73B0000}"/>
    <cellStyle name="Table Head_Val_Sum_Graph" xfId="5040" xr:uid="{00000000-0005-0000-0000-0000D83B0000}"/>
    <cellStyle name="Table Sub Head" xfId="5041" xr:uid="{00000000-0005-0000-0000-0000D93B0000}"/>
    <cellStyle name="Table Text" xfId="5042" xr:uid="{00000000-0005-0000-0000-0000DA3B0000}"/>
    <cellStyle name="Table Title" xfId="5043" xr:uid="{00000000-0005-0000-0000-0000DB3B0000}"/>
    <cellStyle name="Table Units" xfId="5044" xr:uid="{00000000-0005-0000-0000-0000DC3B0000}"/>
    <cellStyle name="Table_Header" xfId="5045" xr:uid="{00000000-0005-0000-0000-0000DD3B0000}"/>
    <cellStyle name="TableBorder" xfId="5046" xr:uid="{00000000-0005-0000-0000-0000DE3B0000}"/>
    <cellStyle name="TableBorder 10" xfId="15118" xr:uid="{00000000-0005-0000-0000-0000DF3B0000}"/>
    <cellStyle name="TableBorder 11" xfId="15338" xr:uid="{00000000-0005-0000-0000-0000E03B0000}"/>
    <cellStyle name="TableBorder 12" xfId="15368" xr:uid="{00000000-0005-0000-0000-0000E13B0000}"/>
    <cellStyle name="TableBorder 13" xfId="16149" xr:uid="{00000000-0005-0000-0000-0000E23B0000}"/>
    <cellStyle name="TableBorder 14" xfId="16193" xr:uid="{00000000-0005-0000-0000-0000E33B0000}"/>
    <cellStyle name="TableBorder 15" xfId="16213" xr:uid="{00000000-0005-0000-0000-0000E43B0000}"/>
    <cellStyle name="TableBorder 16" xfId="16233" xr:uid="{00000000-0005-0000-0000-0000E53B0000}"/>
    <cellStyle name="TableBorder 17" xfId="16256" xr:uid="{00000000-0005-0000-0000-0000E63B0000}"/>
    <cellStyle name="TableBorder 18" xfId="16276" xr:uid="{00000000-0005-0000-0000-0000E73B0000}"/>
    <cellStyle name="TableBorder 19" xfId="16300" xr:uid="{00000000-0005-0000-0000-0000E83B0000}"/>
    <cellStyle name="TableBorder 2" xfId="10338" xr:uid="{00000000-0005-0000-0000-0000E93B0000}"/>
    <cellStyle name="TableBorder 2 2" xfId="14395" xr:uid="{00000000-0005-0000-0000-0000EA3B0000}"/>
    <cellStyle name="TableBorder 3" xfId="10353" xr:uid="{00000000-0005-0000-0000-0000EB3B0000}"/>
    <cellStyle name="TableBorder 4" xfId="10372" xr:uid="{00000000-0005-0000-0000-0000EC3B0000}"/>
    <cellStyle name="TableBorder 5" xfId="10378" xr:uid="{00000000-0005-0000-0000-0000ED3B0000}"/>
    <cellStyle name="TableBorder 6" xfId="10450" xr:uid="{00000000-0005-0000-0000-0000EE3B0000}"/>
    <cellStyle name="TableBorder 7" xfId="13286" xr:uid="{00000000-0005-0000-0000-0000EF3B0000}"/>
    <cellStyle name="TableBorder 8" xfId="13297" xr:uid="{00000000-0005-0000-0000-0000F03B0000}"/>
    <cellStyle name="TableBorder 9" xfId="15065" xr:uid="{00000000-0005-0000-0000-0000F13B0000}"/>
    <cellStyle name="TableColumnHeader" xfId="5047" xr:uid="{00000000-0005-0000-0000-0000F23B0000}"/>
    <cellStyle name="TableColumnHeader 10" xfId="10379" xr:uid="{00000000-0005-0000-0000-0000F33B0000}"/>
    <cellStyle name="TableColumnHeader 10 2" xfId="10870" xr:uid="{00000000-0005-0000-0000-0000F43B0000}"/>
    <cellStyle name="TableColumnHeader 10 3" xfId="13410" xr:uid="{00000000-0005-0000-0000-0000F53B0000}"/>
    <cellStyle name="TableColumnHeader 10 4" xfId="13931" xr:uid="{00000000-0005-0000-0000-0000F63B0000}"/>
    <cellStyle name="TableColumnHeader 10 5" xfId="14422" xr:uid="{00000000-0005-0000-0000-0000F73B0000}"/>
    <cellStyle name="TableColumnHeader 10 6" xfId="14789" xr:uid="{00000000-0005-0000-0000-0000F83B0000}"/>
    <cellStyle name="TableColumnHeader 11" xfId="10425" xr:uid="{00000000-0005-0000-0000-0000F93B0000}"/>
    <cellStyle name="TableColumnHeader 11 2" xfId="10908" xr:uid="{00000000-0005-0000-0000-0000FA3B0000}"/>
    <cellStyle name="TableColumnHeader 11 3" xfId="13452" xr:uid="{00000000-0005-0000-0000-0000FB3B0000}"/>
    <cellStyle name="TableColumnHeader 11 4" xfId="13973" xr:uid="{00000000-0005-0000-0000-0000FC3B0000}"/>
    <cellStyle name="TableColumnHeader 11 5" xfId="14464" xr:uid="{00000000-0005-0000-0000-0000FD3B0000}"/>
    <cellStyle name="TableColumnHeader 11 6" xfId="14821" xr:uid="{00000000-0005-0000-0000-0000FE3B0000}"/>
    <cellStyle name="TableColumnHeader 12" xfId="10451" xr:uid="{00000000-0005-0000-0000-0000FF3B0000}"/>
    <cellStyle name="TableColumnHeader 12 2" xfId="10929" xr:uid="{00000000-0005-0000-0000-0000003C0000}"/>
    <cellStyle name="TableColumnHeader 12 3" xfId="13476" xr:uid="{00000000-0005-0000-0000-0000013C0000}"/>
    <cellStyle name="TableColumnHeader 12 4" xfId="13996" xr:uid="{00000000-0005-0000-0000-0000023C0000}"/>
    <cellStyle name="TableColumnHeader 12 5" xfId="14487" xr:uid="{00000000-0005-0000-0000-0000033C0000}"/>
    <cellStyle name="TableColumnHeader 12 6" xfId="14831" xr:uid="{00000000-0005-0000-0000-0000043C0000}"/>
    <cellStyle name="TableColumnHeader 13" xfId="9808" xr:uid="{00000000-0005-0000-0000-0000053C0000}"/>
    <cellStyle name="TableColumnHeader 13 2" xfId="13287" xr:uid="{00000000-0005-0000-0000-0000063C0000}"/>
    <cellStyle name="TableColumnHeader 13 3" xfId="13688" xr:uid="{00000000-0005-0000-0000-0000073C0000}"/>
    <cellStyle name="TableColumnHeader 13 4" xfId="14164" xr:uid="{00000000-0005-0000-0000-0000083C0000}"/>
    <cellStyle name="TableColumnHeader 13 5" xfId="14650" xr:uid="{00000000-0005-0000-0000-0000093C0000}"/>
    <cellStyle name="TableColumnHeader 13 6" xfId="15001" xr:uid="{00000000-0005-0000-0000-00000A3C0000}"/>
    <cellStyle name="TableColumnHeader 14" xfId="9775" xr:uid="{00000000-0005-0000-0000-00000B3C0000}"/>
    <cellStyle name="TableColumnHeader 14 2" xfId="13300" xr:uid="{00000000-0005-0000-0000-00000C3C0000}"/>
    <cellStyle name="TableColumnHeader 14 3" xfId="13697" xr:uid="{00000000-0005-0000-0000-00000D3C0000}"/>
    <cellStyle name="TableColumnHeader 14 4" xfId="14171" xr:uid="{00000000-0005-0000-0000-00000E3C0000}"/>
    <cellStyle name="TableColumnHeader 14 5" xfId="14655" xr:uid="{00000000-0005-0000-0000-00000F3C0000}"/>
    <cellStyle name="TableColumnHeader 14 6" xfId="15006" xr:uid="{00000000-0005-0000-0000-0000103C0000}"/>
    <cellStyle name="TableColumnHeader 15" xfId="13308" xr:uid="{00000000-0005-0000-0000-0000113C0000}"/>
    <cellStyle name="TableColumnHeader 15 2" xfId="13705" xr:uid="{00000000-0005-0000-0000-0000123C0000}"/>
    <cellStyle name="TableColumnHeader 15 3" xfId="14178" xr:uid="{00000000-0005-0000-0000-0000133C0000}"/>
    <cellStyle name="TableColumnHeader 15 4" xfId="14662" xr:uid="{00000000-0005-0000-0000-0000143C0000}"/>
    <cellStyle name="TableColumnHeader 15 5" xfId="15011" xr:uid="{00000000-0005-0000-0000-0000153C0000}"/>
    <cellStyle name="TableColumnHeader 16" xfId="11000" xr:uid="{00000000-0005-0000-0000-0000163C0000}"/>
    <cellStyle name="TableColumnHeader 17" xfId="13684" xr:uid="{00000000-0005-0000-0000-0000173C0000}"/>
    <cellStyle name="TableColumnHeader 18" xfId="11406" xr:uid="{00000000-0005-0000-0000-0000183C0000}"/>
    <cellStyle name="TableColumnHeader 19" xfId="11426" xr:uid="{00000000-0005-0000-0000-0000193C0000}"/>
    <cellStyle name="TableColumnHeader 2" xfId="8566" xr:uid="{00000000-0005-0000-0000-00001A3C0000}"/>
    <cellStyle name="TableColumnHeader 2 10" xfId="15822" xr:uid="{00000000-0005-0000-0000-00001B3C0000}"/>
    <cellStyle name="TableColumnHeader 2 2" xfId="10469" xr:uid="{00000000-0005-0000-0000-00001C3C0000}"/>
    <cellStyle name="TableColumnHeader 2 2 2" xfId="10934" xr:uid="{00000000-0005-0000-0000-00001D3C0000}"/>
    <cellStyle name="TableColumnHeader 2 2 3" xfId="13493" xr:uid="{00000000-0005-0000-0000-00001E3C0000}"/>
    <cellStyle name="TableColumnHeader 2 2 4" xfId="14001" xr:uid="{00000000-0005-0000-0000-00001F3C0000}"/>
    <cellStyle name="TableColumnHeader 2 2 5" xfId="14492" xr:uid="{00000000-0005-0000-0000-0000203C0000}"/>
    <cellStyle name="TableColumnHeader 2 2 6" xfId="14836" xr:uid="{00000000-0005-0000-0000-0000213C0000}"/>
    <cellStyle name="TableColumnHeader 2 3" xfId="9816" xr:uid="{00000000-0005-0000-0000-0000223C0000}"/>
    <cellStyle name="TableColumnHeader 2 4" xfId="9784" xr:uid="{00000000-0005-0000-0000-0000233C0000}"/>
    <cellStyle name="TableColumnHeader 2 5" xfId="11399" xr:uid="{00000000-0005-0000-0000-0000243C0000}"/>
    <cellStyle name="TableColumnHeader 2 6" xfId="11424" xr:uid="{00000000-0005-0000-0000-0000253C0000}"/>
    <cellStyle name="TableColumnHeader 2 7" xfId="11910" xr:uid="{00000000-0005-0000-0000-0000263C0000}"/>
    <cellStyle name="TableColumnHeader 2 8" xfId="15909" xr:uid="{00000000-0005-0000-0000-0000273C0000}"/>
    <cellStyle name="TableColumnHeader 2 9" xfId="15497" xr:uid="{00000000-0005-0000-0000-0000283C0000}"/>
    <cellStyle name="TableColumnHeader 20" xfId="15049" xr:uid="{00000000-0005-0000-0000-0000293C0000}"/>
    <cellStyle name="TableColumnHeader 21" xfId="15066" xr:uid="{00000000-0005-0000-0000-00002A3C0000}"/>
    <cellStyle name="TableColumnHeader 22" xfId="15093" xr:uid="{00000000-0005-0000-0000-00002B3C0000}"/>
    <cellStyle name="TableColumnHeader 23" xfId="15119" xr:uid="{00000000-0005-0000-0000-00002C3C0000}"/>
    <cellStyle name="TableColumnHeader 24" xfId="15155" xr:uid="{00000000-0005-0000-0000-00002D3C0000}"/>
    <cellStyle name="TableColumnHeader 25" xfId="15163" xr:uid="{00000000-0005-0000-0000-00002E3C0000}"/>
    <cellStyle name="TableColumnHeader 26" xfId="15212" xr:uid="{00000000-0005-0000-0000-00002F3C0000}"/>
    <cellStyle name="TableColumnHeader 27" xfId="15229" xr:uid="{00000000-0005-0000-0000-0000303C0000}"/>
    <cellStyle name="TableColumnHeader 28" xfId="15238" xr:uid="{00000000-0005-0000-0000-0000313C0000}"/>
    <cellStyle name="TableColumnHeader 29" xfId="15257" xr:uid="{00000000-0005-0000-0000-0000323C0000}"/>
    <cellStyle name="TableColumnHeader 3" xfId="10273" xr:uid="{00000000-0005-0000-0000-0000333C0000}"/>
    <cellStyle name="TableColumnHeader 3 2" xfId="10798" xr:uid="{00000000-0005-0000-0000-0000343C0000}"/>
    <cellStyle name="TableColumnHeader 3 3" xfId="13325" xr:uid="{00000000-0005-0000-0000-0000353C0000}"/>
    <cellStyle name="TableColumnHeader 3 4" xfId="13849" xr:uid="{00000000-0005-0000-0000-0000363C0000}"/>
    <cellStyle name="TableColumnHeader 3 5" xfId="14334" xr:uid="{00000000-0005-0000-0000-0000373C0000}"/>
    <cellStyle name="TableColumnHeader 3 6" xfId="14755" xr:uid="{00000000-0005-0000-0000-0000383C0000}"/>
    <cellStyle name="TableColumnHeader 30" xfId="15275" xr:uid="{00000000-0005-0000-0000-0000393C0000}"/>
    <cellStyle name="TableColumnHeader 31" xfId="15297" xr:uid="{00000000-0005-0000-0000-00003A3C0000}"/>
    <cellStyle name="TableColumnHeader 32" xfId="15306" xr:uid="{00000000-0005-0000-0000-00003B3C0000}"/>
    <cellStyle name="TableColumnHeader 33" xfId="15344" xr:uid="{00000000-0005-0000-0000-00003C3C0000}"/>
    <cellStyle name="TableColumnHeader 34" xfId="15365" xr:uid="{00000000-0005-0000-0000-00003D3C0000}"/>
    <cellStyle name="TableColumnHeader 35" xfId="15364" xr:uid="{00000000-0005-0000-0000-00003E3C0000}"/>
    <cellStyle name="TableColumnHeader 36" xfId="15382" xr:uid="{00000000-0005-0000-0000-00003F3C0000}"/>
    <cellStyle name="TableColumnHeader 37" xfId="15420" xr:uid="{00000000-0005-0000-0000-0000403C0000}"/>
    <cellStyle name="TableColumnHeader 38" xfId="15426" xr:uid="{00000000-0005-0000-0000-0000413C0000}"/>
    <cellStyle name="TableColumnHeader 39" xfId="15439" xr:uid="{00000000-0005-0000-0000-0000423C0000}"/>
    <cellStyle name="TableColumnHeader 4" xfId="10298" xr:uid="{00000000-0005-0000-0000-0000433C0000}"/>
    <cellStyle name="TableColumnHeader 4 2" xfId="10817" xr:uid="{00000000-0005-0000-0000-0000443C0000}"/>
    <cellStyle name="TableColumnHeader 4 3" xfId="13348" xr:uid="{00000000-0005-0000-0000-0000453C0000}"/>
    <cellStyle name="TableColumnHeader 4 4" xfId="13870" xr:uid="{00000000-0005-0000-0000-0000463C0000}"/>
    <cellStyle name="TableColumnHeader 4 5" xfId="14355" xr:uid="{00000000-0005-0000-0000-0000473C0000}"/>
    <cellStyle name="TableColumnHeader 4 6" xfId="14761" xr:uid="{00000000-0005-0000-0000-0000483C0000}"/>
    <cellStyle name="TableColumnHeader 40" xfId="15477" xr:uid="{00000000-0005-0000-0000-0000493C0000}"/>
    <cellStyle name="TableColumnHeader 41" xfId="15475" xr:uid="{00000000-0005-0000-0000-00004A3C0000}"/>
    <cellStyle name="TableColumnHeader 42" xfId="15556" xr:uid="{00000000-0005-0000-0000-00004B3C0000}"/>
    <cellStyle name="TableColumnHeader 43" xfId="15555" xr:uid="{00000000-0005-0000-0000-00004C3C0000}"/>
    <cellStyle name="TableColumnHeader 44" xfId="16150" xr:uid="{00000000-0005-0000-0000-00004D3C0000}"/>
    <cellStyle name="TableColumnHeader 45" xfId="16142" xr:uid="{00000000-0005-0000-0000-00004E3C0000}"/>
    <cellStyle name="TableColumnHeader 46" xfId="16165" xr:uid="{00000000-0005-0000-0000-00004F3C0000}"/>
    <cellStyle name="TableColumnHeader 47" xfId="16174" xr:uid="{00000000-0005-0000-0000-0000503C0000}"/>
    <cellStyle name="TableColumnHeader 48" xfId="16234" xr:uid="{00000000-0005-0000-0000-0000513C0000}"/>
    <cellStyle name="TableColumnHeader 49" xfId="16257" xr:uid="{00000000-0005-0000-0000-0000523C0000}"/>
    <cellStyle name="TableColumnHeader 5" xfId="10312" xr:uid="{00000000-0005-0000-0000-0000533C0000}"/>
    <cellStyle name="TableColumnHeader 5 2" xfId="10829" xr:uid="{00000000-0005-0000-0000-0000543C0000}"/>
    <cellStyle name="TableColumnHeader 5 3" xfId="13361" xr:uid="{00000000-0005-0000-0000-0000553C0000}"/>
    <cellStyle name="TableColumnHeader 5 4" xfId="13884" xr:uid="{00000000-0005-0000-0000-0000563C0000}"/>
    <cellStyle name="TableColumnHeader 5 5" xfId="14369" xr:uid="{00000000-0005-0000-0000-0000573C0000}"/>
    <cellStyle name="TableColumnHeader 5 6" xfId="14765" xr:uid="{00000000-0005-0000-0000-0000583C0000}"/>
    <cellStyle name="TableColumnHeader 50" xfId="16279" xr:uid="{00000000-0005-0000-0000-0000593C0000}"/>
    <cellStyle name="TableColumnHeader 51" xfId="16301" xr:uid="{00000000-0005-0000-0000-00005A3C0000}"/>
    <cellStyle name="TableColumnHeader 6" xfId="10316" xr:uid="{00000000-0005-0000-0000-00005B3C0000}"/>
    <cellStyle name="TableColumnHeader 6 2" xfId="10833" xr:uid="{00000000-0005-0000-0000-00005C3C0000}"/>
    <cellStyle name="TableColumnHeader 6 3" xfId="13365" xr:uid="{00000000-0005-0000-0000-00005D3C0000}"/>
    <cellStyle name="TableColumnHeader 6 4" xfId="13888" xr:uid="{00000000-0005-0000-0000-00005E3C0000}"/>
    <cellStyle name="TableColumnHeader 6 5" xfId="14373" xr:uid="{00000000-0005-0000-0000-00005F3C0000}"/>
    <cellStyle name="TableColumnHeader 6 6" xfId="14766" xr:uid="{00000000-0005-0000-0000-0000603C0000}"/>
    <cellStyle name="TableColumnHeader 7" xfId="10317" xr:uid="{00000000-0005-0000-0000-0000613C0000}"/>
    <cellStyle name="TableColumnHeader 7 2" xfId="10834" xr:uid="{00000000-0005-0000-0000-0000623C0000}"/>
    <cellStyle name="TableColumnHeader 7 3" xfId="13366" xr:uid="{00000000-0005-0000-0000-0000633C0000}"/>
    <cellStyle name="TableColumnHeader 7 4" xfId="13889" xr:uid="{00000000-0005-0000-0000-0000643C0000}"/>
    <cellStyle name="TableColumnHeader 7 5" xfId="14374" xr:uid="{00000000-0005-0000-0000-0000653C0000}"/>
    <cellStyle name="TableColumnHeader 7 6" xfId="14767" xr:uid="{00000000-0005-0000-0000-0000663C0000}"/>
    <cellStyle name="TableColumnHeader 8" xfId="10339" xr:uid="{00000000-0005-0000-0000-0000673C0000}"/>
    <cellStyle name="TableColumnHeader 8 2" xfId="10851" xr:uid="{00000000-0005-0000-0000-0000683C0000}"/>
    <cellStyle name="TableColumnHeader 8 3" xfId="13383" xr:uid="{00000000-0005-0000-0000-0000693C0000}"/>
    <cellStyle name="TableColumnHeader 8 4" xfId="13908" xr:uid="{00000000-0005-0000-0000-00006A3C0000}"/>
    <cellStyle name="TableColumnHeader 8 5" xfId="14396" xr:uid="{00000000-0005-0000-0000-00006B3C0000}"/>
    <cellStyle name="TableColumnHeader 8 6" xfId="14776" xr:uid="{00000000-0005-0000-0000-00006C3C0000}"/>
    <cellStyle name="TableColumnHeader 9" xfId="10373" xr:uid="{00000000-0005-0000-0000-00006D3C0000}"/>
    <cellStyle name="TableColumnHeader 9 2" xfId="10869" xr:uid="{00000000-0005-0000-0000-00006E3C0000}"/>
    <cellStyle name="TableColumnHeader 9 3" xfId="13407" xr:uid="{00000000-0005-0000-0000-00006F3C0000}"/>
    <cellStyle name="TableColumnHeader 9 4" xfId="13930" xr:uid="{00000000-0005-0000-0000-0000703C0000}"/>
    <cellStyle name="TableColumnHeader 9 5" xfId="14421" xr:uid="{00000000-0005-0000-0000-0000713C0000}"/>
    <cellStyle name="TableColumnHeader 9 6" xfId="14788" xr:uid="{00000000-0005-0000-0000-0000723C0000}"/>
    <cellStyle name="TableHeading" xfId="5048" xr:uid="{00000000-0005-0000-0000-0000733C0000}"/>
    <cellStyle name="TableHeading 10" xfId="15120" xr:uid="{00000000-0005-0000-0000-0000743C0000}"/>
    <cellStyle name="TableHeading 11" xfId="15339" xr:uid="{00000000-0005-0000-0000-0000753C0000}"/>
    <cellStyle name="TableHeading 12" xfId="15383" xr:uid="{00000000-0005-0000-0000-0000763C0000}"/>
    <cellStyle name="TableHeading 13" xfId="16151" xr:uid="{00000000-0005-0000-0000-0000773C0000}"/>
    <cellStyle name="TableHeading 14" xfId="16194" xr:uid="{00000000-0005-0000-0000-0000783C0000}"/>
    <cellStyle name="TableHeading 15" xfId="16215" xr:uid="{00000000-0005-0000-0000-0000793C0000}"/>
    <cellStyle name="TableHeading 16" xfId="16235" xr:uid="{00000000-0005-0000-0000-00007A3C0000}"/>
    <cellStyle name="TableHeading 17" xfId="16258" xr:uid="{00000000-0005-0000-0000-00007B3C0000}"/>
    <cellStyle name="TableHeading 18" xfId="16280" xr:uid="{00000000-0005-0000-0000-00007C3C0000}"/>
    <cellStyle name="TableHeading 19" xfId="16302" xr:uid="{00000000-0005-0000-0000-00007D3C0000}"/>
    <cellStyle name="TableHeading 2" xfId="10340" xr:uid="{00000000-0005-0000-0000-00007E3C0000}"/>
    <cellStyle name="TableHeading 2 2" xfId="14397" xr:uid="{00000000-0005-0000-0000-00007F3C0000}"/>
    <cellStyle name="TableHeading 3" xfId="10356" xr:uid="{00000000-0005-0000-0000-0000803C0000}"/>
    <cellStyle name="TableHeading 4" xfId="10374" xr:uid="{00000000-0005-0000-0000-0000813C0000}"/>
    <cellStyle name="TableHeading 5" xfId="10380" xr:uid="{00000000-0005-0000-0000-0000823C0000}"/>
    <cellStyle name="TableHeading 6" xfId="10452" xr:uid="{00000000-0005-0000-0000-0000833C0000}"/>
    <cellStyle name="TableHeading 7" xfId="13288" xr:uid="{00000000-0005-0000-0000-0000843C0000}"/>
    <cellStyle name="TableHeading 8" xfId="13298" xr:uid="{00000000-0005-0000-0000-0000853C0000}"/>
    <cellStyle name="TableHeading 9" xfId="15067" xr:uid="{00000000-0005-0000-0000-0000863C0000}"/>
    <cellStyle name="TableHighlight" xfId="5049" xr:uid="{00000000-0005-0000-0000-0000873C0000}"/>
    <cellStyle name="TableNote" xfId="5050" xr:uid="{00000000-0005-0000-0000-0000883C0000}"/>
    <cellStyle name="test a style" xfId="5051" xr:uid="{00000000-0005-0000-0000-0000893C0000}"/>
    <cellStyle name="test a style 10" xfId="13299" xr:uid="{00000000-0005-0000-0000-00008A3C0000}"/>
    <cellStyle name="test a style 11" xfId="15068" xr:uid="{00000000-0005-0000-0000-00008B3C0000}"/>
    <cellStyle name="test a style 12" xfId="15121" xr:uid="{00000000-0005-0000-0000-00008C3C0000}"/>
    <cellStyle name="test a style 13" xfId="15342" xr:uid="{00000000-0005-0000-0000-00008D3C0000}"/>
    <cellStyle name="test a style 14" xfId="15384" xr:uid="{00000000-0005-0000-0000-00008E3C0000}"/>
    <cellStyle name="test a style 15" xfId="15527" xr:uid="{00000000-0005-0000-0000-00008F3C0000}"/>
    <cellStyle name="test a style 16" xfId="15480" xr:uid="{00000000-0005-0000-0000-0000903C0000}"/>
    <cellStyle name="test a style 17" xfId="16196" xr:uid="{00000000-0005-0000-0000-0000913C0000}"/>
    <cellStyle name="test a style 18" xfId="16217" xr:uid="{00000000-0005-0000-0000-0000923C0000}"/>
    <cellStyle name="test a style 19" xfId="16236" xr:uid="{00000000-0005-0000-0000-0000933C0000}"/>
    <cellStyle name="test a style 2" xfId="6212" xr:uid="{00000000-0005-0000-0000-0000943C0000}"/>
    <cellStyle name="test a style 2 2" xfId="10464" xr:uid="{00000000-0005-0000-0000-0000953C0000}"/>
    <cellStyle name="test a style 20" xfId="16262" xr:uid="{00000000-0005-0000-0000-0000963C0000}"/>
    <cellStyle name="test a style 21" xfId="16281" xr:uid="{00000000-0005-0000-0000-0000973C0000}"/>
    <cellStyle name="test a style 22" xfId="16303" xr:uid="{00000000-0005-0000-0000-0000983C0000}"/>
    <cellStyle name="test a style 3" xfId="10276" xr:uid="{00000000-0005-0000-0000-0000993C0000}"/>
    <cellStyle name="test a style 4" xfId="10341" xr:uid="{00000000-0005-0000-0000-00009A3C0000}"/>
    <cellStyle name="test a style 4 2" xfId="14398" xr:uid="{00000000-0005-0000-0000-00009B3C0000}"/>
    <cellStyle name="test a style 5" xfId="10360" xr:uid="{00000000-0005-0000-0000-00009C3C0000}"/>
    <cellStyle name="test a style 6" xfId="10375" xr:uid="{00000000-0005-0000-0000-00009D3C0000}"/>
    <cellStyle name="test a style 7" xfId="10382" xr:uid="{00000000-0005-0000-0000-00009E3C0000}"/>
    <cellStyle name="test a style 8" xfId="10453" xr:uid="{00000000-0005-0000-0000-00009F3C0000}"/>
    <cellStyle name="test a style 9" xfId="13289" xr:uid="{00000000-0005-0000-0000-0000A03C0000}"/>
    <cellStyle name="Text 1" xfId="5052" xr:uid="{00000000-0005-0000-0000-0000A13C0000}"/>
    <cellStyle name="Text Head 1" xfId="5053" xr:uid="{00000000-0005-0000-0000-0000A23C0000}"/>
    <cellStyle name="Text Indent A" xfId="5054" xr:uid="{00000000-0005-0000-0000-0000A33C0000}"/>
    <cellStyle name="Text Indent B" xfId="5055" xr:uid="{00000000-0005-0000-0000-0000A43C0000}"/>
    <cellStyle name="Text Indent C" xfId="5056" xr:uid="{00000000-0005-0000-0000-0000A53C0000}"/>
    <cellStyle name="Text Wrap" xfId="5057" xr:uid="{00000000-0005-0000-0000-0000A63C0000}"/>
    <cellStyle name="Time" xfId="5058" xr:uid="{00000000-0005-0000-0000-0000A73C0000}"/>
    <cellStyle name="Times 10" xfId="5059" xr:uid="{00000000-0005-0000-0000-0000A83C0000}"/>
    <cellStyle name="Times 12" xfId="5060" xr:uid="{00000000-0005-0000-0000-0000A93C0000}"/>
    <cellStyle name="Times New Roman" xfId="5061" xr:uid="{00000000-0005-0000-0000-0000AA3C0000}"/>
    <cellStyle name="Title 2" xfId="61" xr:uid="{00000000-0005-0000-0000-0000AB3C0000}"/>
    <cellStyle name="Title 2 2" xfId="5062" xr:uid="{00000000-0005-0000-0000-0000AC3C0000}"/>
    <cellStyle name="Title 3" xfId="5063" xr:uid="{00000000-0005-0000-0000-0000AD3C0000}"/>
    <cellStyle name="title1" xfId="5065" xr:uid="{00000000-0005-0000-0000-0000AE3C0000}"/>
    <cellStyle name="title2" xfId="5066" xr:uid="{00000000-0005-0000-0000-0000AF3C0000}"/>
    <cellStyle name="Title-2" xfId="5064" xr:uid="{00000000-0005-0000-0000-0000B03C0000}"/>
    <cellStyle name="Titles" xfId="5067" xr:uid="{00000000-0005-0000-0000-0000B13C0000}"/>
    <cellStyle name="titre_col" xfId="5068" xr:uid="{00000000-0005-0000-0000-0000B23C0000}"/>
    <cellStyle name="TOC" xfId="5069" xr:uid="{00000000-0005-0000-0000-0000B33C0000}"/>
    <cellStyle name="Total 2" xfId="62" xr:uid="{00000000-0005-0000-0000-0000B43C0000}"/>
    <cellStyle name="Total 2 10" xfId="5070" xr:uid="{00000000-0005-0000-0000-0000B53C0000}"/>
    <cellStyle name="Total 2 11" xfId="9751" xr:uid="{00000000-0005-0000-0000-0000B63C0000}"/>
    <cellStyle name="Total 2 11 2" xfId="10476" xr:uid="{00000000-0005-0000-0000-0000B73C0000}"/>
    <cellStyle name="Total 2 11 2 2" xfId="10941" xr:uid="{00000000-0005-0000-0000-0000B83C0000}"/>
    <cellStyle name="Total 2 11 2 3" xfId="13500" xr:uid="{00000000-0005-0000-0000-0000B93C0000}"/>
    <cellStyle name="Total 2 11 2 4" xfId="14008" xr:uid="{00000000-0005-0000-0000-0000BA3C0000}"/>
    <cellStyle name="Total 2 11 2 5" xfId="14499" xr:uid="{00000000-0005-0000-0000-0000BB3C0000}"/>
    <cellStyle name="Total 2 11 2 6" xfId="14843" xr:uid="{00000000-0005-0000-0000-0000BC3C0000}"/>
    <cellStyle name="Total 2 11 3" xfId="10506" xr:uid="{00000000-0005-0000-0000-0000BD3C0000}"/>
    <cellStyle name="Total 2 11 4" xfId="11354" xr:uid="{00000000-0005-0000-0000-0000BE3C0000}"/>
    <cellStyle name="Total 2 11 5" xfId="12254" xr:uid="{00000000-0005-0000-0000-0000BF3C0000}"/>
    <cellStyle name="Total 2 11 6" xfId="12427" xr:uid="{00000000-0005-0000-0000-0000C03C0000}"/>
    <cellStyle name="Total 2 11 7" xfId="12181" xr:uid="{00000000-0005-0000-0000-0000C13C0000}"/>
    <cellStyle name="Total 2 11 8" xfId="16119" xr:uid="{00000000-0005-0000-0000-0000C23C0000}"/>
    <cellStyle name="Total 2 12" xfId="10284" xr:uid="{00000000-0005-0000-0000-0000C33C0000}"/>
    <cellStyle name="Total 2 12 2" xfId="10808" xr:uid="{00000000-0005-0000-0000-0000C43C0000}"/>
    <cellStyle name="Total 2 12 3" xfId="13336" xr:uid="{00000000-0005-0000-0000-0000C53C0000}"/>
    <cellStyle name="Total 2 12 4" xfId="13859" xr:uid="{00000000-0005-0000-0000-0000C63C0000}"/>
    <cellStyle name="Total 2 12 5" xfId="14344" xr:uid="{00000000-0005-0000-0000-0000C73C0000}"/>
    <cellStyle name="Total 2 12 6" xfId="14756" xr:uid="{00000000-0005-0000-0000-0000C83C0000}"/>
    <cellStyle name="Total 2 13" xfId="10299" xr:uid="{00000000-0005-0000-0000-0000C93C0000}"/>
    <cellStyle name="Total 2 13 2" xfId="10818" xr:uid="{00000000-0005-0000-0000-0000CA3C0000}"/>
    <cellStyle name="Total 2 13 3" xfId="13349" xr:uid="{00000000-0005-0000-0000-0000CB3C0000}"/>
    <cellStyle name="Total 2 13 4" xfId="13871" xr:uid="{00000000-0005-0000-0000-0000CC3C0000}"/>
    <cellStyle name="Total 2 13 5" xfId="14356" xr:uid="{00000000-0005-0000-0000-0000CD3C0000}"/>
    <cellStyle name="Total 2 13 6" xfId="14762" xr:uid="{00000000-0005-0000-0000-0000CE3C0000}"/>
    <cellStyle name="Total 2 14" xfId="10323" xr:uid="{00000000-0005-0000-0000-0000CF3C0000}"/>
    <cellStyle name="Total 2 14 2" xfId="10840" xr:uid="{00000000-0005-0000-0000-0000D03C0000}"/>
    <cellStyle name="Total 2 14 3" xfId="13372" xr:uid="{00000000-0005-0000-0000-0000D13C0000}"/>
    <cellStyle name="Total 2 14 4" xfId="13895" xr:uid="{00000000-0005-0000-0000-0000D23C0000}"/>
    <cellStyle name="Total 2 14 5" xfId="14380" xr:uid="{00000000-0005-0000-0000-0000D33C0000}"/>
    <cellStyle name="Total 2 14 6" xfId="14773" xr:uid="{00000000-0005-0000-0000-0000D43C0000}"/>
    <cellStyle name="Total 2 15" xfId="10320" xr:uid="{00000000-0005-0000-0000-0000D53C0000}"/>
    <cellStyle name="Total 2 15 2" xfId="10837" xr:uid="{00000000-0005-0000-0000-0000D63C0000}"/>
    <cellStyle name="Total 2 15 3" xfId="13369" xr:uid="{00000000-0005-0000-0000-0000D73C0000}"/>
    <cellStyle name="Total 2 15 4" xfId="13892" xr:uid="{00000000-0005-0000-0000-0000D83C0000}"/>
    <cellStyle name="Total 2 15 5" xfId="14377" xr:uid="{00000000-0005-0000-0000-0000D93C0000}"/>
    <cellStyle name="Total 2 15 6" xfId="14770" xr:uid="{00000000-0005-0000-0000-0000DA3C0000}"/>
    <cellStyle name="Total 2 16" xfId="10344" xr:uid="{00000000-0005-0000-0000-0000DB3C0000}"/>
    <cellStyle name="Total 2 16 2" xfId="10854" xr:uid="{00000000-0005-0000-0000-0000DC3C0000}"/>
    <cellStyle name="Total 2 16 3" xfId="13387" xr:uid="{00000000-0005-0000-0000-0000DD3C0000}"/>
    <cellStyle name="Total 2 16 4" xfId="13911" xr:uid="{00000000-0005-0000-0000-0000DE3C0000}"/>
    <cellStyle name="Total 2 16 5" xfId="14401" xr:uid="{00000000-0005-0000-0000-0000DF3C0000}"/>
    <cellStyle name="Total 2 16 6" xfId="14777" xr:uid="{00000000-0005-0000-0000-0000E03C0000}"/>
    <cellStyle name="Total 2 17" xfId="10354" xr:uid="{00000000-0005-0000-0000-0000E13C0000}"/>
    <cellStyle name="Total 2 17 2" xfId="10859" xr:uid="{00000000-0005-0000-0000-0000E23C0000}"/>
    <cellStyle name="Total 2 17 3" xfId="13394" xr:uid="{00000000-0005-0000-0000-0000E33C0000}"/>
    <cellStyle name="Total 2 17 4" xfId="13918" xr:uid="{00000000-0005-0000-0000-0000E43C0000}"/>
    <cellStyle name="Total 2 17 5" xfId="14408" xr:uid="{00000000-0005-0000-0000-0000E53C0000}"/>
    <cellStyle name="Total 2 17 6" xfId="14780" xr:uid="{00000000-0005-0000-0000-0000E63C0000}"/>
    <cellStyle name="Total 2 18" xfId="10381" xr:uid="{00000000-0005-0000-0000-0000E73C0000}"/>
    <cellStyle name="Total 2 18 2" xfId="10871" xr:uid="{00000000-0005-0000-0000-0000E83C0000}"/>
    <cellStyle name="Total 2 18 3" xfId="13411" xr:uid="{00000000-0005-0000-0000-0000E93C0000}"/>
    <cellStyle name="Total 2 18 4" xfId="13932" xr:uid="{00000000-0005-0000-0000-0000EA3C0000}"/>
    <cellStyle name="Total 2 18 5" xfId="14423" xr:uid="{00000000-0005-0000-0000-0000EB3C0000}"/>
    <cellStyle name="Total 2 18 6" xfId="14790" xr:uid="{00000000-0005-0000-0000-0000EC3C0000}"/>
    <cellStyle name="Total 2 19" xfId="10406" xr:uid="{00000000-0005-0000-0000-0000ED3C0000}"/>
    <cellStyle name="Total 2 19 2" xfId="10892" xr:uid="{00000000-0005-0000-0000-0000EE3C0000}"/>
    <cellStyle name="Total 2 19 3" xfId="13434" xr:uid="{00000000-0005-0000-0000-0000EF3C0000}"/>
    <cellStyle name="Total 2 19 4" xfId="13955" xr:uid="{00000000-0005-0000-0000-0000F03C0000}"/>
    <cellStyle name="Total 2 19 5" xfId="14446" xr:uid="{00000000-0005-0000-0000-0000F13C0000}"/>
    <cellStyle name="Total 2 19 6" xfId="14808" xr:uid="{00000000-0005-0000-0000-0000F23C0000}"/>
    <cellStyle name="Total 2 2" xfId="69" xr:uid="{00000000-0005-0000-0000-0000F33C0000}"/>
    <cellStyle name="Total 2 2 10" xfId="10383" xr:uid="{00000000-0005-0000-0000-0000F43C0000}"/>
    <cellStyle name="Total 2 2 10 2" xfId="10872" xr:uid="{00000000-0005-0000-0000-0000F53C0000}"/>
    <cellStyle name="Total 2 2 10 3" xfId="13412" xr:uid="{00000000-0005-0000-0000-0000F63C0000}"/>
    <cellStyle name="Total 2 2 10 4" xfId="13933" xr:uid="{00000000-0005-0000-0000-0000F73C0000}"/>
    <cellStyle name="Total 2 2 10 5" xfId="14424" xr:uid="{00000000-0005-0000-0000-0000F83C0000}"/>
    <cellStyle name="Total 2 2 10 6" xfId="14791" xr:uid="{00000000-0005-0000-0000-0000F93C0000}"/>
    <cellStyle name="Total 2 2 11" xfId="10407" xr:uid="{00000000-0005-0000-0000-0000FA3C0000}"/>
    <cellStyle name="Total 2 2 11 2" xfId="10893" xr:uid="{00000000-0005-0000-0000-0000FB3C0000}"/>
    <cellStyle name="Total 2 2 11 3" xfId="13435" xr:uid="{00000000-0005-0000-0000-0000FC3C0000}"/>
    <cellStyle name="Total 2 2 11 4" xfId="13956" xr:uid="{00000000-0005-0000-0000-0000FD3C0000}"/>
    <cellStyle name="Total 2 2 11 5" xfId="14447" xr:uid="{00000000-0005-0000-0000-0000FE3C0000}"/>
    <cellStyle name="Total 2 2 11 6" xfId="14809" xr:uid="{00000000-0005-0000-0000-0000FF3C0000}"/>
    <cellStyle name="Total 2 2 12" xfId="10433" xr:uid="{00000000-0005-0000-0000-0000003D0000}"/>
    <cellStyle name="Total 2 2 12 2" xfId="10915" xr:uid="{00000000-0005-0000-0000-0000013D0000}"/>
    <cellStyle name="Total 2 2 12 3" xfId="13459" xr:uid="{00000000-0005-0000-0000-0000023D0000}"/>
    <cellStyle name="Total 2 2 12 4" xfId="13980" xr:uid="{00000000-0005-0000-0000-0000033D0000}"/>
    <cellStyle name="Total 2 2 12 5" xfId="14471" xr:uid="{00000000-0005-0000-0000-0000043D0000}"/>
    <cellStyle name="Total 2 2 12 6" xfId="14828" xr:uid="{00000000-0005-0000-0000-0000053D0000}"/>
    <cellStyle name="Total 2 2 13" xfId="10405" xr:uid="{00000000-0005-0000-0000-0000063D0000}"/>
    <cellStyle name="Total 2 2 13 2" xfId="10891" xr:uid="{00000000-0005-0000-0000-0000073D0000}"/>
    <cellStyle name="Total 2 2 13 3" xfId="13433" xr:uid="{00000000-0005-0000-0000-0000083D0000}"/>
    <cellStyle name="Total 2 2 13 4" xfId="13954" xr:uid="{00000000-0005-0000-0000-0000093D0000}"/>
    <cellStyle name="Total 2 2 13 5" xfId="14445" xr:uid="{00000000-0005-0000-0000-00000A3D0000}"/>
    <cellStyle name="Total 2 2 13 6" xfId="14807" xr:uid="{00000000-0005-0000-0000-00000B3D0000}"/>
    <cellStyle name="Total 2 2 14" xfId="13291" xr:uid="{00000000-0005-0000-0000-00000C3D0000}"/>
    <cellStyle name="Total 2 2 14 2" xfId="13690" xr:uid="{00000000-0005-0000-0000-00000D3D0000}"/>
    <cellStyle name="Total 2 2 14 3" xfId="14166" xr:uid="{00000000-0005-0000-0000-00000E3D0000}"/>
    <cellStyle name="Total 2 2 14 4" xfId="14652" xr:uid="{00000000-0005-0000-0000-00000F3D0000}"/>
    <cellStyle name="Total 2 2 14 5" xfId="15003" xr:uid="{00000000-0005-0000-0000-0000103D0000}"/>
    <cellStyle name="Total 2 2 15" xfId="13302" xr:uid="{00000000-0005-0000-0000-0000113D0000}"/>
    <cellStyle name="Total 2 2 15 2" xfId="13699" xr:uid="{00000000-0005-0000-0000-0000123D0000}"/>
    <cellStyle name="Total 2 2 15 3" xfId="14173" xr:uid="{00000000-0005-0000-0000-0000133D0000}"/>
    <cellStyle name="Total 2 2 15 4" xfId="14657" xr:uid="{00000000-0005-0000-0000-0000143D0000}"/>
    <cellStyle name="Total 2 2 15 5" xfId="15008" xr:uid="{00000000-0005-0000-0000-0000153D0000}"/>
    <cellStyle name="Total 2 2 16" xfId="13310" xr:uid="{00000000-0005-0000-0000-0000163D0000}"/>
    <cellStyle name="Total 2 2 16 2" xfId="13707" xr:uid="{00000000-0005-0000-0000-0000173D0000}"/>
    <cellStyle name="Total 2 2 16 3" xfId="14180" xr:uid="{00000000-0005-0000-0000-0000183D0000}"/>
    <cellStyle name="Total 2 2 16 4" xfId="14664" xr:uid="{00000000-0005-0000-0000-0000193D0000}"/>
    <cellStyle name="Total 2 2 16 5" xfId="15013" xr:uid="{00000000-0005-0000-0000-00001A3D0000}"/>
    <cellStyle name="Total 2 2 17" xfId="10987" xr:uid="{00000000-0005-0000-0000-00001B3D0000}"/>
    <cellStyle name="Total 2 2 18" xfId="11382" xr:uid="{00000000-0005-0000-0000-00001C3D0000}"/>
    <cellStyle name="Total 2 2 19" xfId="12652" xr:uid="{00000000-0005-0000-0000-00001D3D0000}"/>
    <cellStyle name="Total 2 2 2" xfId="89" xr:uid="{00000000-0005-0000-0000-00001E3D0000}"/>
    <cellStyle name="Total 2 2 2 2" xfId="9771" xr:uid="{00000000-0005-0000-0000-00001F3D0000}"/>
    <cellStyle name="Total 2 2 2 2 2" xfId="10496" xr:uid="{00000000-0005-0000-0000-0000203D0000}"/>
    <cellStyle name="Total 2 2 2 2 2 2" xfId="10961" xr:uid="{00000000-0005-0000-0000-0000213D0000}"/>
    <cellStyle name="Total 2 2 2 2 2 3" xfId="13520" xr:uid="{00000000-0005-0000-0000-0000223D0000}"/>
    <cellStyle name="Total 2 2 2 2 2 4" xfId="14028" xr:uid="{00000000-0005-0000-0000-0000233D0000}"/>
    <cellStyle name="Total 2 2 2 2 2 5" xfId="14519" xr:uid="{00000000-0005-0000-0000-0000243D0000}"/>
    <cellStyle name="Total 2 2 2 2 2 6" xfId="14861" xr:uid="{00000000-0005-0000-0000-0000253D0000}"/>
    <cellStyle name="Total 2 2 2 2 3" xfId="10526" xr:uid="{00000000-0005-0000-0000-0000263D0000}"/>
    <cellStyle name="Total 2 2 2 2 4" xfId="11334" xr:uid="{00000000-0005-0000-0000-0000273D0000}"/>
    <cellStyle name="Total 2 2 2 2 5" xfId="12273" xr:uid="{00000000-0005-0000-0000-0000283D0000}"/>
    <cellStyle name="Total 2 2 2 2 6" xfId="12447" xr:uid="{00000000-0005-0000-0000-0000293D0000}"/>
    <cellStyle name="Total 2 2 2 2 7" xfId="12199" xr:uid="{00000000-0005-0000-0000-00002A3D0000}"/>
    <cellStyle name="Total 2 2 2 2 8" xfId="16139" xr:uid="{00000000-0005-0000-0000-00002B3D0000}"/>
    <cellStyle name="Total 2 2 2 3" xfId="10286" xr:uid="{00000000-0005-0000-0000-00002C3D0000}"/>
    <cellStyle name="Total 2 2 2 4" xfId="10388" xr:uid="{00000000-0005-0000-0000-00002D3D0000}"/>
    <cellStyle name="Total 2 2 2 4 2" xfId="10875" xr:uid="{00000000-0005-0000-0000-00002E3D0000}"/>
    <cellStyle name="Total 2 2 2 4 3" xfId="13417" xr:uid="{00000000-0005-0000-0000-00002F3D0000}"/>
    <cellStyle name="Total 2 2 2 4 4" xfId="13938" xr:uid="{00000000-0005-0000-0000-0000303D0000}"/>
    <cellStyle name="Total 2 2 2 4 5" xfId="14429" xr:uid="{00000000-0005-0000-0000-0000313D0000}"/>
    <cellStyle name="Total 2 2 2 4 6" xfId="14793" xr:uid="{00000000-0005-0000-0000-0000323D0000}"/>
    <cellStyle name="Total 2 2 2 5" xfId="12678" xr:uid="{00000000-0005-0000-0000-0000333D0000}"/>
    <cellStyle name="Total 2 2 2 6" xfId="13013" xr:uid="{00000000-0005-0000-0000-0000343D0000}"/>
    <cellStyle name="Total 2 2 2 7" xfId="15471" xr:uid="{00000000-0005-0000-0000-0000353D0000}"/>
    <cellStyle name="Total 2 2 2 8" xfId="16067" xr:uid="{00000000-0005-0000-0000-0000363D0000}"/>
    <cellStyle name="Total 2 2 20" xfId="15030" xr:uid="{00000000-0005-0000-0000-0000373D0000}"/>
    <cellStyle name="Total 2 2 21" xfId="15058" xr:uid="{00000000-0005-0000-0000-0000383D0000}"/>
    <cellStyle name="Total 2 2 22" xfId="15087" xr:uid="{00000000-0005-0000-0000-0000393D0000}"/>
    <cellStyle name="Total 2 2 23" xfId="15106" xr:uid="{00000000-0005-0000-0000-00003A3D0000}"/>
    <cellStyle name="Total 2 2 24" xfId="15127" xr:uid="{00000000-0005-0000-0000-00003B3D0000}"/>
    <cellStyle name="Total 2 2 25" xfId="15151" xr:uid="{00000000-0005-0000-0000-00003C3D0000}"/>
    <cellStyle name="Total 2 2 26" xfId="15172" xr:uid="{00000000-0005-0000-0000-00003D3D0000}"/>
    <cellStyle name="Total 2 2 27" xfId="15168" xr:uid="{00000000-0005-0000-0000-00003E3D0000}"/>
    <cellStyle name="Total 2 2 28" xfId="15202" xr:uid="{00000000-0005-0000-0000-00003F3D0000}"/>
    <cellStyle name="Total 2 2 29" xfId="15222" xr:uid="{00000000-0005-0000-0000-0000403D0000}"/>
    <cellStyle name="Total 2 2 3" xfId="9757" xr:uid="{00000000-0005-0000-0000-0000413D0000}"/>
    <cellStyle name="Total 2 2 3 2" xfId="10482" xr:uid="{00000000-0005-0000-0000-0000423D0000}"/>
    <cellStyle name="Total 2 2 3 2 2" xfId="10947" xr:uid="{00000000-0005-0000-0000-0000433D0000}"/>
    <cellStyle name="Total 2 2 3 2 3" xfId="13506" xr:uid="{00000000-0005-0000-0000-0000443D0000}"/>
    <cellStyle name="Total 2 2 3 2 4" xfId="14014" xr:uid="{00000000-0005-0000-0000-0000453D0000}"/>
    <cellStyle name="Total 2 2 3 2 5" xfId="14505" xr:uid="{00000000-0005-0000-0000-0000463D0000}"/>
    <cellStyle name="Total 2 2 3 2 6" xfId="14849" xr:uid="{00000000-0005-0000-0000-0000473D0000}"/>
    <cellStyle name="Total 2 2 3 3" xfId="10512" xr:uid="{00000000-0005-0000-0000-0000483D0000}"/>
    <cellStyle name="Total 2 2 3 4" xfId="11348" xr:uid="{00000000-0005-0000-0000-0000493D0000}"/>
    <cellStyle name="Total 2 2 3 5" xfId="12692" xr:uid="{00000000-0005-0000-0000-00004A3D0000}"/>
    <cellStyle name="Total 2 2 3 6" xfId="12433" xr:uid="{00000000-0005-0000-0000-00004B3D0000}"/>
    <cellStyle name="Total 2 2 3 7" xfId="12187" xr:uid="{00000000-0005-0000-0000-00004C3D0000}"/>
    <cellStyle name="Total 2 2 3 8" xfId="16125" xr:uid="{00000000-0005-0000-0000-00004D3D0000}"/>
    <cellStyle name="Total 2 2 30" xfId="15249" xr:uid="{00000000-0005-0000-0000-00004E3D0000}"/>
    <cellStyle name="Total 2 2 31" xfId="15259" xr:uid="{00000000-0005-0000-0000-00004F3D0000}"/>
    <cellStyle name="Total 2 2 32" xfId="15285" xr:uid="{00000000-0005-0000-0000-0000503D0000}"/>
    <cellStyle name="Total 2 2 33" xfId="15301" xr:uid="{00000000-0005-0000-0000-0000513D0000}"/>
    <cellStyle name="Total 2 2 34" xfId="15319" xr:uid="{00000000-0005-0000-0000-0000523D0000}"/>
    <cellStyle name="Total 2 2 35" xfId="15345" xr:uid="{00000000-0005-0000-0000-0000533D0000}"/>
    <cellStyle name="Total 2 2 36" xfId="15352" xr:uid="{00000000-0005-0000-0000-0000543D0000}"/>
    <cellStyle name="Total 2 2 37" xfId="15388" xr:uid="{00000000-0005-0000-0000-0000553D0000}"/>
    <cellStyle name="Total 2 2 38" xfId="15387" xr:uid="{00000000-0005-0000-0000-0000563D0000}"/>
    <cellStyle name="Total 2 2 39" xfId="15402" xr:uid="{00000000-0005-0000-0000-0000573D0000}"/>
    <cellStyle name="Total 2 2 4" xfId="10285" xr:uid="{00000000-0005-0000-0000-0000583D0000}"/>
    <cellStyle name="Total 2 2 4 2" xfId="10809" xr:uid="{00000000-0005-0000-0000-0000593D0000}"/>
    <cellStyle name="Total 2 2 4 3" xfId="13337" xr:uid="{00000000-0005-0000-0000-00005A3D0000}"/>
    <cellStyle name="Total 2 2 4 4" xfId="13860" xr:uid="{00000000-0005-0000-0000-00005B3D0000}"/>
    <cellStyle name="Total 2 2 4 5" xfId="14345" xr:uid="{00000000-0005-0000-0000-00005C3D0000}"/>
    <cellStyle name="Total 2 2 4 6" xfId="14757" xr:uid="{00000000-0005-0000-0000-00005D3D0000}"/>
    <cellStyle name="Total 2 2 40" xfId="15428" xr:uid="{00000000-0005-0000-0000-00005E3D0000}"/>
    <cellStyle name="Total 2 2 41" xfId="15434" xr:uid="{00000000-0005-0000-0000-00005F3D0000}"/>
    <cellStyle name="Total 2 2 42" xfId="15441" xr:uid="{00000000-0005-0000-0000-0000603D0000}"/>
    <cellStyle name="Total 2 2 43" xfId="16079" xr:uid="{00000000-0005-0000-0000-0000613D0000}"/>
    <cellStyle name="Total 2 2 44" xfId="15543" xr:uid="{00000000-0005-0000-0000-0000623D0000}"/>
    <cellStyle name="Total 2 2 45" xfId="15540" xr:uid="{00000000-0005-0000-0000-0000633D0000}"/>
    <cellStyle name="Total 2 2 46" xfId="15485" xr:uid="{00000000-0005-0000-0000-0000643D0000}"/>
    <cellStyle name="Total 2 2 47" xfId="15482" xr:uid="{00000000-0005-0000-0000-0000653D0000}"/>
    <cellStyle name="Total 2 2 48" xfId="16179" xr:uid="{00000000-0005-0000-0000-0000663D0000}"/>
    <cellStyle name="Total 2 2 49" xfId="16203" xr:uid="{00000000-0005-0000-0000-0000673D0000}"/>
    <cellStyle name="Total 2 2 5" xfId="10301" xr:uid="{00000000-0005-0000-0000-0000683D0000}"/>
    <cellStyle name="Total 2 2 5 2" xfId="10820" xr:uid="{00000000-0005-0000-0000-0000693D0000}"/>
    <cellStyle name="Total 2 2 5 3" xfId="13351" xr:uid="{00000000-0005-0000-0000-00006A3D0000}"/>
    <cellStyle name="Total 2 2 5 4" xfId="13873" xr:uid="{00000000-0005-0000-0000-00006B3D0000}"/>
    <cellStyle name="Total 2 2 5 5" xfId="14358" xr:uid="{00000000-0005-0000-0000-00006C3D0000}"/>
    <cellStyle name="Total 2 2 5 6" xfId="14763" xr:uid="{00000000-0005-0000-0000-00006D3D0000}"/>
    <cellStyle name="Total 2 2 50" xfId="16226" xr:uid="{00000000-0005-0000-0000-00006E3D0000}"/>
    <cellStyle name="Total 2 2 51" xfId="16243" xr:uid="{00000000-0005-0000-0000-00006F3D0000}"/>
    <cellStyle name="Total 2 2 52" xfId="16254" xr:uid="{00000000-0005-0000-0000-0000703D0000}"/>
    <cellStyle name="Total 2 2 53" xfId="16269" xr:uid="{00000000-0005-0000-0000-0000713D0000}"/>
    <cellStyle name="Total 2 2 54" xfId="16267" xr:uid="{00000000-0005-0000-0000-0000723D0000}"/>
    <cellStyle name="Total 2 2 55" xfId="16292" xr:uid="{00000000-0005-0000-0000-0000733D0000}"/>
    <cellStyle name="Total 2 2 56" xfId="16305" xr:uid="{00000000-0005-0000-0000-0000743D0000}"/>
    <cellStyle name="Total 2 2 6" xfId="10324" xr:uid="{00000000-0005-0000-0000-0000753D0000}"/>
    <cellStyle name="Total 2 2 6 2" xfId="10841" xr:uid="{00000000-0005-0000-0000-0000763D0000}"/>
    <cellStyle name="Total 2 2 6 3" xfId="13373" xr:uid="{00000000-0005-0000-0000-0000773D0000}"/>
    <cellStyle name="Total 2 2 6 4" xfId="13896" xr:uid="{00000000-0005-0000-0000-0000783D0000}"/>
    <cellStyle name="Total 2 2 6 5" xfId="14381" xr:uid="{00000000-0005-0000-0000-0000793D0000}"/>
    <cellStyle name="Total 2 2 6 6" xfId="14774" xr:uid="{00000000-0005-0000-0000-00007A3D0000}"/>
    <cellStyle name="Total 2 2 7" xfId="10321" xr:uid="{00000000-0005-0000-0000-00007B3D0000}"/>
    <cellStyle name="Total 2 2 7 2" xfId="10838" xr:uid="{00000000-0005-0000-0000-00007C3D0000}"/>
    <cellStyle name="Total 2 2 7 3" xfId="13370" xr:uid="{00000000-0005-0000-0000-00007D3D0000}"/>
    <cellStyle name="Total 2 2 7 4" xfId="13893" xr:uid="{00000000-0005-0000-0000-00007E3D0000}"/>
    <cellStyle name="Total 2 2 7 5" xfId="14378" xr:uid="{00000000-0005-0000-0000-00007F3D0000}"/>
    <cellStyle name="Total 2 2 7 6" xfId="14771" xr:uid="{00000000-0005-0000-0000-0000803D0000}"/>
    <cellStyle name="Total 2 2 8" xfId="10345" xr:uid="{00000000-0005-0000-0000-0000813D0000}"/>
    <cellStyle name="Total 2 2 8 2" xfId="10855" xr:uid="{00000000-0005-0000-0000-0000823D0000}"/>
    <cellStyle name="Total 2 2 8 3" xfId="13388" xr:uid="{00000000-0005-0000-0000-0000833D0000}"/>
    <cellStyle name="Total 2 2 8 4" xfId="13912" xr:uid="{00000000-0005-0000-0000-0000843D0000}"/>
    <cellStyle name="Total 2 2 8 5" xfId="14402" xr:uid="{00000000-0005-0000-0000-0000853D0000}"/>
    <cellStyle name="Total 2 2 8 6" xfId="14778" xr:uid="{00000000-0005-0000-0000-0000863D0000}"/>
    <cellStyle name="Total 2 2 9" xfId="10355" xr:uid="{00000000-0005-0000-0000-0000873D0000}"/>
    <cellStyle name="Total 2 2 9 2" xfId="10860" xr:uid="{00000000-0005-0000-0000-0000883D0000}"/>
    <cellStyle name="Total 2 2 9 3" xfId="13395" xr:uid="{00000000-0005-0000-0000-0000893D0000}"/>
    <cellStyle name="Total 2 2 9 4" xfId="13919" xr:uid="{00000000-0005-0000-0000-00008A3D0000}"/>
    <cellStyle name="Total 2 2 9 5" xfId="14409" xr:uid="{00000000-0005-0000-0000-00008B3D0000}"/>
    <cellStyle name="Total 2 2 9 6" xfId="14781" xr:uid="{00000000-0005-0000-0000-00008C3D0000}"/>
    <cellStyle name="Total 2 20" xfId="10432" xr:uid="{00000000-0005-0000-0000-00008D3D0000}"/>
    <cellStyle name="Total 2 20 2" xfId="10914" xr:uid="{00000000-0005-0000-0000-00008E3D0000}"/>
    <cellStyle name="Total 2 20 3" xfId="13458" xr:uid="{00000000-0005-0000-0000-00008F3D0000}"/>
    <cellStyle name="Total 2 20 4" xfId="13979" xr:uid="{00000000-0005-0000-0000-0000903D0000}"/>
    <cellStyle name="Total 2 20 5" xfId="14470" xr:uid="{00000000-0005-0000-0000-0000913D0000}"/>
    <cellStyle name="Total 2 20 6" xfId="14827" xr:uid="{00000000-0005-0000-0000-0000923D0000}"/>
    <cellStyle name="Total 2 21" xfId="10418" xr:uid="{00000000-0005-0000-0000-0000933D0000}"/>
    <cellStyle name="Total 2 21 2" xfId="10901" xr:uid="{00000000-0005-0000-0000-0000943D0000}"/>
    <cellStyle name="Total 2 21 3" xfId="13445" xr:uid="{00000000-0005-0000-0000-0000953D0000}"/>
    <cellStyle name="Total 2 21 4" xfId="13966" xr:uid="{00000000-0005-0000-0000-0000963D0000}"/>
    <cellStyle name="Total 2 21 5" xfId="14457" xr:uid="{00000000-0005-0000-0000-0000973D0000}"/>
    <cellStyle name="Total 2 21 6" xfId="14816" xr:uid="{00000000-0005-0000-0000-0000983D0000}"/>
    <cellStyle name="Total 2 22" xfId="13290" xr:uid="{00000000-0005-0000-0000-0000993D0000}"/>
    <cellStyle name="Total 2 22 2" xfId="13689" xr:uid="{00000000-0005-0000-0000-00009A3D0000}"/>
    <cellStyle name="Total 2 22 3" xfId="14165" xr:uid="{00000000-0005-0000-0000-00009B3D0000}"/>
    <cellStyle name="Total 2 22 4" xfId="14651" xr:uid="{00000000-0005-0000-0000-00009C3D0000}"/>
    <cellStyle name="Total 2 22 5" xfId="15002" xr:uid="{00000000-0005-0000-0000-00009D3D0000}"/>
    <cellStyle name="Total 2 23" xfId="13301" xr:uid="{00000000-0005-0000-0000-00009E3D0000}"/>
    <cellStyle name="Total 2 23 2" xfId="13698" xr:uid="{00000000-0005-0000-0000-00009F3D0000}"/>
    <cellStyle name="Total 2 23 3" xfId="14172" xr:uid="{00000000-0005-0000-0000-0000A03D0000}"/>
    <cellStyle name="Total 2 23 4" xfId="14656" xr:uid="{00000000-0005-0000-0000-0000A13D0000}"/>
    <cellStyle name="Total 2 23 5" xfId="15007" xr:uid="{00000000-0005-0000-0000-0000A23D0000}"/>
    <cellStyle name="Total 2 24" xfId="13309" xr:uid="{00000000-0005-0000-0000-0000A33D0000}"/>
    <cellStyle name="Total 2 24 2" xfId="13706" xr:uid="{00000000-0005-0000-0000-0000A43D0000}"/>
    <cellStyle name="Total 2 24 3" xfId="14179" xr:uid="{00000000-0005-0000-0000-0000A53D0000}"/>
    <cellStyle name="Total 2 24 4" xfId="14663" xr:uid="{00000000-0005-0000-0000-0000A63D0000}"/>
    <cellStyle name="Total 2 24 5" xfId="15012" xr:uid="{00000000-0005-0000-0000-0000A73D0000}"/>
    <cellStyle name="Total 2 25" xfId="10988" xr:uid="{00000000-0005-0000-0000-0000A83D0000}"/>
    <cellStyle name="Total 2 26" xfId="11380" xr:uid="{00000000-0005-0000-0000-0000A93D0000}"/>
    <cellStyle name="Total 2 27" xfId="12651" xr:uid="{00000000-0005-0000-0000-0000AA3D0000}"/>
    <cellStyle name="Total 2 28" xfId="15029" xr:uid="{00000000-0005-0000-0000-0000AB3D0000}"/>
    <cellStyle name="Total 2 29" xfId="15057" xr:uid="{00000000-0005-0000-0000-0000AC3D0000}"/>
    <cellStyle name="Total 2 3" xfId="83" xr:uid="{00000000-0005-0000-0000-0000AD3D0000}"/>
    <cellStyle name="Total 2 3 10" xfId="10408" xr:uid="{00000000-0005-0000-0000-0000AE3D0000}"/>
    <cellStyle name="Total 2 3 10 2" xfId="10894" xr:uid="{00000000-0005-0000-0000-0000AF3D0000}"/>
    <cellStyle name="Total 2 3 10 3" xfId="13436" xr:uid="{00000000-0005-0000-0000-0000B03D0000}"/>
    <cellStyle name="Total 2 3 10 4" xfId="13957" xr:uid="{00000000-0005-0000-0000-0000B13D0000}"/>
    <cellStyle name="Total 2 3 10 5" xfId="14448" xr:uid="{00000000-0005-0000-0000-0000B23D0000}"/>
    <cellStyle name="Total 2 3 10 6" xfId="14810" xr:uid="{00000000-0005-0000-0000-0000B33D0000}"/>
    <cellStyle name="Total 2 3 11" xfId="10434" xr:uid="{00000000-0005-0000-0000-0000B43D0000}"/>
    <cellStyle name="Total 2 3 11 2" xfId="10916" xr:uid="{00000000-0005-0000-0000-0000B53D0000}"/>
    <cellStyle name="Total 2 3 11 3" xfId="13460" xr:uid="{00000000-0005-0000-0000-0000B63D0000}"/>
    <cellStyle name="Total 2 3 11 4" xfId="13981" xr:uid="{00000000-0005-0000-0000-0000B73D0000}"/>
    <cellStyle name="Total 2 3 11 5" xfId="14472" xr:uid="{00000000-0005-0000-0000-0000B83D0000}"/>
    <cellStyle name="Total 2 3 11 6" xfId="14829" xr:uid="{00000000-0005-0000-0000-0000B93D0000}"/>
    <cellStyle name="Total 2 3 12" xfId="10394" xr:uid="{00000000-0005-0000-0000-0000BA3D0000}"/>
    <cellStyle name="Total 2 3 12 2" xfId="10881" xr:uid="{00000000-0005-0000-0000-0000BB3D0000}"/>
    <cellStyle name="Total 2 3 12 3" xfId="13423" xr:uid="{00000000-0005-0000-0000-0000BC3D0000}"/>
    <cellStyle name="Total 2 3 12 4" xfId="13944" xr:uid="{00000000-0005-0000-0000-0000BD3D0000}"/>
    <cellStyle name="Total 2 3 12 5" xfId="14435" xr:uid="{00000000-0005-0000-0000-0000BE3D0000}"/>
    <cellStyle name="Total 2 3 12 6" xfId="14799" xr:uid="{00000000-0005-0000-0000-0000BF3D0000}"/>
    <cellStyle name="Total 2 3 13" xfId="13292" xr:uid="{00000000-0005-0000-0000-0000C03D0000}"/>
    <cellStyle name="Total 2 3 13 2" xfId="13691" xr:uid="{00000000-0005-0000-0000-0000C13D0000}"/>
    <cellStyle name="Total 2 3 13 3" xfId="14167" xr:uid="{00000000-0005-0000-0000-0000C23D0000}"/>
    <cellStyle name="Total 2 3 13 4" xfId="14653" xr:uid="{00000000-0005-0000-0000-0000C33D0000}"/>
    <cellStyle name="Total 2 3 13 5" xfId="15004" xr:uid="{00000000-0005-0000-0000-0000C43D0000}"/>
    <cellStyle name="Total 2 3 14" xfId="13303" xr:uid="{00000000-0005-0000-0000-0000C53D0000}"/>
    <cellStyle name="Total 2 3 14 2" xfId="13700" xr:uid="{00000000-0005-0000-0000-0000C63D0000}"/>
    <cellStyle name="Total 2 3 14 3" xfId="14174" xr:uid="{00000000-0005-0000-0000-0000C73D0000}"/>
    <cellStyle name="Total 2 3 14 4" xfId="14658" xr:uid="{00000000-0005-0000-0000-0000C83D0000}"/>
    <cellStyle name="Total 2 3 14 5" xfId="15009" xr:uid="{00000000-0005-0000-0000-0000C93D0000}"/>
    <cellStyle name="Total 2 3 15" xfId="13311" xr:uid="{00000000-0005-0000-0000-0000CA3D0000}"/>
    <cellStyle name="Total 2 3 15 2" xfId="13708" xr:uid="{00000000-0005-0000-0000-0000CB3D0000}"/>
    <cellStyle name="Total 2 3 15 3" xfId="14181" xr:uid="{00000000-0005-0000-0000-0000CC3D0000}"/>
    <cellStyle name="Total 2 3 15 4" xfId="14665" xr:uid="{00000000-0005-0000-0000-0000CD3D0000}"/>
    <cellStyle name="Total 2 3 15 5" xfId="15014" xr:uid="{00000000-0005-0000-0000-0000CE3D0000}"/>
    <cellStyle name="Total 2 3 16" xfId="10985" xr:uid="{00000000-0005-0000-0000-0000CF3D0000}"/>
    <cellStyle name="Total 2 3 17" xfId="11384" xr:uid="{00000000-0005-0000-0000-0000D03D0000}"/>
    <cellStyle name="Total 2 3 18" xfId="12653" xr:uid="{00000000-0005-0000-0000-0000D13D0000}"/>
    <cellStyle name="Total 2 3 19" xfId="15031" xr:uid="{00000000-0005-0000-0000-0000D23D0000}"/>
    <cellStyle name="Total 2 3 2" xfId="9765" xr:uid="{00000000-0005-0000-0000-0000D33D0000}"/>
    <cellStyle name="Total 2 3 2 2" xfId="10490" xr:uid="{00000000-0005-0000-0000-0000D43D0000}"/>
    <cellStyle name="Total 2 3 2 2 2" xfId="10955" xr:uid="{00000000-0005-0000-0000-0000D53D0000}"/>
    <cellStyle name="Total 2 3 2 2 3" xfId="13514" xr:uid="{00000000-0005-0000-0000-0000D63D0000}"/>
    <cellStyle name="Total 2 3 2 2 4" xfId="14022" xr:uid="{00000000-0005-0000-0000-0000D73D0000}"/>
    <cellStyle name="Total 2 3 2 2 5" xfId="14513" xr:uid="{00000000-0005-0000-0000-0000D83D0000}"/>
    <cellStyle name="Total 2 3 2 2 6" xfId="14855" xr:uid="{00000000-0005-0000-0000-0000D93D0000}"/>
    <cellStyle name="Total 2 3 2 3" xfId="10520" xr:uid="{00000000-0005-0000-0000-0000DA3D0000}"/>
    <cellStyle name="Total 2 3 2 4" xfId="11340" xr:uid="{00000000-0005-0000-0000-0000DB3D0000}"/>
    <cellStyle name="Total 2 3 2 5" xfId="12267" xr:uid="{00000000-0005-0000-0000-0000DC3D0000}"/>
    <cellStyle name="Total 2 3 2 6" xfId="12441" xr:uid="{00000000-0005-0000-0000-0000DD3D0000}"/>
    <cellStyle name="Total 2 3 2 7" xfId="12193" xr:uid="{00000000-0005-0000-0000-0000DE3D0000}"/>
    <cellStyle name="Total 2 3 2 8" xfId="16133" xr:uid="{00000000-0005-0000-0000-0000DF3D0000}"/>
    <cellStyle name="Total 2 3 20" xfId="15059" xr:uid="{00000000-0005-0000-0000-0000E03D0000}"/>
    <cellStyle name="Total 2 3 21" xfId="15089" xr:uid="{00000000-0005-0000-0000-0000E13D0000}"/>
    <cellStyle name="Total 2 3 22" xfId="15107" xr:uid="{00000000-0005-0000-0000-0000E23D0000}"/>
    <cellStyle name="Total 2 3 23" xfId="15128" xr:uid="{00000000-0005-0000-0000-0000E33D0000}"/>
    <cellStyle name="Total 2 3 24" xfId="15153" xr:uid="{00000000-0005-0000-0000-0000E43D0000}"/>
    <cellStyle name="Total 2 3 25" xfId="15173" xr:uid="{00000000-0005-0000-0000-0000E53D0000}"/>
    <cellStyle name="Total 2 3 26" xfId="15189" xr:uid="{00000000-0005-0000-0000-0000E63D0000}"/>
    <cellStyle name="Total 2 3 27" xfId="15204" xr:uid="{00000000-0005-0000-0000-0000E73D0000}"/>
    <cellStyle name="Total 2 3 28" xfId="15223" xr:uid="{00000000-0005-0000-0000-0000E83D0000}"/>
    <cellStyle name="Total 2 3 29" xfId="15250" xr:uid="{00000000-0005-0000-0000-0000E93D0000}"/>
    <cellStyle name="Total 2 3 3" xfId="10287" xr:uid="{00000000-0005-0000-0000-0000EA3D0000}"/>
    <cellStyle name="Total 2 3 3 2" xfId="10810" xr:uid="{00000000-0005-0000-0000-0000EB3D0000}"/>
    <cellStyle name="Total 2 3 3 3" xfId="13338" xr:uid="{00000000-0005-0000-0000-0000EC3D0000}"/>
    <cellStyle name="Total 2 3 3 4" xfId="13861" xr:uid="{00000000-0005-0000-0000-0000ED3D0000}"/>
    <cellStyle name="Total 2 3 3 5" xfId="14346" xr:uid="{00000000-0005-0000-0000-0000EE3D0000}"/>
    <cellStyle name="Total 2 3 3 6" xfId="14758" xr:uid="{00000000-0005-0000-0000-0000EF3D0000}"/>
    <cellStyle name="Total 2 3 30" xfId="15260" xr:uid="{00000000-0005-0000-0000-0000F03D0000}"/>
    <cellStyle name="Total 2 3 31" xfId="15287" xr:uid="{00000000-0005-0000-0000-0000F13D0000}"/>
    <cellStyle name="Total 2 3 32" xfId="15302" xr:uid="{00000000-0005-0000-0000-0000F23D0000}"/>
    <cellStyle name="Total 2 3 33" xfId="15320" xr:uid="{00000000-0005-0000-0000-0000F33D0000}"/>
    <cellStyle name="Total 2 3 34" xfId="15347" xr:uid="{00000000-0005-0000-0000-0000F43D0000}"/>
    <cellStyle name="Total 2 3 35" xfId="15353" xr:uid="{00000000-0005-0000-0000-0000F53D0000}"/>
    <cellStyle name="Total 2 3 36" xfId="15389" xr:uid="{00000000-0005-0000-0000-0000F63D0000}"/>
    <cellStyle name="Total 2 3 37" xfId="15392" xr:uid="{00000000-0005-0000-0000-0000F73D0000}"/>
    <cellStyle name="Total 2 3 38" xfId="15403" xr:uid="{00000000-0005-0000-0000-0000F83D0000}"/>
    <cellStyle name="Total 2 3 39" xfId="15429" xr:uid="{00000000-0005-0000-0000-0000F93D0000}"/>
    <cellStyle name="Total 2 3 4" xfId="10302" xr:uid="{00000000-0005-0000-0000-0000FA3D0000}"/>
    <cellStyle name="Total 2 3 4 2" xfId="10821" xr:uid="{00000000-0005-0000-0000-0000FB3D0000}"/>
    <cellStyle name="Total 2 3 4 3" xfId="13352" xr:uid="{00000000-0005-0000-0000-0000FC3D0000}"/>
    <cellStyle name="Total 2 3 4 4" xfId="13874" xr:uid="{00000000-0005-0000-0000-0000FD3D0000}"/>
    <cellStyle name="Total 2 3 4 5" xfId="14359" xr:uid="{00000000-0005-0000-0000-0000FE3D0000}"/>
    <cellStyle name="Total 2 3 4 6" xfId="14764" xr:uid="{00000000-0005-0000-0000-0000FF3D0000}"/>
    <cellStyle name="Total 2 3 40" xfId="15435" xr:uid="{00000000-0005-0000-0000-0000003E0000}"/>
    <cellStyle name="Total 2 3 41" xfId="15442" xr:uid="{00000000-0005-0000-0000-0000013E0000}"/>
    <cellStyle name="Total 2 3 42" xfId="16073" xr:uid="{00000000-0005-0000-0000-0000023E0000}"/>
    <cellStyle name="Total 2 3 43" xfId="15542" xr:uid="{00000000-0005-0000-0000-0000033E0000}"/>
    <cellStyle name="Total 2 3 44" xfId="15539" xr:uid="{00000000-0005-0000-0000-0000043E0000}"/>
    <cellStyle name="Total 2 3 45" xfId="15488" xr:uid="{00000000-0005-0000-0000-0000053E0000}"/>
    <cellStyle name="Total 2 3 46" xfId="15483" xr:uid="{00000000-0005-0000-0000-0000063E0000}"/>
    <cellStyle name="Total 2 3 47" xfId="16180" xr:uid="{00000000-0005-0000-0000-0000073E0000}"/>
    <cellStyle name="Total 2 3 48" xfId="16204" xr:uid="{00000000-0005-0000-0000-0000083E0000}"/>
    <cellStyle name="Total 2 3 49" xfId="16227" xr:uid="{00000000-0005-0000-0000-0000093E0000}"/>
    <cellStyle name="Total 2 3 5" xfId="10325" xr:uid="{00000000-0005-0000-0000-00000A3E0000}"/>
    <cellStyle name="Total 2 3 5 2" xfId="10842" xr:uid="{00000000-0005-0000-0000-00000B3E0000}"/>
    <cellStyle name="Total 2 3 5 3" xfId="13374" xr:uid="{00000000-0005-0000-0000-00000C3E0000}"/>
    <cellStyle name="Total 2 3 5 4" xfId="13897" xr:uid="{00000000-0005-0000-0000-00000D3E0000}"/>
    <cellStyle name="Total 2 3 5 5" xfId="14382" xr:uid="{00000000-0005-0000-0000-00000E3E0000}"/>
    <cellStyle name="Total 2 3 5 6" xfId="14775" xr:uid="{00000000-0005-0000-0000-00000F3E0000}"/>
    <cellStyle name="Total 2 3 50" xfId="16244" xr:uid="{00000000-0005-0000-0000-0000103E0000}"/>
    <cellStyle name="Total 2 3 51" xfId="16255" xr:uid="{00000000-0005-0000-0000-0000113E0000}"/>
    <cellStyle name="Total 2 3 52" xfId="16270" xr:uid="{00000000-0005-0000-0000-0000123E0000}"/>
    <cellStyle name="Total 2 3 53" xfId="16282" xr:uid="{00000000-0005-0000-0000-0000133E0000}"/>
    <cellStyle name="Total 2 3 54" xfId="16293" xr:uid="{00000000-0005-0000-0000-0000143E0000}"/>
    <cellStyle name="Total 2 3 55" xfId="16306" xr:uid="{00000000-0005-0000-0000-0000153E0000}"/>
    <cellStyle name="Total 2 3 6" xfId="10322" xr:uid="{00000000-0005-0000-0000-0000163E0000}"/>
    <cellStyle name="Total 2 3 6 2" xfId="10839" xr:uid="{00000000-0005-0000-0000-0000173E0000}"/>
    <cellStyle name="Total 2 3 6 3" xfId="13371" xr:uid="{00000000-0005-0000-0000-0000183E0000}"/>
    <cellStyle name="Total 2 3 6 4" xfId="13894" xr:uid="{00000000-0005-0000-0000-0000193E0000}"/>
    <cellStyle name="Total 2 3 6 5" xfId="14379" xr:uid="{00000000-0005-0000-0000-00001A3E0000}"/>
    <cellStyle name="Total 2 3 6 6" xfId="14772" xr:uid="{00000000-0005-0000-0000-00001B3E0000}"/>
    <cellStyle name="Total 2 3 7" xfId="10346" xr:uid="{00000000-0005-0000-0000-00001C3E0000}"/>
    <cellStyle name="Total 2 3 7 2" xfId="10856" xr:uid="{00000000-0005-0000-0000-00001D3E0000}"/>
    <cellStyle name="Total 2 3 7 3" xfId="13389" xr:uid="{00000000-0005-0000-0000-00001E3E0000}"/>
    <cellStyle name="Total 2 3 7 4" xfId="13913" xr:uid="{00000000-0005-0000-0000-00001F3E0000}"/>
    <cellStyle name="Total 2 3 7 5" xfId="14403" xr:uid="{00000000-0005-0000-0000-0000203E0000}"/>
    <cellStyle name="Total 2 3 7 6" xfId="14779" xr:uid="{00000000-0005-0000-0000-0000213E0000}"/>
    <cellStyle name="Total 2 3 8" xfId="10357" xr:uid="{00000000-0005-0000-0000-0000223E0000}"/>
    <cellStyle name="Total 2 3 8 2" xfId="10861" xr:uid="{00000000-0005-0000-0000-0000233E0000}"/>
    <cellStyle name="Total 2 3 8 3" xfId="13396" xr:uid="{00000000-0005-0000-0000-0000243E0000}"/>
    <cellStyle name="Total 2 3 8 4" xfId="13920" xr:uid="{00000000-0005-0000-0000-0000253E0000}"/>
    <cellStyle name="Total 2 3 8 5" xfId="14410" xr:uid="{00000000-0005-0000-0000-0000263E0000}"/>
    <cellStyle name="Total 2 3 8 6" xfId="14782" xr:uid="{00000000-0005-0000-0000-0000273E0000}"/>
    <cellStyle name="Total 2 3 9" xfId="10384" xr:uid="{00000000-0005-0000-0000-0000283E0000}"/>
    <cellStyle name="Total 2 3 9 2" xfId="10873" xr:uid="{00000000-0005-0000-0000-0000293E0000}"/>
    <cellStyle name="Total 2 3 9 3" xfId="13413" xr:uid="{00000000-0005-0000-0000-00002A3E0000}"/>
    <cellStyle name="Total 2 3 9 4" xfId="13934" xr:uid="{00000000-0005-0000-0000-00002B3E0000}"/>
    <cellStyle name="Total 2 3 9 5" xfId="14425" xr:uid="{00000000-0005-0000-0000-00002C3E0000}"/>
    <cellStyle name="Total 2 3 9 6" xfId="14792" xr:uid="{00000000-0005-0000-0000-00002D3E0000}"/>
    <cellStyle name="Total 2 30" xfId="15086" xr:uid="{00000000-0005-0000-0000-00002E3E0000}"/>
    <cellStyle name="Total 2 31" xfId="15104" xr:uid="{00000000-0005-0000-0000-00002F3E0000}"/>
    <cellStyle name="Total 2 32" xfId="15126" xr:uid="{00000000-0005-0000-0000-0000303E0000}"/>
    <cellStyle name="Total 2 33" xfId="15149" xr:uid="{00000000-0005-0000-0000-0000313E0000}"/>
    <cellStyle name="Total 2 34" xfId="15171" xr:uid="{00000000-0005-0000-0000-0000323E0000}"/>
    <cellStyle name="Total 2 35" xfId="15167" xr:uid="{00000000-0005-0000-0000-0000333E0000}"/>
    <cellStyle name="Total 2 36" xfId="15201" xr:uid="{00000000-0005-0000-0000-0000343E0000}"/>
    <cellStyle name="Total 2 37" xfId="15221" xr:uid="{00000000-0005-0000-0000-0000353E0000}"/>
    <cellStyle name="Total 2 38" xfId="15248" xr:uid="{00000000-0005-0000-0000-0000363E0000}"/>
    <cellStyle name="Total 2 39" xfId="15258" xr:uid="{00000000-0005-0000-0000-0000373E0000}"/>
    <cellStyle name="Total 2 4" xfId="5071" xr:uid="{00000000-0005-0000-0000-0000383E0000}"/>
    <cellStyle name="Total 2 40" xfId="15284" xr:uid="{00000000-0005-0000-0000-0000393E0000}"/>
    <cellStyle name="Total 2 41" xfId="15300" xr:uid="{00000000-0005-0000-0000-00003A3E0000}"/>
    <cellStyle name="Total 2 42" xfId="15318" xr:uid="{00000000-0005-0000-0000-00003B3E0000}"/>
    <cellStyle name="Total 2 43" xfId="15343" xr:uid="{00000000-0005-0000-0000-00003C3E0000}"/>
    <cellStyle name="Total 2 44" xfId="15351" xr:uid="{00000000-0005-0000-0000-00003D3E0000}"/>
    <cellStyle name="Total 2 45" xfId="15386" xr:uid="{00000000-0005-0000-0000-00003E3E0000}"/>
    <cellStyle name="Total 2 46" xfId="15385" xr:uid="{00000000-0005-0000-0000-00003F3E0000}"/>
    <cellStyle name="Total 2 47" xfId="15401" xr:uid="{00000000-0005-0000-0000-0000403E0000}"/>
    <cellStyle name="Total 2 48" xfId="15427" xr:uid="{00000000-0005-0000-0000-0000413E0000}"/>
    <cellStyle name="Total 2 49" xfId="15433" xr:uid="{00000000-0005-0000-0000-0000423E0000}"/>
    <cellStyle name="Total 2 5" xfId="5072" xr:uid="{00000000-0005-0000-0000-0000433E0000}"/>
    <cellStyle name="Total 2 50" xfId="15440" xr:uid="{00000000-0005-0000-0000-0000443E0000}"/>
    <cellStyle name="Total 2 51" xfId="16085" xr:uid="{00000000-0005-0000-0000-0000453E0000}"/>
    <cellStyle name="Total 2 52" xfId="15544" xr:uid="{00000000-0005-0000-0000-0000463E0000}"/>
    <cellStyle name="Total 2 53" xfId="15541" xr:uid="{00000000-0005-0000-0000-0000473E0000}"/>
    <cellStyle name="Total 2 54" xfId="15484" xr:uid="{00000000-0005-0000-0000-0000483E0000}"/>
    <cellStyle name="Total 2 55" xfId="15481" xr:uid="{00000000-0005-0000-0000-0000493E0000}"/>
    <cellStyle name="Total 2 56" xfId="16178" xr:uid="{00000000-0005-0000-0000-00004A3E0000}"/>
    <cellStyle name="Total 2 57" xfId="16202" xr:uid="{00000000-0005-0000-0000-00004B3E0000}"/>
    <cellStyle name="Total 2 58" xfId="16225" xr:uid="{00000000-0005-0000-0000-00004C3E0000}"/>
    <cellStyle name="Total 2 59" xfId="16242" xr:uid="{00000000-0005-0000-0000-00004D3E0000}"/>
    <cellStyle name="Total 2 6" xfId="5073" xr:uid="{00000000-0005-0000-0000-00004E3E0000}"/>
    <cellStyle name="Total 2 60" xfId="16253" xr:uid="{00000000-0005-0000-0000-00004F3E0000}"/>
    <cellStyle name="Total 2 61" xfId="16268" xr:uid="{00000000-0005-0000-0000-0000503E0000}"/>
    <cellStyle name="Total 2 62" xfId="16265" xr:uid="{00000000-0005-0000-0000-0000513E0000}"/>
    <cellStyle name="Total 2 63" xfId="16291" xr:uid="{00000000-0005-0000-0000-0000523E0000}"/>
    <cellStyle name="Total 2 64" xfId="16304" xr:uid="{00000000-0005-0000-0000-0000533E0000}"/>
    <cellStyle name="Total 2 7" xfId="5074" xr:uid="{00000000-0005-0000-0000-0000543E0000}"/>
    <cellStyle name="Total 2 8" xfId="5075" xr:uid="{00000000-0005-0000-0000-0000553E0000}"/>
    <cellStyle name="Total 2 9" xfId="5076" xr:uid="{00000000-0005-0000-0000-0000563E0000}"/>
    <cellStyle name="Total 3" xfId="5077" xr:uid="{00000000-0005-0000-0000-0000573E0000}"/>
    <cellStyle name="Total 3 10" xfId="13283" xr:uid="{00000000-0005-0000-0000-0000583E0000}"/>
    <cellStyle name="Total 3 10 2" xfId="13685" xr:uid="{00000000-0005-0000-0000-0000593E0000}"/>
    <cellStyle name="Total 3 10 3" xfId="14161" xr:uid="{00000000-0005-0000-0000-00005A3E0000}"/>
    <cellStyle name="Total 3 10 4" xfId="14647" xr:uid="{00000000-0005-0000-0000-00005B3E0000}"/>
    <cellStyle name="Total 3 11" xfId="13293" xr:uid="{00000000-0005-0000-0000-00005C3E0000}"/>
    <cellStyle name="Total 3 11 2" xfId="13692" xr:uid="{00000000-0005-0000-0000-00005D3E0000}"/>
    <cellStyle name="Total 3 11 3" xfId="14168" xr:uid="{00000000-0005-0000-0000-00005E3E0000}"/>
    <cellStyle name="Total 3 12" xfId="13304" xr:uid="{00000000-0005-0000-0000-00005F3E0000}"/>
    <cellStyle name="Total 3 12 2" xfId="13701" xr:uid="{00000000-0005-0000-0000-0000603E0000}"/>
    <cellStyle name="Total 3 12 3" xfId="14175" xr:uid="{00000000-0005-0000-0000-0000613E0000}"/>
    <cellStyle name="Total 3 12 4" xfId="14659" xr:uid="{00000000-0005-0000-0000-0000623E0000}"/>
    <cellStyle name="Total 3 13" xfId="13316" xr:uid="{00000000-0005-0000-0000-0000633E0000}"/>
    <cellStyle name="Total 3 13 2" xfId="13713" xr:uid="{00000000-0005-0000-0000-0000643E0000}"/>
    <cellStyle name="Total 3 13 3" xfId="14186" xr:uid="{00000000-0005-0000-0000-0000653E0000}"/>
    <cellStyle name="Total 3 13 4" xfId="14670" xr:uid="{00000000-0005-0000-0000-0000663E0000}"/>
    <cellStyle name="Total 3 14" xfId="11446" xr:uid="{00000000-0005-0000-0000-0000673E0000}"/>
    <cellStyle name="Total 3 15" xfId="10982" xr:uid="{00000000-0005-0000-0000-0000683E0000}"/>
    <cellStyle name="Total 3 16" xfId="11388" xr:uid="{00000000-0005-0000-0000-0000693E0000}"/>
    <cellStyle name="Total 3 17" xfId="12657" xr:uid="{00000000-0005-0000-0000-00006A3E0000}"/>
    <cellStyle name="Total 3 18" xfId="14130" xr:uid="{00000000-0005-0000-0000-00006B3E0000}"/>
    <cellStyle name="Total 3 19" xfId="15035" xr:uid="{00000000-0005-0000-0000-00006C3E0000}"/>
    <cellStyle name="Total 3 2" xfId="10288" xr:uid="{00000000-0005-0000-0000-00006D3E0000}"/>
    <cellStyle name="Total 3 2 2" xfId="13862" xr:uid="{00000000-0005-0000-0000-00006E3E0000}"/>
    <cellStyle name="Total 3 2 3" xfId="14347" xr:uid="{00000000-0005-0000-0000-00006F3E0000}"/>
    <cellStyle name="Total 3 20" xfId="15062" xr:uid="{00000000-0005-0000-0000-0000703E0000}"/>
    <cellStyle name="Total 3 21" xfId="15108" xr:uid="{00000000-0005-0000-0000-0000713E0000}"/>
    <cellStyle name="Total 3 22" xfId="15130" xr:uid="{00000000-0005-0000-0000-0000723E0000}"/>
    <cellStyle name="Total 3 23" xfId="15156" xr:uid="{00000000-0005-0000-0000-0000733E0000}"/>
    <cellStyle name="Total 3 24" xfId="15174" xr:uid="{00000000-0005-0000-0000-0000743E0000}"/>
    <cellStyle name="Total 3 25" xfId="15192" xr:uid="{00000000-0005-0000-0000-0000753E0000}"/>
    <cellStyle name="Total 3 26" xfId="15207" xr:uid="{00000000-0005-0000-0000-0000763E0000}"/>
    <cellStyle name="Total 3 27" xfId="15235" xr:uid="{00000000-0005-0000-0000-0000773E0000}"/>
    <cellStyle name="Total 3 28" xfId="15254" xr:uid="{00000000-0005-0000-0000-0000783E0000}"/>
    <cellStyle name="Total 3 29" xfId="15265" xr:uid="{00000000-0005-0000-0000-0000793E0000}"/>
    <cellStyle name="Total 3 3" xfId="10308" xr:uid="{00000000-0005-0000-0000-00007A3E0000}"/>
    <cellStyle name="Total 3 3 2" xfId="13880" xr:uid="{00000000-0005-0000-0000-00007B3E0000}"/>
    <cellStyle name="Total 3 3 3" xfId="14365" xr:uid="{00000000-0005-0000-0000-00007C3E0000}"/>
    <cellStyle name="Total 3 30" xfId="15293" xr:uid="{00000000-0005-0000-0000-00007D3E0000}"/>
    <cellStyle name="Total 3 31" xfId="15303" xr:uid="{00000000-0005-0000-0000-00007E3E0000}"/>
    <cellStyle name="Total 3 32" xfId="15325" xr:uid="{00000000-0005-0000-0000-00007F3E0000}"/>
    <cellStyle name="Total 3 33" xfId="15348" xr:uid="{00000000-0005-0000-0000-0000803E0000}"/>
    <cellStyle name="Total 3 34" xfId="15354" xr:uid="{00000000-0005-0000-0000-0000813E0000}"/>
    <cellStyle name="Total 3 35" xfId="15395" xr:uid="{00000000-0005-0000-0000-0000823E0000}"/>
    <cellStyle name="Total 3 36" xfId="15398" xr:uid="{00000000-0005-0000-0000-0000833E0000}"/>
    <cellStyle name="Total 3 37" xfId="15404" xr:uid="{00000000-0005-0000-0000-0000843E0000}"/>
    <cellStyle name="Total 3 38" xfId="15430" xr:uid="{00000000-0005-0000-0000-0000853E0000}"/>
    <cellStyle name="Total 3 39" xfId="15436" xr:uid="{00000000-0005-0000-0000-0000863E0000}"/>
    <cellStyle name="Total 3 4" xfId="10326" xr:uid="{00000000-0005-0000-0000-0000873E0000}"/>
    <cellStyle name="Total 3 4 2" xfId="13898" xr:uid="{00000000-0005-0000-0000-0000883E0000}"/>
    <cellStyle name="Total 3 4 3" xfId="14383" xr:uid="{00000000-0005-0000-0000-0000893E0000}"/>
    <cellStyle name="Total 3 40" xfId="15447" xr:uid="{00000000-0005-0000-0000-00008A3E0000}"/>
    <cellStyle name="Total 3 41" xfId="15538" xr:uid="{00000000-0005-0000-0000-00008B3E0000}"/>
    <cellStyle name="Total 3 42" xfId="15490" xr:uid="{00000000-0005-0000-0000-00008C3E0000}"/>
    <cellStyle name="Total 3 43" xfId="16182" xr:uid="{00000000-0005-0000-0000-00008D3E0000}"/>
    <cellStyle name="Total 3 44" xfId="16205" xr:uid="{00000000-0005-0000-0000-00008E3E0000}"/>
    <cellStyle name="Total 3 45" xfId="16228" xr:uid="{00000000-0005-0000-0000-00008F3E0000}"/>
    <cellStyle name="Total 3 46" xfId="16245" xr:uid="{00000000-0005-0000-0000-0000903E0000}"/>
    <cellStyle name="Total 3 47" xfId="16259" xr:uid="{00000000-0005-0000-0000-0000913E0000}"/>
    <cellStyle name="Total 3 48" xfId="16271" xr:uid="{00000000-0005-0000-0000-0000923E0000}"/>
    <cellStyle name="Total 3 49" xfId="16283" xr:uid="{00000000-0005-0000-0000-0000933E0000}"/>
    <cellStyle name="Total 3 5" xfId="10347" xr:uid="{00000000-0005-0000-0000-0000943E0000}"/>
    <cellStyle name="Total 3 5 2" xfId="13914" xr:uid="{00000000-0005-0000-0000-0000953E0000}"/>
    <cellStyle name="Total 3 5 3" xfId="14404" xr:uid="{00000000-0005-0000-0000-0000963E0000}"/>
    <cellStyle name="Total 3 50" xfId="16294" xr:uid="{00000000-0005-0000-0000-0000973E0000}"/>
    <cellStyle name="Total 3 51" xfId="16307" xr:uid="{00000000-0005-0000-0000-0000983E0000}"/>
    <cellStyle name="Total 3 6" xfId="10361" xr:uid="{00000000-0005-0000-0000-0000993E0000}"/>
    <cellStyle name="Total 3 6 2" xfId="13923" xr:uid="{00000000-0005-0000-0000-00009A3E0000}"/>
    <cellStyle name="Total 3 6 3" xfId="14413" xr:uid="{00000000-0005-0000-0000-00009B3E0000}"/>
    <cellStyle name="Total 3 7" xfId="10385" xr:uid="{00000000-0005-0000-0000-00009C3E0000}"/>
    <cellStyle name="Total 3 7 2" xfId="13414" xr:uid="{00000000-0005-0000-0000-00009D3E0000}"/>
    <cellStyle name="Total 3 7 3" xfId="13935" xr:uid="{00000000-0005-0000-0000-00009E3E0000}"/>
    <cellStyle name="Total 3 7 4" xfId="14426" xr:uid="{00000000-0005-0000-0000-00009F3E0000}"/>
    <cellStyle name="Total 3 8" xfId="10410" xr:uid="{00000000-0005-0000-0000-0000A03E0000}"/>
    <cellStyle name="Total 3 8 2" xfId="13437" xr:uid="{00000000-0005-0000-0000-0000A13E0000}"/>
    <cellStyle name="Total 3 8 3" xfId="13958" xr:uid="{00000000-0005-0000-0000-0000A23E0000}"/>
    <cellStyle name="Total 3 8 4" xfId="14449" xr:uid="{00000000-0005-0000-0000-0000A33E0000}"/>
    <cellStyle name="Total 3 9" xfId="10435" xr:uid="{00000000-0005-0000-0000-0000A43E0000}"/>
    <cellStyle name="Total 3 9 2" xfId="13461" xr:uid="{00000000-0005-0000-0000-0000A53E0000}"/>
    <cellStyle name="Total 3 9 3" xfId="13982" xr:uid="{00000000-0005-0000-0000-0000A63E0000}"/>
    <cellStyle name="Total 3 9 4" xfId="14473" xr:uid="{00000000-0005-0000-0000-0000A73E0000}"/>
    <cellStyle name="Total Bold" xfId="5078" xr:uid="{00000000-0005-0000-0000-0000A83E0000}"/>
    <cellStyle name="Total Bold 10" xfId="13284" xr:uid="{00000000-0005-0000-0000-0000A93E0000}"/>
    <cellStyle name="Total Bold 10 2" xfId="13686" xr:uid="{00000000-0005-0000-0000-0000AA3E0000}"/>
    <cellStyle name="Total Bold 10 3" xfId="14162" xr:uid="{00000000-0005-0000-0000-0000AB3E0000}"/>
    <cellStyle name="Total Bold 10 4" xfId="14648" xr:uid="{00000000-0005-0000-0000-0000AC3E0000}"/>
    <cellStyle name="Total Bold 11" xfId="13294" xr:uid="{00000000-0005-0000-0000-0000AD3E0000}"/>
    <cellStyle name="Total Bold 11 2" xfId="13693" xr:uid="{00000000-0005-0000-0000-0000AE3E0000}"/>
    <cellStyle name="Total Bold 11 3" xfId="14169" xr:uid="{00000000-0005-0000-0000-0000AF3E0000}"/>
    <cellStyle name="Total Bold 12" xfId="13305" xr:uid="{00000000-0005-0000-0000-0000B03E0000}"/>
    <cellStyle name="Total Bold 12 2" xfId="13702" xr:uid="{00000000-0005-0000-0000-0000B13E0000}"/>
    <cellStyle name="Total Bold 12 3" xfId="14176" xr:uid="{00000000-0005-0000-0000-0000B23E0000}"/>
    <cellStyle name="Total Bold 12 4" xfId="14660" xr:uid="{00000000-0005-0000-0000-0000B33E0000}"/>
    <cellStyle name="Total Bold 13" xfId="13317" xr:uid="{00000000-0005-0000-0000-0000B43E0000}"/>
    <cellStyle name="Total Bold 13 2" xfId="13714" xr:uid="{00000000-0005-0000-0000-0000B53E0000}"/>
    <cellStyle name="Total Bold 13 3" xfId="14187" xr:uid="{00000000-0005-0000-0000-0000B63E0000}"/>
    <cellStyle name="Total Bold 13 4" xfId="14671" xr:uid="{00000000-0005-0000-0000-0000B73E0000}"/>
    <cellStyle name="Total Bold 14" xfId="11447" xr:uid="{00000000-0005-0000-0000-0000B83E0000}"/>
    <cellStyle name="Total Bold 15" xfId="10981" xr:uid="{00000000-0005-0000-0000-0000B93E0000}"/>
    <cellStyle name="Total Bold 16" xfId="11389" xr:uid="{00000000-0005-0000-0000-0000BA3E0000}"/>
    <cellStyle name="Total Bold 17" xfId="12658" xr:uid="{00000000-0005-0000-0000-0000BB3E0000}"/>
    <cellStyle name="Total Bold 18" xfId="12671" xr:uid="{00000000-0005-0000-0000-0000BC3E0000}"/>
    <cellStyle name="Total Bold 19" xfId="15036" xr:uid="{00000000-0005-0000-0000-0000BD3E0000}"/>
    <cellStyle name="Total Bold 2" xfId="10289" xr:uid="{00000000-0005-0000-0000-0000BE3E0000}"/>
    <cellStyle name="Total Bold 2 2" xfId="13863" xr:uid="{00000000-0005-0000-0000-0000BF3E0000}"/>
    <cellStyle name="Total Bold 2 3" xfId="14348" xr:uid="{00000000-0005-0000-0000-0000C03E0000}"/>
    <cellStyle name="Total Bold 20" xfId="15063" xr:uid="{00000000-0005-0000-0000-0000C13E0000}"/>
    <cellStyle name="Total Bold 21" xfId="15109" xr:uid="{00000000-0005-0000-0000-0000C23E0000}"/>
    <cellStyle name="Total Bold 22" xfId="15131" xr:uid="{00000000-0005-0000-0000-0000C33E0000}"/>
    <cellStyle name="Total Bold 23" xfId="15157" xr:uid="{00000000-0005-0000-0000-0000C43E0000}"/>
    <cellStyle name="Total Bold 24" xfId="15175" xr:uid="{00000000-0005-0000-0000-0000C53E0000}"/>
    <cellStyle name="Total Bold 25" xfId="15193" xr:uid="{00000000-0005-0000-0000-0000C63E0000}"/>
    <cellStyle name="Total Bold 26" xfId="15208" xr:uid="{00000000-0005-0000-0000-0000C73E0000}"/>
    <cellStyle name="Total Bold 27" xfId="15236" xr:uid="{00000000-0005-0000-0000-0000C83E0000}"/>
    <cellStyle name="Total Bold 28" xfId="15255" xr:uid="{00000000-0005-0000-0000-0000C93E0000}"/>
    <cellStyle name="Total Bold 29" xfId="15266" xr:uid="{00000000-0005-0000-0000-0000CA3E0000}"/>
    <cellStyle name="Total Bold 3" xfId="10309" xr:uid="{00000000-0005-0000-0000-0000CB3E0000}"/>
    <cellStyle name="Total Bold 3 2" xfId="13881" xr:uid="{00000000-0005-0000-0000-0000CC3E0000}"/>
    <cellStyle name="Total Bold 3 3" xfId="14366" xr:uid="{00000000-0005-0000-0000-0000CD3E0000}"/>
    <cellStyle name="Total Bold 30" xfId="15294" xr:uid="{00000000-0005-0000-0000-0000CE3E0000}"/>
    <cellStyle name="Total Bold 31" xfId="15304" xr:uid="{00000000-0005-0000-0000-0000CF3E0000}"/>
    <cellStyle name="Total Bold 32" xfId="15326" xr:uid="{00000000-0005-0000-0000-0000D03E0000}"/>
    <cellStyle name="Total Bold 33" xfId="15349" xr:uid="{00000000-0005-0000-0000-0000D13E0000}"/>
    <cellStyle name="Total Bold 34" xfId="15355" xr:uid="{00000000-0005-0000-0000-0000D23E0000}"/>
    <cellStyle name="Total Bold 35" xfId="15396" xr:uid="{00000000-0005-0000-0000-0000D33E0000}"/>
    <cellStyle name="Total Bold 36" xfId="15399" xr:uid="{00000000-0005-0000-0000-0000D43E0000}"/>
    <cellStyle name="Total Bold 37" xfId="15405" xr:uid="{00000000-0005-0000-0000-0000D53E0000}"/>
    <cellStyle name="Total Bold 38" xfId="15431" xr:uid="{00000000-0005-0000-0000-0000D63E0000}"/>
    <cellStyle name="Total Bold 39" xfId="15437" xr:uid="{00000000-0005-0000-0000-0000D73E0000}"/>
    <cellStyle name="Total Bold 4" xfId="10327" xr:uid="{00000000-0005-0000-0000-0000D83E0000}"/>
    <cellStyle name="Total Bold 4 2" xfId="13899" xr:uid="{00000000-0005-0000-0000-0000D93E0000}"/>
    <cellStyle name="Total Bold 4 3" xfId="14384" xr:uid="{00000000-0005-0000-0000-0000DA3E0000}"/>
    <cellStyle name="Total Bold 40" xfId="15448" xr:uid="{00000000-0005-0000-0000-0000DB3E0000}"/>
    <cellStyle name="Total Bold 41" xfId="15537" xr:uid="{00000000-0005-0000-0000-0000DC3E0000}"/>
    <cellStyle name="Total Bold 42" xfId="15491" xr:uid="{00000000-0005-0000-0000-0000DD3E0000}"/>
    <cellStyle name="Total Bold 43" xfId="16183" xr:uid="{00000000-0005-0000-0000-0000DE3E0000}"/>
    <cellStyle name="Total Bold 44" xfId="16206" xr:uid="{00000000-0005-0000-0000-0000DF3E0000}"/>
    <cellStyle name="Total Bold 45" xfId="16229" xr:uid="{00000000-0005-0000-0000-0000E03E0000}"/>
    <cellStyle name="Total Bold 46" xfId="16246" xr:uid="{00000000-0005-0000-0000-0000E13E0000}"/>
    <cellStyle name="Total Bold 47" xfId="16260" xr:uid="{00000000-0005-0000-0000-0000E23E0000}"/>
    <cellStyle name="Total Bold 48" xfId="16272" xr:uid="{00000000-0005-0000-0000-0000E33E0000}"/>
    <cellStyle name="Total Bold 49" xfId="16284" xr:uid="{00000000-0005-0000-0000-0000E43E0000}"/>
    <cellStyle name="Total Bold 5" xfId="10348" xr:uid="{00000000-0005-0000-0000-0000E53E0000}"/>
    <cellStyle name="Total Bold 5 2" xfId="13915" xr:uid="{00000000-0005-0000-0000-0000E63E0000}"/>
    <cellStyle name="Total Bold 5 3" xfId="14405" xr:uid="{00000000-0005-0000-0000-0000E73E0000}"/>
    <cellStyle name="Total Bold 50" xfId="16295" xr:uid="{00000000-0005-0000-0000-0000E83E0000}"/>
    <cellStyle name="Total Bold 51" xfId="16308" xr:uid="{00000000-0005-0000-0000-0000E93E0000}"/>
    <cellStyle name="Total Bold 6" xfId="10365" xr:uid="{00000000-0005-0000-0000-0000EA3E0000}"/>
    <cellStyle name="Total Bold 6 2" xfId="13926" xr:uid="{00000000-0005-0000-0000-0000EB3E0000}"/>
    <cellStyle name="Total Bold 6 3" xfId="14416" xr:uid="{00000000-0005-0000-0000-0000EC3E0000}"/>
    <cellStyle name="Total Bold 7" xfId="10386" xr:uid="{00000000-0005-0000-0000-0000ED3E0000}"/>
    <cellStyle name="Total Bold 7 2" xfId="13415" xr:uid="{00000000-0005-0000-0000-0000EE3E0000}"/>
    <cellStyle name="Total Bold 7 3" xfId="13936" xr:uid="{00000000-0005-0000-0000-0000EF3E0000}"/>
    <cellStyle name="Total Bold 7 4" xfId="14427" xr:uid="{00000000-0005-0000-0000-0000F03E0000}"/>
    <cellStyle name="Total Bold 8" xfId="10411" xr:uid="{00000000-0005-0000-0000-0000F13E0000}"/>
    <cellStyle name="Total Bold 8 2" xfId="13438" xr:uid="{00000000-0005-0000-0000-0000F23E0000}"/>
    <cellStyle name="Total Bold 8 3" xfId="13959" xr:uid="{00000000-0005-0000-0000-0000F33E0000}"/>
    <cellStyle name="Total Bold 8 4" xfId="14450" xr:uid="{00000000-0005-0000-0000-0000F43E0000}"/>
    <cellStyle name="Total Bold 9" xfId="10436" xr:uid="{00000000-0005-0000-0000-0000F53E0000}"/>
    <cellStyle name="Total Bold 9 2" xfId="13462" xr:uid="{00000000-0005-0000-0000-0000F63E0000}"/>
    <cellStyle name="Total Bold 9 3" xfId="13983" xr:uid="{00000000-0005-0000-0000-0000F73E0000}"/>
    <cellStyle name="Total Bold 9 4" xfId="14474" xr:uid="{00000000-0005-0000-0000-0000F83E0000}"/>
    <cellStyle name="Totals" xfId="5079" xr:uid="{00000000-0005-0000-0000-0000F93E0000}"/>
    <cellStyle name="Totals 10" xfId="10437" xr:uid="{00000000-0005-0000-0000-0000FA3E0000}"/>
    <cellStyle name="Totals 10 2" xfId="10917" xr:uid="{00000000-0005-0000-0000-0000FB3E0000}"/>
    <cellStyle name="Totals 10 3" xfId="13052" xr:uid="{00000000-0005-0000-0000-0000FC3E0000}"/>
    <cellStyle name="Totals 10 4" xfId="13463" xr:uid="{00000000-0005-0000-0000-0000FD3E0000}"/>
    <cellStyle name="Totals 10 5" xfId="13984" xr:uid="{00000000-0005-0000-0000-0000FE3E0000}"/>
    <cellStyle name="Totals 10 6" xfId="14475" xr:uid="{00000000-0005-0000-0000-0000FF3E0000}"/>
    <cellStyle name="Totals 11" xfId="10454" xr:uid="{00000000-0005-0000-0000-0000003F0000}"/>
    <cellStyle name="Totals 11 2" xfId="10930" xr:uid="{00000000-0005-0000-0000-0000013F0000}"/>
    <cellStyle name="Totals 11 3" xfId="13064" xr:uid="{00000000-0005-0000-0000-0000023F0000}"/>
    <cellStyle name="Totals 11 4" xfId="13479" xr:uid="{00000000-0005-0000-0000-0000033F0000}"/>
    <cellStyle name="Totals 11 5" xfId="13997" xr:uid="{00000000-0005-0000-0000-0000043F0000}"/>
    <cellStyle name="Totals 11 6" xfId="14488" xr:uid="{00000000-0005-0000-0000-0000053F0000}"/>
    <cellStyle name="Totals 11 7" xfId="14832" xr:uid="{00000000-0005-0000-0000-0000063F0000}"/>
    <cellStyle name="Totals 12" xfId="9774" xr:uid="{00000000-0005-0000-0000-0000073F0000}"/>
    <cellStyle name="Totals 12 2" xfId="13285" xr:uid="{00000000-0005-0000-0000-0000083F0000}"/>
    <cellStyle name="Totals 12 3" xfId="13687" xr:uid="{00000000-0005-0000-0000-0000093F0000}"/>
    <cellStyle name="Totals 12 4" xfId="14163" xr:uid="{00000000-0005-0000-0000-00000A3F0000}"/>
    <cellStyle name="Totals 12 5" xfId="14649" xr:uid="{00000000-0005-0000-0000-00000B3F0000}"/>
    <cellStyle name="Totals 12 6" xfId="15000" xr:uid="{00000000-0005-0000-0000-00000C3F0000}"/>
    <cellStyle name="Totals 13" xfId="13295" xr:uid="{00000000-0005-0000-0000-00000D3F0000}"/>
    <cellStyle name="Totals 13 2" xfId="13694" xr:uid="{00000000-0005-0000-0000-00000E3F0000}"/>
    <cellStyle name="Totals 13 3" xfId="14170" xr:uid="{00000000-0005-0000-0000-00000F3F0000}"/>
    <cellStyle name="Totals 13 4" xfId="14654" xr:uid="{00000000-0005-0000-0000-0000103F0000}"/>
    <cellStyle name="Totals 13 5" xfId="15005" xr:uid="{00000000-0005-0000-0000-0000113F0000}"/>
    <cellStyle name="Totals 14" xfId="13306" xr:uid="{00000000-0005-0000-0000-0000123F0000}"/>
    <cellStyle name="Totals 14 2" xfId="13703" xr:uid="{00000000-0005-0000-0000-0000133F0000}"/>
    <cellStyle name="Totals 14 3" xfId="14177" xr:uid="{00000000-0005-0000-0000-0000143F0000}"/>
    <cellStyle name="Totals 14 4" xfId="14661" xr:uid="{00000000-0005-0000-0000-0000153F0000}"/>
    <cellStyle name="Totals 14 5" xfId="15010" xr:uid="{00000000-0005-0000-0000-0000163F0000}"/>
    <cellStyle name="Totals 15" xfId="13318" xr:uid="{00000000-0005-0000-0000-0000173F0000}"/>
    <cellStyle name="Totals 15 2" xfId="13715" xr:uid="{00000000-0005-0000-0000-0000183F0000}"/>
    <cellStyle name="Totals 15 3" xfId="14188" xr:uid="{00000000-0005-0000-0000-0000193F0000}"/>
    <cellStyle name="Totals 15 4" xfId="14672" xr:uid="{00000000-0005-0000-0000-00001A3F0000}"/>
    <cellStyle name="Totals 15 5" xfId="15019" xr:uid="{00000000-0005-0000-0000-00001B3F0000}"/>
    <cellStyle name="Totals 16" xfId="10975" xr:uid="{00000000-0005-0000-0000-00001C3F0000}"/>
    <cellStyle name="Totals 17" xfId="10972" xr:uid="{00000000-0005-0000-0000-00001D3F0000}"/>
    <cellStyle name="Totals 18" xfId="10980" xr:uid="{00000000-0005-0000-0000-00001E3F0000}"/>
    <cellStyle name="Totals 19" xfId="11390" xr:uid="{00000000-0005-0000-0000-00001F3F0000}"/>
    <cellStyle name="Totals 2" xfId="8567" xr:uid="{00000000-0005-0000-0000-0000203F0000}"/>
    <cellStyle name="Totals 2 10" xfId="15823" xr:uid="{00000000-0005-0000-0000-0000213F0000}"/>
    <cellStyle name="Totals 2 2" xfId="10470" xr:uid="{00000000-0005-0000-0000-0000223F0000}"/>
    <cellStyle name="Totals 2 2 2" xfId="10935" xr:uid="{00000000-0005-0000-0000-0000233F0000}"/>
    <cellStyle name="Totals 2 2 3" xfId="13067" xr:uid="{00000000-0005-0000-0000-0000243F0000}"/>
    <cellStyle name="Totals 2 2 4" xfId="13494" xr:uid="{00000000-0005-0000-0000-0000253F0000}"/>
    <cellStyle name="Totals 2 2 5" xfId="14002" xr:uid="{00000000-0005-0000-0000-0000263F0000}"/>
    <cellStyle name="Totals 2 2 6" xfId="14493" xr:uid="{00000000-0005-0000-0000-0000273F0000}"/>
    <cellStyle name="Totals 2 2 7" xfId="14837" xr:uid="{00000000-0005-0000-0000-0000283F0000}"/>
    <cellStyle name="Totals 2 3" xfId="9783" xr:uid="{00000000-0005-0000-0000-0000293F0000}"/>
    <cellStyle name="Totals 2 4" xfId="11398" xr:uid="{00000000-0005-0000-0000-00002A3F0000}"/>
    <cellStyle name="Totals 2 5" xfId="11981" xr:uid="{00000000-0005-0000-0000-00002B3F0000}"/>
    <cellStyle name="Totals 2 6" xfId="11425" xr:uid="{00000000-0005-0000-0000-00002C3F0000}"/>
    <cellStyle name="Totals 2 7" xfId="11911" xr:uid="{00000000-0005-0000-0000-00002D3F0000}"/>
    <cellStyle name="Totals 2 8" xfId="15910" xr:uid="{00000000-0005-0000-0000-00002E3F0000}"/>
    <cellStyle name="Totals 2 9" xfId="15496" xr:uid="{00000000-0005-0000-0000-00002F3F0000}"/>
    <cellStyle name="Totals 20" xfId="12659" xr:uid="{00000000-0005-0000-0000-0000303F0000}"/>
    <cellStyle name="Totals 21" xfId="12672" xr:uid="{00000000-0005-0000-0000-0000313F0000}"/>
    <cellStyle name="Totals 22" xfId="15037" xr:uid="{00000000-0005-0000-0000-0000323F0000}"/>
    <cellStyle name="Totals 23" xfId="15064" xr:uid="{00000000-0005-0000-0000-0000333F0000}"/>
    <cellStyle name="Totals 24" xfId="15110" xr:uid="{00000000-0005-0000-0000-0000343F0000}"/>
    <cellStyle name="Totals 25" xfId="15132" xr:uid="{00000000-0005-0000-0000-0000353F0000}"/>
    <cellStyle name="Totals 26" xfId="15158" xr:uid="{00000000-0005-0000-0000-0000363F0000}"/>
    <cellStyle name="Totals 27" xfId="15176" xr:uid="{00000000-0005-0000-0000-0000373F0000}"/>
    <cellStyle name="Totals 28" xfId="15194" xr:uid="{00000000-0005-0000-0000-0000383F0000}"/>
    <cellStyle name="Totals 29" xfId="15209" xr:uid="{00000000-0005-0000-0000-0000393F0000}"/>
    <cellStyle name="Totals 3" xfId="10290" xr:uid="{00000000-0005-0000-0000-00003A3F0000}"/>
    <cellStyle name="Totals 3 2" xfId="10811" xr:uid="{00000000-0005-0000-0000-00003B3F0000}"/>
    <cellStyle name="Totals 3 3" xfId="12963" xr:uid="{00000000-0005-0000-0000-00003C3F0000}"/>
    <cellStyle name="Totals 3 4" xfId="13340" xr:uid="{00000000-0005-0000-0000-00003D3F0000}"/>
    <cellStyle name="Totals 3 5" xfId="13864" xr:uid="{00000000-0005-0000-0000-00003E3F0000}"/>
    <cellStyle name="Totals 3 6" xfId="14349" xr:uid="{00000000-0005-0000-0000-00003F3F0000}"/>
    <cellStyle name="Totals 30" xfId="15237" xr:uid="{00000000-0005-0000-0000-0000403F0000}"/>
    <cellStyle name="Totals 31" xfId="15256" xr:uid="{00000000-0005-0000-0000-0000413F0000}"/>
    <cellStyle name="Totals 32" xfId="15267" xr:uid="{00000000-0005-0000-0000-0000423F0000}"/>
    <cellStyle name="Totals 33" xfId="15295" xr:uid="{00000000-0005-0000-0000-0000433F0000}"/>
    <cellStyle name="Totals 34" xfId="15305" xr:uid="{00000000-0005-0000-0000-0000443F0000}"/>
    <cellStyle name="Totals 35" xfId="15327" xr:uid="{00000000-0005-0000-0000-0000453F0000}"/>
    <cellStyle name="Totals 36" xfId="15350" xr:uid="{00000000-0005-0000-0000-0000463F0000}"/>
    <cellStyle name="Totals 37" xfId="15369" xr:uid="{00000000-0005-0000-0000-0000473F0000}"/>
    <cellStyle name="Totals 38" xfId="15397" xr:uid="{00000000-0005-0000-0000-0000483F0000}"/>
    <cellStyle name="Totals 39" xfId="15400" xr:uid="{00000000-0005-0000-0000-0000493F0000}"/>
    <cellStyle name="Totals 4" xfId="10310" xr:uid="{00000000-0005-0000-0000-00004A3F0000}"/>
    <cellStyle name="Totals 4 2" xfId="10827" xr:uid="{00000000-0005-0000-0000-00004B3F0000}"/>
    <cellStyle name="Totals 4 3" xfId="12977" xr:uid="{00000000-0005-0000-0000-00004C3F0000}"/>
    <cellStyle name="Totals 4 4" xfId="13359" xr:uid="{00000000-0005-0000-0000-00004D3F0000}"/>
    <cellStyle name="Totals 4 5" xfId="13882" xr:uid="{00000000-0005-0000-0000-00004E3F0000}"/>
    <cellStyle name="Totals 4 6" xfId="14367" xr:uid="{00000000-0005-0000-0000-00004F3F0000}"/>
    <cellStyle name="Totals 40" xfId="15406" xr:uid="{00000000-0005-0000-0000-0000503F0000}"/>
    <cellStyle name="Totals 41" xfId="15432" xr:uid="{00000000-0005-0000-0000-0000513F0000}"/>
    <cellStyle name="Totals 42" xfId="15438" xr:uid="{00000000-0005-0000-0000-0000523F0000}"/>
    <cellStyle name="Totals 43" xfId="15449" xr:uid="{00000000-0005-0000-0000-0000533F0000}"/>
    <cellStyle name="Totals 44" xfId="15528" xr:uid="{00000000-0005-0000-0000-0000543F0000}"/>
    <cellStyle name="Totals 45" xfId="15476" xr:uid="{00000000-0005-0000-0000-0000553F0000}"/>
    <cellStyle name="Totals 46" xfId="15472" xr:uid="{00000000-0005-0000-0000-0000563F0000}"/>
    <cellStyle name="Totals 47" xfId="15536" xr:uid="{00000000-0005-0000-0000-0000573F0000}"/>
    <cellStyle name="Totals 48" xfId="15516" xr:uid="{00000000-0005-0000-0000-0000583F0000}"/>
    <cellStyle name="Totals 49" xfId="16184" xr:uid="{00000000-0005-0000-0000-0000593F0000}"/>
    <cellStyle name="Totals 5" xfId="10328" xr:uid="{00000000-0005-0000-0000-00005A3F0000}"/>
    <cellStyle name="Totals 5 2" xfId="10843" xr:uid="{00000000-0005-0000-0000-00005B3F0000}"/>
    <cellStyle name="Totals 5 3" xfId="12984" xr:uid="{00000000-0005-0000-0000-00005C3F0000}"/>
    <cellStyle name="Totals 5 4" xfId="13375" xr:uid="{00000000-0005-0000-0000-00005D3F0000}"/>
    <cellStyle name="Totals 5 5" xfId="13900" xr:uid="{00000000-0005-0000-0000-00005E3F0000}"/>
    <cellStyle name="Totals 5 6" xfId="14385" xr:uid="{00000000-0005-0000-0000-00005F3F0000}"/>
    <cellStyle name="Totals 50" xfId="16207" xr:uid="{00000000-0005-0000-0000-0000603F0000}"/>
    <cellStyle name="Totals 51" xfId="16230" xr:uid="{00000000-0005-0000-0000-0000613F0000}"/>
    <cellStyle name="Totals 52" xfId="16247" xr:uid="{00000000-0005-0000-0000-0000623F0000}"/>
    <cellStyle name="Totals 53" xfId="16261" xr:uid="{00000000-0005-0000-0000-0000633F0000}"/>
    <cellStyle name="Totals 54" xfId="16273" xr:uid="{00000000-0005-0000-0000-0000643F0000}"/>
    <cellStyle name="Totals 55" xfId="16285" xr:uid="{00000000-0005-0000-0000-0000653F0000}"/>
    <cellStyle name="Totals 56" xfId="16296" xr:uid="{00000000-0005-0000-0000-0000663F0000}"/>
    <cellStyle name="Totals 57" xfId="16309" xr:uid="{00000000-0005-0000-0000-0000673F0000}"/>
    <cellStyle name="Totals 6" xfId="10349" xr:uid="{00000000-0005-0000-0000-0000683F0000}"/>
    <cellStyle name="Totals 6 2" xfId="10857" xr:uid="{00000000-0005-0000-0000-0000693F0000}"/>
    <cellStyle name="Totals 6 3" xfId="12999" xr:uid="{00000000-0005-0000-0000-00006A3F0000}"/>
    <cellStyle name="Totals 6 4" xfId="13391" xr:uid="{00000000-0005-0000-0000-00006B3F0000}"/>
    <cellStyle name="Totals 6 5" xfId="13916" xr:uid="{00000000-0005-0000-0000-00006C3F0000}"/>
    <cellStyle name="Totals 6 6" xfId="14406" xr:uid="{00000000-0005-0000-0000-00006D3F0000}"/>
    <cellStyle name="Totals 7" xfId="10366" xr:uid="{00000000-0005-0000-0000-00006E3F0000}"/>
    <cellStyle name="Totals 7 2" xfId="10866" xr:uid="{00000000-0005-0000-0000-00006F3F0000}"/>
    <cellStyle name="Totals 7 3" xfId="13008" xr:uid="{00000000-0005-0000-0000-0000703F0000}"/>
    <cellStyle name="Totals 7 4" xfId="13402" xr:uid="{00000000-0005-0000-0000-0000713F0000}"/>
    <cellStyle name="Totals 7 5" xfId="13927" xr:uid="{00000000-0005-0000-0000-0000723F0000}"/>
    <cellStyle name="Totals 7 6" xfId="14417" xr:uid="{00000000-0005-0000-0000-0000733F0000}"/>
    <cellStyle name="Totals 8" xfId="10387" xr:uid="{00000000-0005-0000-0000-0000743F0000}"/>
    <cellStyle name="Totals 8 2" xfId="10874" xr:uid="{00000000-0005-0000-0000-0000753F0000}"/>
    <cellStyle name="Totals 8 3" xfId="13018" xr:uid="{00000000-0005-0000-0000-0000763F0000}"/>
    <cellStyle name="Totals 8 4" xfId="13416" xr:uid="{00000000-0005-0000-0000-0000773F0000}"/>
    <cellStyle name="Totals 8 5" xfId="13937" xr:uid="{00000000-0005-0000-0000-0000783F0000}"/>
    <cellStyle name="Totals 8 6" xfId="14428" xr:uid="{00000000-0005-0000-0000-0000793F0000}"/>
    <cellStyle name="Totals 9" xfId="10412" xr:uid="{00000000-0005-0000-0000-00007A3F0000}"/>
    <cellStyle name="Totals 9 2" xfId="10895" xr:uid="{00000000-0005-0000-0000-00007B3F0000}"/>
    <cellStyle name="Totals 9 3" xfId="13035" xr:uid="{00000000-0005-0000-0000-00007C3F0000}"/>
    <cellStyle name="Totals 9 4" xfId="13439" xr:uid="{00000000-0005-0000-0000-00007D3F0000}"/>
    <cellStyle name="Totals 9 5" xfId="13960" xr:uid="{00000000-0005-0000-0000-00007E3F0000}"/>
    <cellStyle name="Totals 9 6" xfId="14451" xr:uid="{00000000-0005-0000-0000-00007F3F0000}"/>
    <cellStyle name="Underline_Single" xfId="5080" xr:uid="{00000000-0005-0000-0000-0000803F0000}"/>
    <cellStyle name="UnProtectedCalc" xfId="5081" xr:uid="{00000000-0005-0000-0000-0000813F0000}"/>
    <cellStyle name="UnProtectedCalc 2" xfId="6213" xr:uid="{00000000-0005-0000-0000-0000823F0000}"/>
    <cellStyle name="UnProtectedCalc 3" xfId="11391" xr:uid="{00000000-0005-0000-0000-0000833F0000}"/>
    <cellStyle name="Valuta (0)_Sheet1" xfId="5082" xr:uid="{00000000-0005-0000-0000-0000843F0000}"/>
    <cellStyle name="Valuta_piv_polio" xfId="5083" xr:uid="{00000000-0005-0000-0000-0000853F0000}"/>
    <cellStyle name="Währung [0]_A17 - 31.03.1998" xfId="5084" xr:uid="{00000000-0005-0000-0000-0000863F0000}"/>
    <cellStyle name="Währung_A17 - 31.03.1998" xfId="5085" xr:uid="{00000000-0005-0000-0000-0000873F0000}"/>
    <cellStyle name="Warburg" xfId="5086" xr:uid="{00000000-0005-0000-0000-0000883F0000}"/>
    <cellStyle name="Warning Text 2" xfId="63" xr:uid="{00000000-0005-0000-0000-0000893F0000}"/>
    <cellStyle name="Warning Text 2 2" xfId="5087" xr:uid="{00000000-0005-0000-0000-00008A3F0000}"/>
    <cellStyle name="Warning Text 2 3" xfId="5088" xr:uid="{00000000-0005-0000-0000-00008B3F0000}"/>
    <cellStyle name="Warning Text 2 4" xfId="5089" xr:uid="{00000000-0005-0000-0000-00008C3F0000}"/>
    <cellStyle name="Warning Text 2 5" xfId="5090" xr:uid="{00000000-0005-0000-0000-00008D3F0000}"/>
    <cellStyle name="Warning Text 2 6" xfId="5091" xr:uid="{00000000-0005-0000-0000-00008E3F0000}"/>
    <cellStyle name="Warning Text 2 7" xfId="5092" xr:uid="{00000000-0005-0000-0000-00008F3F0000}"/>
    <cellStyle name="Warning Text 2 8" xfId="5093" xr:uid="{00000000-0005-0000-0000-0000903F0000}"/>
    <cellStyle name="Warning Text 2 9" xfId="5094" xr:uid="{00000000-0005-0000-0000-0000913F0000}"/>
    <cellStyle name="Warning Text 3" xfId="5095" xr:uid="{00000000-0005-0000-0000-0000923F0000}"/>
    <cellStyle name="wild guess" xfId="5096" xr:uid="{00000000-0005-0000-0000-0000933F0000}"/>
    <cellStyle name="Wildguess" xfId="5097" xr:uid="{00000000-0005-0000-0000-0000943F0000}"/>
    <cellStyle name="Year" xfId="5098" xr:uid="{00000000-0005-0000-0000-0000953F0000}"/>
    <cellStyle name="Year Estimate" xfId="5099" xr:uid="{00000000-0005-0000-0000-0000963F0000}"/>
    <cellStyle name="Year, Actual" xfId="5100" xr:uid="{00000000-0005-0000-0000-0000973F0000}"/>
    <cellStyle name="YearE_ Pies " xfId="5101" xr:uid="{00000000-0005-0000-0000-0000983F0000}"/>
    <cellStyle name="YearFormat" xfId="5102" xr:uid="{00000000-0005-0000-0000-0000993F0000}"/>
    <cellStyle name="YearFormat 10" xfId="13307" xr:uid="{00000000-0005-0000-0000-00009A3F0000}"/>
    <cellStyle name="YearFormat 11" xfId="15124" xr:uid="{00000000-0005-0000-0000-00009B3F0000}"/>
    <cellStyle name="YearFormat 12" xfId="15166" xr:uid="{00000000-0005-0000-0000-00009C3F0000}"/>
    <cellStyle name="YearFormat 13" xfId="15380" xr:uid="{00000000-0005-0000-0000-00009D3F0000}"/>
    <cellStyle name="YearFormat 14" xfId="15425" xr:uid="{00000000-0005-0000-0000-00009E3F0000}"/>
    <cellStyle name="YearFormat 15" xfId="15529" xr:uid="{00000000-0005-0000-0000-00009F3F0000}"/>
    <cellStyle name="YearFormat 16" xfId="15519" xr:uid="{00000000-0005-0000-0000-0000A03F0000}"/>
    <cellStyle name="YearFormat 17" xfId="16239" xr:uid="{00000000-0005-0000-0000-0000A13F0000}"/>
    <cellStyle name="YearFormat 18" xfId="16250" xr:uid="{00000000-0005-0000-0000-0000A23F0000}"/>
    <cellStyle name="YearFormat 19" xfId="16266" xr:uid="{00000000-0005-0000-0000-0000A33F0000}"/>
    <cellStyle name="YearFormat 2" xfId="6214" xr:uid="{00000000-0005-0000-0000-0000A43F0000}"/>
    <cellStyle name="YearFormat 2 2" xfId="10465" xr:uid="{00000000-0005-0000-0000-0000A53F0000}"/>
    <cellStyle name="YearFormat 20" xfId="16290" xr:uid="{00000000-0005-0000-0000-0000A63F0000}"/>
    <cellStyle name="YearFormat 21" xfId="16299" xr:uid="{00000000-0005-0000-0000-0000A73F0000}"/>
    <cellStyle name="YearFormat 22" xfId="16310" xr:uid="{00000000-0005-0000-0000-0000A83F0000}"/>
    <cellStyle name="YearFormat 3" xfId="10293" xr:uid="{00000000-0005-0000-0000-0000A93F0000}"/>
    <cellStyle name="YearFormat 4" xfId="10369" xr:uid="{00000000-0005-0000-0000-0000AA3F0000}"/>
    <cellStyle name="YearFormat 4 2" xfId="14420" xr:uid="{00000000-0005-0000-0000-0000AB3F0000}"/>
    <cellStyle name="YearFormat 5" xfId="10404" xr:uid="{00000000-0005-0000-0000-0000AC3F0000}"/>
    <cellStyle name="YearFormat 6" xfId="10409" xr:uid="{00000000-0005-0000-0000-0000AD3F0000}"/>
    <cellStyle name="YearFormat 7" xfId="10431" xr:uid="{00000000-0005-0000-0000-0000AE3F0000}"/>
    <cellStyle name="YearFormat 8" xfId="10455" xr:uid="{00000000-0005-0000-0000-0000AF3F0000}"/>
    <cellStyle name="YearFormat 9" xfId="13296" xr:uid="{00000000-0005-0000-0000-0000B03F0000}"/>
    <cellStyle name="Yen" xfId="5103" xr:uid="{00000000-0005-0000-0000-0000B13F0000}"/>
    <cellStyle name="YesNo" xfId="5104" xr:uid="{00000000-0005-0000-0000-0000B23F0000}"/>
    <cellStyle name="쬞\?1@" xfId="5105" xr:uid="{00000000-0005-0000-0000-0000B33F0000}"/>
    <cellStyle name="千位分隔 2" xfId="5106" xr:uid="{00000000-0005-0000-0000-0000B43F0000}"/>
    <cellStyle name="常规 2" xfId="5107" xr:uid="{00000000-0005-0000-0000-0000B53F0000}"/>
    <cellStyle name="標準_car_JP" xfId="5108" xr:uid="{00000000-0005-0000-0000-0000B63F0000}"/>
  </cellStyles>
  <dxfs count="2">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488458" cy="2360144"/>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7501" y="134471"/>
          <a:ext cx="2101849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7536" y="152400"/>
          <a:ext cx="20372190" cy="182655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20890496" cy="198844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9495"/>
          <a:ext cx="16723657" cy="219467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6365" y="76200"/>
          <a:ext cx="20771316" cy="197358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8965" y="46752"/>
          <a:ext cx="21271045" cy="2338386"/>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19050</xdr:rowOff>
        </xdr:from>
        <xdr:to>
          <xdr:col>2</xdr:col>
          <xdr:colOff>1384300</xdr:colOff>
          <xdr:row>54</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19050</xdr:rowOff>
        </xdr:from>
        <xdr:to>
          <xdr:col>2</xdr:col>
          <xdr:colOff>1384300</xdr:colOff>
          <xdr:row>57</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19050</xdr:rowOff>
        </xdr:from>
        <xdr:to>
          <xdr:col>2</xdr:col>
          <xdr:colOff>1384300</xdr:colOff>
          <xdr:row>60</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19050</xdr:rowOff>
        </xdr:from>
        <xdr:to>
          <xdr:col>2</xdr:col>
          <xdr:colOff>1384300</xdr:colOff>
          <xdr:row>63</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19050</xdr:rowOff>
        </xdr:from>
        <xdr:to>
          <xdr:col>2</xdr:col>
          <xdr:colOff>1384300</xdr:colOff>
          <xdr:row>66</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19050</xdr:rowOff>
        </xdr:from>
        <xdr:to>
          <xdr:col>2</xdr:col>
          <xdr:colOff>1384300</xdr:colOff>
          <xdr:row>69</xdr:row>
          <xdr:rowOff>165100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43713" y="38100"/>
          <a:ext cx="17084040" cy="214122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4982" y="0"/>
          <a:ext cx="20801335" cy="2184109"/>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18588" y="282457"/>
          <a:ext cx="16449631" cy="157309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14111</xdr:colOff>
      <xdr:row>1</xdr:row>
      <xdr:rowOff>114300</xdr:rowOff>
    </xdr:from>
    <xdr:to>
      <xdr:col>7</xdr:col>
      <xdr:colOff>63500</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656167" y="297744"/>
          <a:ext cx="9757833" cy="1823861"/>
        </a:xfrm>
        <a:prstGeom prst="rect">
          <a:avLst/>
        </a:prstGeom>
        <a:ln>
          <a:noFill/>
        </a:ln>
        <a:effectLst>
          <a:softEdge rad="112500"/>
        </a:effectLst>
      </xdr:spPr>
    </xdr:pic>
    <xdr:clientData/>
  </xdr:twoCellAnchor>
  <xdr:twoCellAnchor>
    <xdr:from>
      <xdr:col>1</xdr:col>
      <xdr:colOff>219075</xdr:colOff>
      <xdr:row>4</xdr:row>
      <xdr:rowOff>114300</xdr:rowOff>
    </xdr:from>
    <xdr:to>
      <xdr:col>5</xdr:col>
      <xdr:colOff>239889</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61131" y="848078"/>
          <a:ext cx="8445147" cy="122318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85726</xdr:colOff>
      <xdr:row>2</xdr:row>
      <xdr:rowOff>133350</xdr:rowOff>
    </xdr:from>
    <xdr:to>
      <xdr:col>1</xdr:col>
      <xdr:colOff>1248833</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27782" y="500239"/>
          <a:ext cx="1163107" cy="554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33414</xdr:colOff>
      <xdr:row>2</xdr:row>
      <xdr:rowOff>7323</xdr:rowOff>
    </xdr:from>
    <xdr:to>
      <xdr:col>7</xdr:col>
      <xdr:colOff>119944</xdr:colOff>
      <xdr:row>4</xdr:row>
      <xdr:rowOff>7604</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7985025" y="374212"/>
          <a:ext cx="2485419" cy="36717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3</xdr:col>
      <xdr:colOff>528813</xdr:colOff>
      <xdr:row>9</xdr:row>
      <xdr:rowOff>30692</xdr:rowOff>
    </xdr:from>
    <xdr:to>
      <xdr:col>6</xdr:col>
      <xdr:colOff>576439</xdr:colOff>
      <xdr:row>10</xdr:row>
      <xdr:rowOff>87842</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838369" y="1681692"/>
          <a:ext cx="2446514" cy="240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33586" y="216648"/>
          <a:ext cx="18411895" cy="2240083"/>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2019%20IRM%20MPUC/Project%20Results/Midland%20PUC%20Retrofit%202014%20-%20L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Retrofit Projects"/>
      <sheetName val="Sorted"/>
      <sheetName val="Sheet2"/>
      <sheetName val="Sheet3"/>
    </sheetNames>
    <sheetDataSet>
      <sheetData sheetId="0" refreshError="1"/>
      <sheetData sheetId="1" refreshError="1">
        <row r="112">
          <cell r="AA112">
            <v>8.4769040607803797E-2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4" zoomScale="80" zoomScaleNormal="80" workbookViewId="0">
      <selection activeCell="C33" sqref="C33:U33"/>
    </sheetView>
  </sheetViews>
  <sheetFormatPr defaultColWidth="9.1796875" defaultRowHeight="14.5"/>
  <cols>
    <col min="1" max="1" width="9.1796875" style="9"/>
    <col min="2" max="2" width="32.1796875" style="27" customWidth="1"/>
    <col min="3" max="3" width="114.26953125" style="9" customWidth="1"/>
    <col min="4" max="4" width="8.1796875" style="9" customWidth="1"/>
    <col min="5" max="16384" width="9.1796875" style="9"/>
  </cols>
  <sheetData>
    <row r="1" spans="1:3" ht="174" customHeight="1"/>
    <row r="3" spans="1:3" ht="20">
      <c r="B3" s="861" t="s">
        <v>174</v>
      </c>
      <c r="C3" s="861"/>
    </row>
    <row r="4" spans="1:3" ht="11.25" customHeight="1"/>
    <row r="5" spans="1:3" s="30" customFormat="1" ht="25.5" customHeight="1">
      <c r="B5" s="60" t="s">
        <v>420</v>
      </c>
      <c r="C5" s="60" t="s">
        <v>173</v>
      </c>
    </row>
    <row r="6" spans="1:3" s="176" customFormat="1" ht="48" customHeight="1">
      <c r="A6" s="241"/>
      <c r="B6" s="618" t="s">
        <v>170</v>
      </c>
      <c r="C6" s="670" t="s">
        <v>599</v>
      </c>
    </row>
    <row r="7" spans="1:3" s="176" customFormat="1" ht="21" customHeight="1">
      <c r="A7" s="241"/>
      <c r="B7" s="612" t="s">
        <v>552</v>
      </c>
      <c r="C7" s="671" t="s">
        <v>612</v>
      </c>
    </row>
    <row r="8" spans="1:3" s="176" customFormat="1" ht="32.25" customHeight="1">
      <c r="B8" s="612" t="s">
        <v>367</v>
      </c>
      <c r="C8" s="672" t="s">
        <v>600</v>
      </c>
    </row>
    <row r="9" spans="1:3" s="176" customFormat="1" ht="27.75" customHeight="1">
      <c r="B9" s="612" t="s">
        <v>169</v>
      </c>
      <c r="C9" s="672" t="s">
        <v>601</v>
      </c>
    </row>
    <row r="10" spans="1:3" s="176" customFormat="1" ht="33" customHeight="1">
      <c r="B10" s="612" t="s">
        <v>597</v>
      </c>
      <c r="C10" s="671" t="s">
        <v>605</v>
      </c>
    </row>
    <row r="11" spans="1:3" s="176" customFormat="1" ht="26.25" customHeight="1">
      <c r="B11" s="627" t="s">
        <v>368</v>
      </c>
      <c r="C11" s="674" t="s">
        <v>602</v>
      </c>
    </row>
    <row r="12" spans="1:3" s="176" customFormat="1" ht="39.75" customHeight="1">
      <c r="B12" s="612" t="s">
        <v>369</v>
      </c>
      <c r="C12" s="672" t="s">
        <v>603</v>
      </c>
    </row>
    <row r="13" spans="1:3" s="176" customFormat="1" ht="18" customHeight="1">
      <c r="B13" s="612" t="s">
        <v>370</v>
      </c>
      <c r="C13" s="672" t="s">
        <v>604</v>
      </c>
    </row>
    <row r="14" spans="1:3" s="176" customFormat="1" ht="13.5" customHeight="1">
      <c r="B14" s="612"/>
      <c r="C14" s="673"/>
    </row>
    <row r="15" spans="1:3" s="176" customFormat="1" ht="18" customHeight="1">
      <c r="B15" s="612" t="s">
        <v>668</v>
      </c>
      <c r="C15" s="671" t="s">
        <v>666</v>
      </c>
    </row>
    <row r="16" spans="1:3" s="176" customFormat="1" ht="8.25" customHeight="1">
      <c r="B16" s="612"/>
      <c r="C16" s="673"/>
    </row>
    <row r="17" spans="2:3" s="176" customFormat="1" ht="33" customHeight="1">
      <c r="B17" s="675" t="s">
        <v>598</v>
      </c>
      <c r="C17" s="676" t="s">
        <v>667</v>
      </c>
    </row>
    <row r="18" spans="2:3" s="103" customFormat="1" ht="15.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312" zoomScale="80" zoomScaleNormal="80" zoomScaleSheetLayoutView="80" zoomScalePageLayoutView="85" workbookViewId="0">
      <selection activeCell="R341" sqref="R341"/>
    </sheetView>
  </sheetViews>
  <sheetFormatPr defaultColWidth="9.1796875" defaultRowHeight="14" outlineLevelRow="1" outlineLevelCol="1"/>
  <cols>
    <col min="1" max="1" width="4.7265625" style="509" customWidth="1"/>
    <col min="2" max="2" width="43.7265625" style="254" customWidth="1"/>
    <col min="3" max="3" width="14" style="254" customWidth="1"/>
    <col min="4" max="4" width="18.1796875" style="253" customWidth="1"/>
    <col min="5" max="5" width="11" style="253" bestFit="1" customWidth="1" outlineLevel="1"/>
    <col min="6" max="8" width="10.453125" style="253" customWidth="1" outlineLevel="1"/>
    <col min="9" max="13" width="9.1796875" style="253" customWidth="1" outlineLevel="1"/>
    <col min="14" max="14" width="12.453125" style="253" customWidth="1" outlineLevel="1"/>
    <col min="15" max="15" width="17.54296875" style="253" customWidth="1"/>
    <col min="16" max="24" width="9.453125" style="253" customWidth="1" outlineLevel="1"/>
    <col min="25" max="25" width="14.1796875" style="255" customWidth="1"/>
    <col min="26" max="26" width="25.54296875" style="255" bestFit="1" customWidth="1"/>
    <col min="27" max="27" width="16.81640625" style="255" customWidth="1"/>
    <col min="28" max="28" width="17.54296875" style="255" customWidth="1"/>
    <col min="29" max="35" width="14.54296875" style="255" customWidth="1"/>
    <col min="36" max="38" width="15" style="255" customWidth="1"/>
    <col min="39" max="39" width="14.26953125" style="256" customWidth="1"/>
    <col min="40" max="40" width="14.54296875" style="253" customWidth="1"/>
    <col min="41" max="41" width="14.81640625" style="253" customWidth="1"/>
    <col min="42" max="42" width="14" style="253" customWidth="1"/>
    <col min="43" max="43" width="9.7265625" style="253" customWidth="1"/>
    <col min="44" max="44" width="11.1796875" style="253" customWidth="1"/>
    <col min="45" max="45" width="12.1796875" style="253" customWidth="1"/>
    <col min="46" max="46" width="6.453125" style="253" bestFit="1" customWidth="1"/>
    <col min="47" max="51" width="9.1796875" style="253"/>
    <col min="52" max="52" width="6.453125" style="253" bestFit="1" customWidth="1"/>
    <col min="53" max="16384" width="9.1796875" style="253"/>
  </cols>
  <sheetData>
    <row r="1" spans="1:39" ht="164.25" customHeight="1"/>
    <row r="2" spans="1:39" ht="23.25" customHeight="1" thickBot="1"/>
    <row r="3" spans="1:39" ht="25.5" customHeight="1" thickBot="1">
      <c r="B3" s="917"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917"/>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908" t="s">
        <v>551</v>
      </c>
      <c r="D5" s="90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917" t="s">
        <v>505</v>
      </c>
      <c r="C7" s="918" t="s">
        <v>629</v>
      </c>
      <c r="D7" s="918"/>
      <c r="E7" s="918"/>
      <c r="F7" s="918"/>
      <c r="G7" s="918"/>
      <c r="H7" s="918"/>
      <c r="I7" s="918"/>
      <c r="J7" s="918"/>
      <c r="K7" s="918"/>
      <c r="L7" s="918"/>
      <c r="M7" s="918"/>
      <c r="N7" s="918"/>
      <c r="O7" s="918"/>
      <c r="P7" s="918"/>
      <c r="Q7" s="918"/>
      <c r="R7" s="918"/>
      <c r="S7" s="918"/>
      <c r="T7" s="918"/>
      <c r="U7" s="918"/>
      <c r="V7" s="918"/>
      <c r="W7" s="918"/>
      <c r="X7" s="918"/>
      <c r="Y7" s="606"/>
      <c r="Z7" s="606"/>
      <c r="AA7" s="606"/>
      <c r="AB7" s="606"/>
      <c r="AC7" s="606"/>
      <c r="AD7" s="606"/>
      <c r="AE7" s="270"/>
      <c r="AF7" s="270"/>
      <c r="AG7" s="270"/>
      <c r="AH7" s="270"/>
      <c r="AI7" s="270"/>
      <c r="AJ7" s="270"/>
      <c r="AK7" s="270"/>
      <c r="AL7" s="270"/>
    </row>
    <row r="8" spans="1:39" s="271" customFormat="1" ht="58.5" customHeight="1">
      <c r="A8" s="509"/>
      <c r="B8" s="917"/>
      <c r="C8" s="918" t="s">
        <v>569</v>
      </c>
      <c r="D8" s="918"/>
      <c r="E8" s="918"/>
      <c r="F8" s="918"/>
      <c r="G8" s="918"/>
      <c r="H8" s="918"/>
      <c r="I8" s="918"/>
      <c r="J8" s="918"/>
      <c r="K8" s="918"/>
      <c r="L8" s="918"/>
      <c r="M8" s="918"/>
      <c r="N8" s="918"/>
      <c r="O8" s="918"/>
      <c r="P8" s="918"/>
      <c r="Q8" s="918"/>
      <c r="R8" s="918"/>
      <c r="S8" s="918"/>
      <c r="T8" s="918"/>
      <c r="U8" s="918"/>
      <c r="V8" s="918"/>
      <c r="W8" s="918"/>
      <c r="X8" s="918"/>
      <c r="Y8" s="606"/>
      <c r="Z8" s="606"/>
      <c r="AA8" s="606"/>
      <c r="AB8" s="606"/>
      <c r="AC8" s="606"/>
      <c r="AD8" s="606"/>
      <c r="AE8" s="272"/>
      <c r="AF8" s="255"/>
      <c r="AG8" s="255"/>
      <c r="AH8" s="255"/>
      <c r="AI8" s="255"/>
      <c r="AJ8" s="255"/>
      <c r="AK8" s="255"/>
      <c r="AL8" s="255"/>
      <c r="AM8" s="256"/>
    </row>
    <row r="9" spans="1:39" s="271" customFormat="1" ht="57.75" customHeight="1">
      <c r="A9" s="509"/>
      <c r="B9" s="273"/>
      <c r="C9" s="918" t="s">
        <v>568</v>
      </c>
      <c r="D9" s="918"/>
      <c r="E9" s="918"/>
      <c r="F9" s="918"/>
      <c r="G9" s="918"/>
      <c r="H9" s="918"/>
      <c r="I9" s="918"/>
      <c r="J9" s="918"/>
      <c r="K9" s="918"/>
      <c r="L9" s="918"/>
      <c r="M9" s="918"/>
      <c r="N9" s="918"/>
      <c r="O9" s="918"/>
      <c r="P9" s="918"/>
      <c r="Q9" s="918"/>
      <c r="R9" s="918"/>
      <c r="S9" s="918"/>
      <c r="T9" s="918"/>
      <c r="U9" s="918"/>
      <c r="V9" s="918"/>
      <c r="W9" s="918"/>
      <c r="X9" s="918"/>
      <c r="Y9" s="606"/>
      <c r="Z9" s="606"/>
      <c r="AA9" s="606"/>
      <c r="AB9" s="606"/>
      <c r="AC9" s="606"/>
      <c r="AD9" s="606"/>
      <c r="AE9" s="272"/>
      <c r="AF9" s="255"/>
      <c r="AG9" s="255"/>
      <c r="AH9" s="255"/>
      <c r="AI9" s="255"/>
      <c r="AJ9" s="255"/>
      <c r="AK9" s="255"/>
      <c r="AL9" s="255"/>
      <c r="AM9" s="256"/>
    </row>
    <row r="10" spans="1:39" ht="41.25" customHeight="1">
      <c r="B10" s="275"/>
      <c r="C10" s="918" t="s">
        <v>632</v>
      </c>
      <c r="D10" s="918"/>
      <c r="E10" s="918"/>
      <c r="F10" s="918"/>
      <c r="G10" s="918"/>
      <c r="H10" s="918"/>
      <c r="I10" s="918"/>
      <c r="J10" s="918"/>
      <c r="K10" s="918"/>
      <c r="L10" s="918"/>
      <c r="M10" s="918"/>
      <c r="N10" s="918"/>
      <c r="O10" s="918"/>
      <c r="P10" s="918"/>
      <c r="Q10" s="918"/>
      <c r="R10" s="918"/>
      <c r="S10" s="918"/>
      <c r="T10" s="918"/>
      <c r="U10" s="918"/>
      <c r="V10" s="918"/>
      <c r="W10" s="918"/>
      <c r="X10" s="918"/>
      <c r="Y10" s="606"/>
      <c r="Z10" s="606"/>
      <c r="AA10" s="606"/>
      <c r="AB10" s="606"/>
      <c r="AC10" s="606"/>
      <c r="AD10" s="606"/>
      <c r="AE10" s="272"/>
      <c r="AF10" s="276"/>
      <c r="AG10" s="276"/>
      <c r="AH10" s="276"/>
      <c r="AI10" s="276"/>
      <c r="AJ10" s="276"/>
      <c r="AK10" s="276"/>
      <c r="AL10" s="276"/>
    </row>
    <row r="11" spans="1:39" ht="53.25" customHeight="1">
      <c r="C11" s="918" t="s">
        <v>618</v>
      </c>
      <c r="D11" s="918"/>
      <c r="E11" s="918"/>
      <c r="F11" s="918"/>
      <c r="G11" s="918"/>
      <c r="H11" s="918"/>
      <c r="I11" s="918"/>
      <c r="J11" s="918"/>
      <c r="K11" s="918"/>
      <c r="L11" s="918"/>
      <c r="M11" s="918"/>
      <c r="N11" s="918"/>
      <c r="O11" s="918"/>
      <c r="P11" s="918"/>
      <c r="Q11" s="918"/>
      <c r="R11" s="918"/>
      <c r="S11" s="918"/>
      <c r="T11" s="918"/>
      <c r="U11" s="918"/>
      <c r="V11" s="918"/>
      <c r="W11" s="918"/>
      <c r="X11" s="918"/>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917"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917"/>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919" t="s">
        <v>211</v>
      </c>
      <c r="C19" s="920" t="s">
        <v>33</v>
      </c>
      <c r="D19" s="284" t="s">
        <v>422</v>
      </c>
      <c r="E19" s="922" t="s">
        <v>209</v>
      </c>
      <c r="F19" s="923"/>
      <c r="G19" s="923"/>
      <c r="H19" s="923"/>
      <c r="I19" s="923"/>
      <c r="J19" s="923"/>
      <c r="K19" s="923"/>
      <c r="L19" s="923"/>
      <c r="M19" s="924"/>
      <c r="N19" s="928" t="s">
        <v>213</v>
      </c>
      <c r="O19" s="284" t="s">
        <v>423</v>
      </c>
      <c r="P19" s="922" t="s">
        <v>212</v>
      </c>
      <c r="Q19" s="923"/>
      <c r="R19" s="923"/>
      <c r="S19" s="923"/>
      <c r="T19" s="923"/>
      <c r="U19" s="923"/>
      <c r="V19" s="923"/>
      <c r="W19" s="923"/>
      <c r="X19" s="924"/>
      <c r="Y19" s="925" t="s">
        <v>243</v>
      </c>
      <c r="Z19" s="926"/>
      <c r="AA19" s="926"/>
      <c r="AB19" s="926"/>
      <c r="AC19" s="926"/>
      <c r="AD19" s="926"/>
      <c r="AE19" s="926"/>
      <c r="AF19" s="926"/>
      <c r="AG19" s="926"/>
      <c r="AH19" s="926"/>
      <c r="AI19" s="926"/>
      <c r="AJ19" s="926"/>
      <c r="AK19" s="926"/>
      <c r="AL19" s="926"/>
      <c r="AM19" s="927"/>
    </row>
    <row r="20" spans="1:39" s="283" customFormat="1" ht="59.25" customHeight="1">
      <c r="A20" s="509"/>
      <c r="B20" s="911"/>
      <c r="C20" s="921"/>
      <c r="D20" s="285">
        <v>2011</v>
      </c>
      <c r="E20" s="285">
        <v>2012</v>
      </c>
      <c r="F20" s="285">
        <v>2013</v>
      </c>
      <c r="G20" s="285">
        <v>2014</v>
      </c>
      <c r="H20" s="285">
        <v>2015</v>
      </c>
      <c r="I20" s="285">
        <v>2016</v>
      </c>
      <c r="J20" s="285">
        <v>2017</v>
      </c>
      <c r="K20" s="285">
        <v>2018</v>
      </c>
      <c r="L20" s="285">
        <v>2019</v>
      </c>
      <c r="M20" s="285">
        <v>2020</v>
      </c>
      <c r="N20" s="929"/>
      <c r="O20" s="285">
        <v>2011</v>
      </c>
      <c r="P20" s="285">
        <v>2012</v>
      </c>
      <c r="Q20" s="285">
        <v>2013</v>
      </c>
      <c r="R20" s="285">
        <v>2014</v>
      </c>
      <c r="S20" s="285">
        <v>2015</v>
      </c>
      <c r="T20" s="285">
        <v>2016</v>
      </c>
      <c r="U20" s="285">
        <v>2017</v>
      </c>
      <c r="V20" s="285">
        <v>2018</v>
      </c>
      <c r="W20" s="285">
        <v>2019</v>
      </c>
      <c r="X20" s="285">
        <v>2020</v>
      </c>
      <c r="Y20" s="285" t="s">
        <v>29</v>
      </c>
      <c r="Z20" s="286" t="s">
        <v>371</v>
      </c>
      <c r="AA20" s="286" t="s">
        <v>688</v>
      </c>
      <c r="AB20" s="286" t="s">
        <v>689</v>
      </c>
      <c r="AC20" s="286" t="s">
        <v>733</v>
      </c>
      <c r="AD20" s="286" t="s">
        <v>733</v>
      </c>
      <c r="AE20" s="286" t="s">
        <v>733</v>
      </c>
      <c r="AF20" s="286" t="s">
        <v>733</v>
      </c>
      <c r="AG20" s="286" t="s">
        <v>733</v>
      </c>
      <c r="AH20" s="286" t="s">
        <v>733</v>
      </c>
      <c r="AI20" s="286" t="s">
        <v>733</v>
      </c>
      <c r="AJ20" s="286" t="s">
        <v>733</v>
      </c>
      <c r="AK20" s="286" t="s">
        <v>733</v>
      </c>
      <c r="AL20" s="286" t="s">
        <v>733</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
        <v>27</v>
      </c>
      <c r="Z21" s="291" t="s">
        <v>27</v>
      </c>
      <c r="AA21" s="291" t="s">
        <v>28</v>
      </c>
      <c r="AB21" s="291" t="s">
        <v>28</v>
      </c>
      <c r="AC21" s="291">
        <v>0</v>
      </c>
      <c r="AD21" s="291">
        <v>0</v>
      </c>
      <c r="AE21" s="291">
        <v>0</v>
      </c>
      <c r="AF21" s="291">
        <v>0</v>
      </c>
      <c r="AG21" s="291">
        <v>0</v>
      </c>
      <c r="AH21" s="291">
        <v>0</v>
      </c>
      <c r="AI21" s="291">
        <v>0</v>
      </c>
      <c r="AJ21" s="291">
        <v>0</v>
      </c>
      <c r="AK21" s="291">
        <v>0</v>
      </c>
      <c r="AL21" s="291">
        <v>0</v>
      </c>
      <c r="AM21" s="292"/>
    </row>
    <row r="22" spans="1:39" s="283" customFormat="1" ht="15" customHeight="1" outlineLevel="1">
      <c r="A22" s="509">
        <v>1</v>
      </c>
      <c r="B22" s="294" t="s">
        <v>1</v>
      </c>
      <c r="C22" s="291" t="s">
        <v>25</v>
      </c>
      <c r="D22" s="295"/>
      <c r="E22" s="740"/>
      <c r="F22" s="825">
        <v>31400.987470745022</v>
      </c>
      <c r="G22" s="740">
        <v>31400.746267495284</v>
      </c>
      <c r="H22" s="740">
        <v>22465.642825733801</v>
      </c>
      <c r="I22" s="740">
        <v>0</v>
      </c>
      <c r="J22" s="740">
        <v>0</v>
      </c>
      <c r="K22" s="740"/>
      <c r="L22" s="740"/>
      <c r="M22" s="740"/>
      <c r="N22" s="291"/>
      <c r="O22" s="295"/>
      <c r="P22" s="740"/>
      <c r="Q22" s="825">
        <v>4.1675131591653942</v>
      </c>
      <c r="R22" s="740">
        <v>4.1672434336328612</v>
      </c>
      <c r="S22" s="740">
        <v>2.9537765035600652</v>
      </c>
      <c r="T22" s="740">
        <v>0</v>
      </c>
      <c r="U22" s="740">
        <v>0</v>
      </c>
      <c r="V22" s="740"/>
      <c r="W22" s="740"/>
      <c r="X22" s="740"/>
      <c r="Y22" s="410">
        <v>1</v>
      </c>
      <c r="Z22" s="410"/>
      <c r="AA22" s="410"/>
      <c r="AB22" s="410"/>
      <c r="AC22" s="410"/>
      <c r="AD22" s="410"/>
      <c r="AE22" s="410"/>
      <c r="AF22" s="410"/>
      <c r="AG22" s="410"/>
      <c r="AH22" s="410"/>
      <c r="AI22" s="410"/>
      <c r="AJ22" s="410"/>
      <c r="AK22" s="410"/>
      <c r="AL22" s="410"/>
      <c r="AM22" s="296">
        <f>SUM(Y22:AL22)</f>
        <v>1</v>
      </c>
    </row>
    <row r="23" spans="1:39" s="283" customFormat="1" ht="15.5" outlineLevel="1">
      <c r="A23" s="509"/>
      <c r="B23" s="294" t="s">
        <v>214</v>
      </c>
      <c r="C23" s="291" t="s">
        <v>163</v>
      </c>
      <c r="D23" s="295"/>
      <c r="E23" s="295"/>
      <c r="F23" s="825"/>
      <c r="G23" s="295"/>
      <c r="H23" s="295"/>
      <c r="I23" s="295"/>
      <c r="J23" s="295"/>
      <c r="K23" s="295"/>
      <c r="L23" s="295"/>
      <c r="M23" s="295"/>
      <c r="N23" s="468"/>
      <c r="O23" s="295"/>
      <c r="P23" s="295"/>
      <c r="Q23" s="825"/>
      <c r="R23" s="295"/>
      <c r="S23" s="295"/>
      <c r="T23" s="295"/>
      <c r="U23" s="295"/>
      <c r="V23" s="295"/>
      <c r="W23" s="295"/>
      <c r="X23" s="295"/>
      <c r="Y23" s="411">
        <v>1</v>
      </c>
      <c r="Z23" s="411">
        <v>0</v>
      </c>
      <c r="AA23" s="411">
        <v>0</v>
      </c>
      <c r="AB23" s="411">
        <v>0</v>
      </c>
      <c r="AC23" s="411">
        <v>0</v>
      </c>
      <c r="AD23" s="411">
        <v>0</v>
      </c>
      <c r="AE23" s="411">
        <v>0</v>
      </c>
      <c r="AF23" s="411">
        <v>0</v>
      </c>
      <c r="AG23" s="411">
        <v>0</v>
      </c>
      <c r="AH23" s="411">
        <v>0</v>
      </c>
      <c r="AI23" s="411">
        <v>0</v>
      </c>
      <c r="AJ23" s="411">
        <v>0</v>
      </c>
      <c r="AK23" s="411">
        <v>0</v>
      </c>
      <c r="AL23" s="411">
        <v>0</v>
      </c>
      <c r="AM23" s="297"/>
    </row>
    <row r="24" spans="1:39" s="303" customFormat="1" ht="15.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5" outlineLevel="1">
      <c r="A25" s="509">
        <v>2</v>
      </c>
      <c r="B25" s="294" t="s">
        <v>2</v>
      </c>
      <c r="C25" s="291" t="s">
        <v>25</v>
      </c>
      <c r="D25" s="295"/>
      <c r="E25" s="740"/>
      <c r="F25" s="825">
        <v>1298.6748556646437</v>
      </c>
      <c r="G25" s="740">
        <v>597.7780107045744</v>
      </c>
      <c r="H25" s="740">
        <v>0</v>
      </c>
      <c r="I25" s="740">
        <v>0</v>
      </c>
      <c r="J25" s="740">
        <v>0</v>
      </c>
      <c r="K25" s="740"/>
      <c r="L25" s="740"/>
      <c r="M25" s="740"/>
      <c r="N25" s="291"/>
      <c r="O25" s="295"/>
      <c r="P25" s="740"/>
      <c r="Q25" s="825">
        <v>1.119031566402346</v>
      </c>
      <c r="R25" s="740">
        <v>0.33525367385457849</v>
      </c>
      <c r="S25" s="740">
        <v>0</v>
      </c>
      <c r="T25" s="740">
        <v>0</v>
      </c>
      <c r="U25" s="740">
        <v>0</v>
      </c>
      <c r="V25" s="740"/>
      <c r="W25" s="740"/>
      <c r="X25" s="740"/>
      <c r="Y25" s="410">
        <v>1</v>
      </c>
      <c r="Z25" s="410"/>
      <c r="AA25" s="410"/>
      <c r="AB25" s="410"/>
      <c r="AC25" s="410"/>
      <c r="AD25" s="410"/>
      <c r="AE25" s="410"/>
      <c r="AF25" s="410"/>
      <c r="AG25" s="410"/>
      <c r="AH25" s="410"/>
      <c r="AI25" s="410"/>
      <c r="AJ25" s="410"/>
      <c r="AK25" s="410"/>
      <c r="AL25" s="410"/>
      <c r="AM25" s="296">
        <f>SUM(Y25:AL25)</f>
        <v>1</v>
      </c>
    </row>
    <row r="26" spans="1:39" s="283" customFormat="1" ht="15.5" outlineLevel="1">
      <c r="A26" s="509"/>
      <c r="B26" s="294" t="s">
        <v>214</v>
      </c>
      <c r="C26" s="291" t="s">
        <v>163</v>
      </c>
      <c r="D26" s="295"/>
      <c r="E26" s="295"/>
      <c r="F26" s="825"/>
      <c r="G26" s="295"/>
      <c r="H26" s="295"/>
      <c r="I26" s="295"/>
      <c r="J26" s="295"/>
      <c r="K26" s="295"/>
      <c r="L26" s="295"/>
      <c r="M26" s="295"/>
      <c r="N26" s="468"/>
      <c r="O26" s="295"/>
      <c r="P26" s="295"/>
      <c r="Q26" s="825"/>
      <c r="R26" s="295"/>
      <c r="S26" s="295"/>
      <c r="T26" s="295"/>
      <c r="U26" s="295"/>
      <c r="V26" s="295"/>
      <c r="W26" s="295"/>
      <c r="X26" s="295"/>
      <c r="Y26" s="411">
        <v>1</v>
      </c>
      <c r="Z26" s="411">
        <v>0</v>
      </c>
      <c r="AA26" s="411">
        <v>0</v>
      </c>
      <c r="AB26" s="411">
        <v>0</v>
      </c>
      <c r="AC26" s="411">
        <v>0</v>
      </c>
      <c r="AD26" s="411">
        <v>0</v>
      </c>
      <c r="AE26" s="411">
        <v>0</v>
      </c>
      <c r="AF26" s="411">
        <v>0</v>
      </c>
      <c r="AG26" s="411">
        <v>0</v>
      </c>
      <c r="AH26" s="411">
        <v>0</v>
      </c>
      <c r="AI26" s="411">
        <v>0</v>
      </c>
      <c r="AJ26" s="411">
        <v>0</v>
      </c>
      <c r="AK26" s="411">
        <v>0</v>
      </c>
      <c r="AL26" s="411">
        <v>0</v>
      </c>
      <c r="AM26" s="297"/>
    </row>
    <row r="27" spans="1:39" s="303" customFormat="1" ht="15.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5" outlineLevel="1">
      <c r="A28" s="509">
        <v>3</v>
      </c>
      <c r="B28" s="294" t="s">
        <v>3</v>
      </c>
      <c r="C28" s="291" t="s">
        <v>25</v>
      </c>
      <c r="D28" s="295"/>
      <c r="E28" s="740"/>
      <c r="F28" s="825">
        <v>44773.785189820046</v>
      </c>
      <c r="G28" s="740">
        <v>44773.785189820046</v>
      </c>
      <c r="H28" s="740">
        <v>44773.785189820046</v>
      </c>
      <c r="I28" s="740">
        <v>44773.785189820046</v>
      </c>
      <c r="J28" s="740">
        <v>44773.785189820046</v>
      </c>
      <c r="K28" s="740"/>
      <c r="L28" s="740"/>
      <c r="M28" s="740"/>
      <c r="N28" s="291"/>
      <c r="O28" s="295"/>
      <c r="P28" s="740"/>
      <c r="Q28" s="825">
        <v>23.137633530822971</v>
      </c>
      <c r="R28" s="740">
        <v>23.137633530822971</v>
      </c>
      <c r="S28" s="740">
        <v>23.137633530822971</v>
      </c>
      <c r="T28" s="740">
        <v>23.137633530822971</v>
      </c>
      <c r="U28" s="740">
        <v>23.137633530822971</v>
      </c>
      <c r="V28" s="740"/>
      <c r="W28" s="740"/>
      <c r="X28" s="740"/>
      <c r="Y28" s="410">
        <v>1</v>
      </c>
      <c r="Z28" s="410"/>
      <c r="AA28" s="410"/>
      <c r="AB28" s="410"/>
      <c r="AC28" s="410"/>
      <c r="AD28" s="410"/>
      <c r="AE28" s="410"/>
      <c r="AF28" s="410"/>
      <c r="AG28" s="410"/>
      <c r="AH28" s="410"/>
      <c r="AI28" s="410"/>
      <c r="AJ28" s="410"/>
      <c r="AK28" s="410"/>
      <c r="AL28" s="410"/>
      <c r="AM28" s="296">
        <f>SUM(Y28:AL28)</f>
        <v>1</v>
      </c>
    </row>
    <row r="29" spans="1:39" s="283" customFormat="1" ht="15.5" outlineLevel="1">
      <c r="A29" s="509"/>
      <c r="B29" s="294" t="s">
        <v>214</v>
      </c>
      <c r="C29" s="291" t="s">
        <v>163</v>
      </c>
      <c r="D29" s="295"/>
      <c r="E29" s="740"/>
      <c r="F29" s="825">
        <v>-13066.901749984057</v>
      </c>
      <c r="G29" s="740">
        <v>-13066.901749984057</v>
      </c>
      <c r="H29" s="740">
        <v>-13066.901749984057</v>
      </c>
      <c r="I29" s="740">
        <v>-13066.901749984057</v>
      </c>
      <c r="J29" s="740">
        <v>-13066.901749984057</v>
      </c>
      <c r="K29" s="740"/>
      <c r="L29" s="740"/>
      <c r="M29" s="740"/>
      <c r="N29" s="468"/>
      <c r="O29" s="295"/>
      <c r="P29" s="740"/>
      <c r="Q29" s="825">
        <v>-6.8119576233087846</v>
      </c>
      <c r="R29" s="740">
        <v>-6.8119576233087846</v>
      </c>
      <c r="S29" s="740">
        <v>-6.8119576233087846</v>
      </c>
      <c r="T29" s="740">
        <v>-6.8119576233087846</v>
      </c>
      <c r="U29" s="740">
        <v>-6.8119576233087846</v>
      </c>
      <c r="V29" s="740"/>
      <c r="W29" s="740"/>
      <c r="X29" s="740"/>
      <c r="Y29" s="411">
        <v>1</v>
      </c>
      <c r="Z29" s="411">
        <v>0</v>
      </c>
      <c r="AA29" s="411">
        <v>0</v>
      </c>
      <c r="AB29" s="411">
        <v>0</v>
      </c>
      <c r="AC29" s="411">
        <v>0</v>
      </c>
      <c r="AD29" s="411">
        <v>0</v>
      </c>
      <c r="AE29" s="411">
        <v>0</v>
      </c>
      <c r="AF29" s="411">
        <v>0</v>
      </c>
      <c r="AG29" s="411">
        <v>0</v>
      </c>
      <c r="AH29" s="411">
        <v>0</v>
      </c>
      <c r="AI29" s="411">
        <v>0</v>
      </c>
      <c r="AJ29" s="411">
        <v>0</v>
      </c>
      <c r="AK29" s="411">
        <v>0</v>
      </c>
      <c r="AL29" s="411">
        <v>0</v>
      </c>
      <c r="AM29" s="297"/>
    </row>
    <row r="30" spans="1:39" s="283" customFormat="1" ht="15.5" outlineLevel="1">
      <c r="A30" s="509"/>
      <c r="B30" s="294"/>
      <c r="C30" s="305"/>
      <c r="D30" s="291"/>
      <c r="E30" s="291"/>
      <c r="F30" s="822"/>
      <c r="G30" s="291"/>
      <c r="H30" s="291"/>
      <c r="I30" s="291"/>
      <c r="J30" s="291"/>
      <c r="K30" s="291"/>
      <c r="L30" s="291"/>
      <c r="M30" s="291"/>
      <c r="O30" s="291"/>
      <c r="P30" s="291"/>
      <c r="Q30" s="822"/>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5" outlineLevel="1">
      <c r="A31" s="509">
        <v>4</v>
      </c>
      <c r="B31" s="294" t="s">
        <v>4</v>
      </c>
      <c r="C31" s="291" t="s">
        <v>25</v>
      </c>
      <c r="D31" s="295"/>
      <c r="E31" s="740"/>
      <c r="F31" s="825">
        <v>24940.350463146016</v>
      </c>
      <c r="G31" s="740">
        <v>24940.350463146016</v>
      </c>
      <c r="H31" s="740">
        <v>22870.17425315714</v>
      </c>
      <c r="I31" s="740">
        <v>20608.593945666547</v>
      </c>
      <c r="J31" s="740">
        <v>15791.762131548017</v>
      </c>
      <c r="K31" s="740"/>
      <c r="L31" s="740"/>
      <c r="M31" s="740"/>
      <c r="N31" s="291"/>
      <c r="O31" s="295"/>
      <c r="P31" s="740"/>
      <c r="Q31" s="825">
        <v>1.4951166915716143</v>
      </c>
      <c r="R31" s="740">
        <v>1.4951166915716143</v>
      </c>
      <c r="S31" s="740">
        <v>1.3992614258161131</v>
      </c>
      <c r="T31" s="740">
        <v>1.2945435856844838</v>
      </c>
      <c r="U31" s="740">
        <v>1.071510062540884</v>
      </c>
      <c r="V31" s="740"/>
      <c r="W31" s="740"/>
      <c r="X31" s="740"/>
      <c r="Y31" s="410">
        <v>1</v>
      </c>
      <c r="Z31" s="410"/>
      <c r="AA31" s="410"/>
      <c r="AB31" s="410"/>
      <c r="AC31" s="410"/>
      <c r="AD31" s="410"/>
      <c r="AE31" s="410"/>
      <c r="AF31" s="410"/>
      <c r="AG31" s="410"/>
      <c r="AH31" s="410"/>
      <c r="AI31" s="410"/>
      <c r="AJ31" s="410"/>
      <c r="AK31" s="410"/>
      <c r="AL31" s="410"/>
      <c r="AM31" s="296">
        <f>SUM(Y31:AL31)</f>
        <v>1</v>
      </c>
    </row>
    <row r="32" spans="1:39" s="283" customFormat="1" ht="15.5" outlineLevel="1">
      <c r="A32" s="509"/>
      <c r="B32" s="294" t="s">
        <v>214</v>
      </c>
      <c r="C32" s="291" t="s">
        <v>163</v>
      </c>
      <c r="D32" s="295"/>
      <c r="E32" s="740"/>
      <c r="F32" s="825">
        <v>329.54606740190729</v>
      </c>
      <c r="G32" s="740">
        <v>329.54606740190729</v>
      </c>
      <c r="H32" s="740">
        <v>329.54606740190729</v>
      </c>
      <c r="I32" s="740">
        <v>301.09990756197317</v>
      </c>
      <c r="J32" s="740">
        <v>184.7221903535781</v>
      </c>
      <c r="K32" s="740"/>
      <c r="L32" s="740"/>
      <c r="M32" s="740"/>
      <c r="N32" s="468"/>
      <c r="O32" s="295"/>
      <c r="P32" s="740"/>
      <c r="Q32" s="825">
        <v>1.9246365174323366E-2</v>
      </c>
      <c r="R32" s="740">
        <v>1.9246365174323366E-2</v>
      </c>
      <c r="S32" s="740">
        <v>1.9246365174323366E-2</v>
      </c>
      <c r="T32" s="740">
        <v>1.7929224054633375E-2</v>
      </c>
      <c r="U32" s="740">
        <v>1.2540592421633802E-2</v>
      </c>
      <c r="V32" s="740"/>
      <c r="W32" s="740"/>
      <c r="X32" s="740"/>
      <c r="Y32" s="411">
        <v>1</v>
      </c>
      <c r="Z32" s="411">
        <v>0</v>
      </c>
      <c r="AA32" s="411">
        <v>0</v>
      </c>
      <c r="AB32" s="411">
        <v>0</v>
      </c>
      <c r="AC32" s="411">
        <v>0</v>
      </c>
      <c r="AD32" s="411">
        <v>0</v>
      </c>
      <c r="AE32" s="411">
        <v>0</v>
      </c>
      <c r="AF32" s="411">
        <v>0</v>
      </c>
      <c r="AG32" s="411">
        <v>0</v>
      </c>
      <c r="AH32" s="411">
        <v>0</v>
      </c>
      <c r="AI32" s="411">
        <v>0</v>
      </c>
      <c r="AJ32" s="411">
        <v>0</v>
      </c>
      <c r="AK32" s="411">
        <v>0</v>
      </c>
      <c r="AL32" s="411">
        <v>0</v>
      </c>
      <c r="AM32" s="297"/>
    </row>
    <row r="33" spans="1:39" s="283" customFormat="1" ht="15.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5" outlineLevel="1">
      <c r="A34" s="509">
        <v>5</v>
      </c>
      <c r="B34" s="294" t="s">
        <v>5</v>
      </c>
      <c r="C34" s="291" t="s">
        <v>25</v>
      </c>
      <c r="D34" s="295"/>
      <c r="E34" s="740"/>
      <c r="F34" s="825">
        <v>35132.756102237945</v>
      </c>
      <c r="G34" s="740">
        <v>35132.756102237945</v>
      </c>
      <c r="H34" s="740">
        <v>32108.751732163269</v>
      </c>
      <c r="I34" s="740">
        <v>28805.154337831769</v>
      </c>
      <c r="J34" s="740">
        <v>21717.25008797197</v>
      </c>
      <c r="K34" s="740"/>
      <c r="L34" s="740"/>
      <c r="M34" s="740"/>
      <c r="N34" s="291"/>
      <c r="O34" s="295"/>
      <c r="P34" s="740"/>
      <c r="Q34" s="825">
        <v>2.0102092123442103</v>
      </c>
      <c r="R34" s="740">
        <v>2.0102092123442103</v>
      </c>
      <c r="S34" s="740">
        <v>1.870188888885435</v>
      </c>
      <c r="T34" s="740">
        <v>1.7172225835753534</v>
      </c>
      <c r="U34" s="740">
        <v>1.3890317067593618</v>
      </c>
      <c r="V34" s="740"/>
      <c r="W34" s="740"/>
      <c r="X34" s="740"/>
      <c r="Y34" s="410">
        <v>1</v>
      </c>
      <c r="Z34" s="410"/>
      <c r="AA34" s="410"/>
      <c r="AB34" s="410"/>
      <c r="AC34" s="410"/>
      <c r="AD34" s="410"/>
      <c r="AE34" s="410"/>
      <c r="AF34" s="410"/>
      <c r="AG34" s="410"/>
      <c r="AH34" s="410"/>
      <c r="AI34" s="410"/>
      <c r="AJ34" s="410"/>
      <c r="AK34" s="410"/>
      <c r="AL34" s="410"/>
      <c r="AM34" s="296">
        <f>SUM(Y34:AL34)</f>
        <v>1</v>
      </c>
    </row>
    <row r="35" spans="1:39" s="283" customFormat="1" ht="15.5" outlineLevel="1">
      <c r="A35" s="509"/>
      <c r="B35" s="294" t="s">
        <v>214</v>
      </c>
      <c r="C35" s="291" t="s">
        <v>163</v>
      </c>
      <c r="D35" s="295"/>
      <c r="E35" s="740"/>
      <c r="F35" s="825">
        <v>2610.246458785819</v>
      </c>
      <c r="G35" s="740">
        <v>2610.246458785819</v>
      </c>
      <c r="H35" s="740">
        <v>2610.246458785819</v>
      </c>
      <c r="I35" s="740">
        <v>2371.9658404173556</v>
      </c>
      <c r="J35" s="740">
        <v>1280.5986342537117</v>
      </c>
      <c r="K35" s="740"/>
      <c r="L35" s="740"/>
      <c r="M35" s="740"/>
      <c r="N35" s="468"/>
      <c r="O35" s="295"/>
      <c r="P35" s="740"/>
      <c r="Q35" s="825">
        <v>0.12895163505844198</v>
      </c>
      <c r="R35" s="740">
        <v>0.12895163505844198</v>
      </c>
      <c r="S35" s="740">
        <v>0.12895163505844198</v>
      </c>
      <c r="T35" s="740">
        <v>0.1179185394756187</v>
      </c>
      <c r="U35" s="740">
        <v>6.7385018184589737E-2</v>
      </c>
      <c r="V35" s="740"/>
      <c r="W35" s="740"/>
      <c r="X35" s="740"/>
      <c r="Y35" s="411">
        <v>1</v>
      </c>
      <c r="Z35" s="411">
        <v>0</v>
      </c>
      <c r="AA35" s="411">
        <v>0</v>
      </c>
      <c r="AB35" s="411">
        <v>0</v>
      </c>
      <c r="AC35" s="411">
        <v>0</v>
      </c>
      <c r="AD35" s="411">
        <v>0</v>
      </c>
      <c r="AE35" s="411">
        <v>0</v>
      </c>
      <c r="AF35" s="411">
        <v>0</v>
      </c>
      <c r="AG35" s="411">
        <v>0</v>
      </c>
      <c r="AH35" s="411">
        <v>0</v>
      </c>
      <c r="AI35" s="411">
        <v>0</v>
      </c>
      <c r="AJ35" s="411">
        <v>0</v>
      </c>
      <c r="AK35" s="411">
        <v>0</v>
      </c>
      <c r="AL35" s="411">
        <v>0</v>
      </c>
      <c r="AM35" s="297"/>
    </row>
    <row r="36" spans="1:39" s="283" customFormat="1" ht="15.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5" outlineLevel="1">
      <c r="A37" s="509">
        <v>6</v>
      </c>
      <c r="B37" s="294" t="s">
        <v>6</v>
      </c>
      <c r="C37" s="291" t="s">
        <v>25</v>
      </c>
      <c r="D37" s="295"/>
      <c r="E37" s="740"/>
      <c r="F37" s="825">
        <v>0</v>
      </c>
      <c r="G37" s="740">
        <v>0</v>
      </c>
      <c r="H37" s="740">
        <v>0</v>
      </c>
      <c r="I37" s="740">
        <v>0</v>
      </c>
      <c r="J37" s="740">
        <v>0</v>
      </c>
      <c r="K37" s="740"/>
      <c r="L37" s="740"/>
      <c r="M37" s="740"/>
      <c r="N37" s="291"/>
      <c r="O37" s="295"/>
      <c r="P37" s="740"/>
      <c r="Q37" s="825">
        <v>0</v>
      </c>
      <c r="R37" s="740">
        <v>0</v>
      </c>
      <c r="S37" s="740">
        <v>0</v>
      </c>
      <c r="T37" s="740">
        <v>0</v>
      </c>
      <c r="U37" s="740">
        <v>0</v>
      </c>
      <c r="V37" s="740"/>
      <c r="W37" s="740"/>
      <c r="X37" s="740"/>
      <c r="Y37" s="410">
        <v>1</v>
      </c>
      <c r="Z37" s="410"/>
      <c r="AA37" s="410"/>
      <c r="AB37" s="410"/>
      <c r="AC37" s="410"/>
      <c r="AD37" s="410"/>
      <c r="AE37" s="410"/>
      <c r="AF37" s="410"/>
      <c r="AG37" s="410"/>
      <c r="AH37" s="410"/>
      <c r="AI37" s="410"/>
      <c r="AJ37" s="410"/>
      <c r="AK37" s="410"/>
      <c r="AL37" s="410"/>
      <c r="AM37" s="296">
        <f>SUM(Y37:AL37)</f>
        <v>1</v>
      </c>
    </row>
    <row r="38" spans="1:39" s="283" customFormat="1" ht="15.5" outlineLevel="1">
      <c r="A38" s="509"/>
      <c r="B38" s="294" t="s">
        <v>214</v>
      </c>
      <c r="C38" s="291" t="s">
        <v>163</v>
      </c>
      <c r="D38" s="295"/>
      <c r="E38" s="295"/>
      <c r="F38" s="825"/>
      <c r="G38" s="295"/>
      <c r="H38" s="295"/>
      <c r="I38" s="295"/>
      <c r="J38" s="295"/>
      <c r="K38" s="295"/>
      <c r="L38" s="295"/>
      <c r="M38" s="295"/>
      <c r="N38" s="468"/>
      <c r="O38" s="295"/>
      <c r="P38" s="295"/>
      <c r="Q38" s="825"/>
      <c r="R38" s="295"/>
      <c r="S38" s="295"/>
      <c r="T38" s="295"/>
      <c r="U38" s="295"/>
      <c r="V38" s="295"/>
      <c r="W38" s="295"/>
      <c r="X38" s="295"/>
      <c r="Y38" s="411">
        <v>1</v>
      </c>
      <c r="Z38" s="411">
        <v>0</v>
      </c>
      <c r="AA38" s="411">
        <v>0</v>
      </c>
      <c r="AB38" s="411">
        <v>0</v>
      </c>
      <c r="AC38" s="411">
        <v>0</v>
      </c>
      <c r="AD38" s="411">
        <v>0</v>
      </c>
      <c r="AE38" s="411">
        <v>0</v>
      </c>
      <c r="AF38" s="411">
        <v>0</v>
      </c>
      <c r="AG38" s="411">
        <v>0</v>
      </c>
      <c r="AH38" s="411">
        <v>0</v>
      </c>
      <c r="AI38" s="411">
        <v>0</v>
      </c>
      <c r="AJ38" s="411">
        <v>0</v>
      </c>
      <c r="AK38" s="411">
        <v>0</v>
      </c>
      <c r="AL38" s="411">
        <v>0</v>
      </c>
      <c r="AM38" s="297"/>
    </row>
    <row r="39" spans="1:39" s="283" customFormat="1" ht="15.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5" outlineLevel="1">
      <c r="A40" s="509">
        <v>7</v>
      </c>
      <c r="B40" s="294" t="s">
        <v>42</v>
      </c>
      <c r="C40" s="291" t="s">
        <v>25</v>
      </c>
      <c r="D40" s="295"/>
      <c r="E40" s="295"/>
      <c r="F40" s="825"/>
      <c r="G40" s="295"/>
      <c r="H40" s="295"/>
      <c r="I40" s="295"/>
      <c r="J40" s="295"/>
      <c r="K40" s="295"/>
      <c r="L40" s="295"/>
      <c r="M40" s="295"/>
      <c r="N40" s="291"/>
      <c r="O40" s="295"/>
      <c r="P40" s="295"/>
      <c r="Q40" s="82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5" outlineLevel="1">
      <c r="A41" s="509"/>
      <c r="B41" s="294" t="s">
        <v>214</v>
      </c>
      <c r="C41" s="291" t="s">
        <v>163</v>
      </c>
      <c r="D41" s="295"/>
      <c r="E41" s="295"/>
      <c r="F41" s="825"/>
      <c r="G41" s="295"/>
      <c r="H41" s="295"/>
      <c r="I41" s="295"/>
      <c r="J41" s="295"/>
      <c r="K41" s="295"/>
      <c r="L41" s="295"/>
      <c r="M41" s="295"/>
      <c r="N41" s="291"/>
      <c r="O41" s="295"/>
      <c r="P41" s="295"/>
      <c r="Q41" s="825"/>
      <c r="R41" s="295"/>
      <c r="S41" s="295"/>
      <c r="T41" s="295"/>
      <c r="U41" s="295"/>
      <c r="V41" s="295"/>
      <c r="W41" s="295"/>
      <c r="X41" s="295"/>
      <c r="Y41" s="411">
        <v>0</v>
      </c>
      <c r="Z41" s="411">
        <v>0</v>
      </c>
      <c r="AA41" s="411">
        <v>0</v>
      </c>
      <c r="AB41" s="411">
        <v>0</v>
      </c>
      <c r="AC41" s="411">
        <v>0</v>
      </c>
      <c r="AD41" s="411">
        <v>0</v>
      </c>
      <c r="AE41" s="411">
        <v>0</v>
      </c>
      <c r="AF41" s="411">
        <v>0</v>
      </c>
      <c r="AG41" s="411">
        <v>0</v>
      </c>
      <c r="AH41" s="411">
        <v>0</v>
      </c>
      <c r="AI41" s="411">
        <v>0</v>
      </c>
      <c r="AJ41" s="411">
        <v>0</v>
      </c>
      <c r="AK41" s="411">
        <v>0</v>
      </c>
      <c r="AL41" s="411">
        <v>0</v>
      </c>
      <c r="AM41" s="297"/>
    </row>
    <row r="42" spans="1:39" s="283" customFormat="1" ht="15.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5" outlineLevel="1">
      <c r="A43" s="509">
        <v>8</v>
      </c>
      <c r="B43" s="294" t="s">
        <v>485</v>
      </c>
      <c r="C43" s="291" t="s">
        <v>25</v>
      </c>
      <c r="D43" s="295"/>
      <c r="E43" s="295"/>
      <c r="F43" s="825"/>
      <c r="G43" s="295"/>
      <c r="H43" s="295"/>
      <c r="I43" s="295"/>
      <c r="J43" s="295"/>
      <c r="K43" s="295"/>
      <c r="L43" s="295"/>
      <c r="M43" s="295"/>
      <c r="N43" s="291"/>
      <c r="O43" s="295"/>
      <c r="P43" s="295"/>
      <c r="Q43" s="82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5" outlineLevel="1">
      <c r="A44" s="509"/>
      <c r="B44" s="294" t="s">
        <v>214</v>
      </c>
      <c r="C44" s="291" t="s">
        <v>163</v>
      </c>
      <c r="D44" s="295"/>
      <c r="E44" s="295"/>
      <c r="F44" s="825"/>
      <c r="G44" s="295"/>
      <c r="H44" s="295"/>
      <c r="I44" s="295"/>
      <c r="J44" s="295"/>
      <c r="K44" s="295"/>
      <c r="L44" s="295"/>
      <c r="M44" s="295"/>
      <c r="N44" s="291"/>
      <c r="O44" s="295"/>
      <c r="P44" s="295"/>
      <c r="Q44" s="825"/>
      <c r="R44" s="295"/>
      <c r="S44" s="295"/>
      <c r="T44" s="295"/>
      <c r="U44" s="295"/>
      <c r="V44" s="295"/>
      <c r="W44" s="295"/>
      <c r="X44" s="295"/>
      <c r="Y44" s="411">
        <v>0</v>
      </c>
      <c r="Z44" s="411">
        <v>0</v>
      </c>
      <c r="AA44" s="411">
        <v>0</v>
      </c>
      <c r="AB44" s="411">
        <v>0</v>
      </c>
      <c r="AC44" s="411">
        <v>0</v>
      </c>
      <c r="AD44" s="411">
        <v>0</v>
      </c>
      <c r="AE44" s="411">
        <v>0</v>
      </c>
      <c r="AF44" s="411">
        <v>0</v>
      </c>
      <c r="AG44" s="411">
        <v>0</v>
      </c>
      <c r="AH44" s="411">
        <v>0</v>
      </c>
      <c r="AI44" s="411">
        <v>0</v>
      </c>
      <c r="AJ44" s="411">
        <v>0</v>
      </c>
      <c r="AK44" s="411">
        <v>0</v>
      </c>
      <c r="AL44" s="411">
        <v>0</v>
      </c>
      <c r="AM44" s="297"/>
    </row>
    <row r="45" spans="1:39" s="283" customFormat="1" ht="15.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5" outlineLevel="1">
      <c r="A46" s="509">
        <v>9</v>
      </c>
      <c r="B46" s="294" t="s">
        <v>7</v>
      </c>
      <c r="C46" s="291" t="s">
        <v>25</v>
      </c>
      <c r="D46" s="295"/>
      <c r="E46" s="295"/>
      <c r="F46" s="825"/>
      <c r="G46" s="295"/>
      <c r="H46" s="295"/>
      <c r="I46" s="295"/>
      <c r="J46" s="295"/>
      <c r="K46" s="295"/>
      <c r="L46" s="295"/>
      <c r="M46" s="295"/>
      <c r="N46" s="291"/>
      <c r="O46" s="295"/>
      <c r="P46" s="295"/>
      <c r="Q46" s="82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5" outlineLevel="1">
      <c r="A47" s="509"/>
      <c r="B47" s="294" t="s">
        <v>214</v>
      </c>
      <c r="C47" s="291" t="s">
        <v>163</v>
      </c>
      <c r="D47" s="295"/>
      <c r="E47" s="295"/>
      <c r="F47" s="825"/>
      <c r="G47" s="295"/>
      <c r="H47" s="295"/>
      <c r="I47" s="295"/>
      <c r="J47" s="295"/>
      <c r="K47" s="295"/>
      <c r="L47" s="295"/>
      <c r="M47" s="295"/>
      <c r="N47" s="291"/>
      <c r="O47" s="295"/>
      <c r="P47" s="295"/>
      <c r="Q47" s="825"/>
      <c r="R47" s="295"/>
      <c r="S47" s="295"/>
      <c r="T47" s="295"/>
      <c r="U47" s="295"/>
      <c r="V47" s="295"/>
      <c r="W47" s="295"/>
      <c r="X47" s="295"/>
      <c r="Y47" s="411">
        <v>0</v>
      </c>
      <c r="Z47" s="411">
        <v>0</v>
      </c>
      <c r="AA47" s="411">
        <v>0</v>
      </c>
      <c r="AB47" s="411">
        <v>0</v>
      </c>
      <c r="AC47" s="411">
        <v>0</v>
      </c>
      <c r="AD47" s="411">
        <v>0</v>
      </c>
      <c r="AE47" s="411">
        <v>0</v>
      </c>
      <c r="AF47" s="411">
        <v>0</v>
      </c>
      <c r="AG47" s="411">
        <v>0</v>
      </c>
      <c r="AH47" s="411">
        <v>0</v>
      </c>
      <c r="AI47" s="411">
        <v>0</v>
      </c>
      <c r="AJ47" s="411">
        <v>0</v>
      </c>
      <c r="AK47" s="411">
        <v>0</v>
      </c>
      <c r="AL47" s="411">
        <v>0</v>
      </c>
      <c r="AM47" s="297"/>
    </row>
    <row r="48" spans="1:39" s="283" customFormat="1" ht="15.5" outlineLevel="1">
      <c r="A48" s="509"/>
      <c r="B48" s="307"/>
      <c r="C48" s="308"/>
      <c r="D48" s="291"/>
      <c r="E48" s="291"/>
      <c r="F48" s="822"/>
      <c r="G48" s="291"/>
      <c r="H48" s="291"/>
      <c r="I48" s="291"/>
      <c r="J48" s="291"/>
      <c r="K48" s="291"/>
      <c r="L48" s="291"/>
      <c r="M48" s="291"/>
      <c r="N48" s="291"/>
      <c r="O48" s="291"/>
      <c r="P48" s="291"/>
      <c r="Q48" s="822"/>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5" outlineLevel="1">
      <c r="A50" s="509">
        <v>10</v>
      </c>
      <c r="B50" s="310" t="s">
        <v>22</v>
      </c>
      <c r="C50" s="291" t="s">
        <v>25</v>
      </c>
      <c r="D50" s="295"/>
      <c r="E50" s="740"/>
      <c r="F50" s="825"/>
      <c r="G50" s="740"/>
      <c r="H50" s="740"/>
      <c r="I50" s="740"/>
      <c r="J50" s="740"/>
      <c r="K50" s="740"/>
      <c r="L50" s="740"/>
      <c r="M50" s="740"/>
      <c r="N50" s="295">
        <v>12</v>
      </c>
      <c r="O50" s="295"/>
      <c r="P50" s="740"/>
      <c r="Q50" s="825"/>
      <c r="R50" s="740"/>
      <c r="S50" s="740"/>
      <c r="T50" s="740"/>
      <c r="U50" s="740"/>
      <c r="V50" s="740"/>
      <c r="W50" s="740"/>
      <c r="X50" s="740"/>
      <c r="Y50" s="415"/>
      <c r="Z50" s="415"/>
      <c r="AA50" s="415"/>
      <c r="AB50" s="415"/>
      <c r="AC50" s="415"/>
      <c r="AD50" s="415"/>
      <c r="AE50" s="415"/>
      <c r="AF50" s="415"/>
      <c r="AG50" s="415"/>
      <c r="AH50" s="415"/>
      <c r="AI50" s="415"/>
      <c r="AJ50" s="415"/>
      <c r="AK50" s="415"/>
      <c r="AL50" s="415"/>
      <c r="AM50" s="296">
        <f>SUM(Y50:AL50)</f>
        <v>0</v>
      </c>
    </row>
    <row r="51" spans="1:42" s="283" customFormat="1" ht="15.5" outlineLevel="1">
      <c r="A51" s="509"/>
      <c r="B51" s="294" t="s">
        <v>214</v>
      </c>
      <c r="C51" s="291" t="s">
        <v>163</v>
      </c>
      <c r="D51" s="295"/>
      <c r="E51" s="740"/>
      <c r="F51" s="825"/>
      <c r="G51" s="740"/>
      <c r="H51" s="740"/>
      <c r="I51" s="740"/>
      <c r="J51" s="740"/>
      <c r="K51" s="740"/>
      <c r="L51" s="740"/>
      <c r="M51" s="740"/>
      <c r="N51" s="295">
        <v>12</v>
      </c>
      <c r="O51" s="295"/>
      <c r="P51" s="740"/>
      <c r="Q51" s="825"/>
      <c r="R51" s="740"/>
      <c r="S51" s="740"/>
      <c r="T51" s="740"/>
      <c r="U51" s="740"/>
      <c r="V51" s="740"/>
      <c r="W51" s="740"/>
      <c r="X51" s="740"/>
      <c r="Y51" s="411">
        <v>0</v>
      </c>
      <c r="Z51" s="411">
        <v>0</v>
      </c>
      <c r="AA51" s="411">
        <v>0</v>
      </c>
      <c r="AB51" s="411">
        <v>0</v>
      </c>
      <c r="AC51" s="411">
        <v>0</v>
      </c>
      <c r="AD51" s="411">
        <v>0</v>
      </c>
      <c r="AE51" s="411">
        <v>0</v>
      </c>
      <c r="AF51" s="411">
        <v>0</v>
      </c>
      <c r="AG51" s="411">
        <v>0</v>
      </c>
      <c r="AH51" s="411">
        <v>0</v>
      </c>
      <c r="AI51" s="411">
        <v>0</v>
      </c>
      <c r="AJ51" s="411">
        <v>0</v>
      </c>
      <c r="AK51" s="411">
        <v>0</v>
      </c>
      <c r="AL51" s="411">
        <v>0</v>
      </c>
      <c r="AM51" s="311"/>
    </row>
    <row r="52" spans="1:42" s="283" customFormat="1" ht="15.5" outlineLevel="1">
      <c r="A52" s="509"/>
      <c r="B52" s="310"/>
      <c r="C52" s="312"/>
      <c r="D52" s="291"/>
      <c r="E52" s="291"/>
      <c r="F52" s="822"/>
      <c r="G52" s="291"/>
      <c r="H52" s="291"/>
      <c r="I52" s="291"/>
      <c r="J52" s="291"/>
      <c r="K52" s="291"/>
      <c r="L52" s="291"/>
      <c r="M52" s="291"/>
      <c r="N52" s="291"/>
      <c r="O52" s="291"/>
      <c r="P52" s="291"/>
      <c r="Q52" s="822"/>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5" outlineLevel="1">
      <c r="A53" s="509">
        <v>11</v>
      </c>
      <c r="B53" s="314" t="s">
        <v>21</v>
      </c>
      <c r="C53" s="291" t="s">
        <v>25</v>
      </c>
      <c r="D53" s="295"/>
      <c r="E53" s="740"/>
      <c r="F53" s="825">
        <v>244290.69661871606</v>
      </c>
      <c r="G53" s="740">
        <v>184274.62221513284</v>
      </c>
      <c r="H53" s="740">
        <v>184274.62221513284</v>
      </c>
      <c r="I53" s="740">
        <v>183983.45366975467</v>
      </c>
      <c r="J53" s="740">
        <v>33957.604711206666</v>
      </c>
      <c r="K53" s="740"/>
      <c r="L53" s="740"/>
      <c r="M53" s="740"/>
      <c r="N53" s="295">
        <v>12</v>
      </c>
      <c r="O53" s="295"/>
      <c r="P53" s="740"/>
      <c r="Q53" s="825">
        <v>93.411051067544307</v>
      </c>
      <c r="R53" s="740">
        <v>72.842761414040751</v>
      </c>
      <c r="S53" s="740">
        <v>72.842761414040751</v>
      </c>
      <c r="T53" s="740">
        <v>72.738516395100319</v>
      </c>
      <c r="U53" s="740">
        <v>11.779092393463545</v>
      </c>
      <c r="V53" s="740"/>
      <c r="W53" s="740"/>
      <c r="X53" s="740"/>
      <c r="Y53" s="415"/>
      <c r="Z53" s="415">
        <v>1</v>
      </c>
      <c r="AA53" s="415"/>
      <c r="AB53" s="415"/>
      <c r="AC53" s="415"/>
      <c r="AD53" s="415"/>
      <c r="AE53" s="415"/>
      <c r="AF53" s="415"/>
      <c r="AG53" s="415"/>
      <c r="AH53" s="415"/>
      <c r="AI53" s="415"/>
      <c r="AJ53" s="415"/>
      <c r="AK53" s="415"/>
      <c r="AL53" s="415"/>
      <c r="AM53" s="296">
        <f>SUM(Y53:AL53)</f>
        <v>1</v>
      </c>
    </row>
    <row r="54" spans="1:42" s="283" customFormat="1" ht="15.5" outlineLevel="1">
      <c r="A54" s="509"/>
      <c r="B54" s="315" t="s">
        <v>214</v>
      </c>
      <c r="C54" s="291" t="s">
        <v>163</v>
      </c>
      <c r="D54" s="295"/>
      <c r="E54" s="295"/>
      <c r="F54" s="825"/>
      <c r="G54" s="295"/>
      <c r="H54" s="295"/>
      <c r="I54" s="295"/>
      <c r="J54" s="295"/>
      <c r="K54" s="295"/>
      <c r="L54" s="295"/>
      <c r="M54" s="295"/>
      <c r="N54" s="295">
        <v>12</v>
      </c>
      <c r="O54" s="295"/>
      <c r="P54" s="295"/>
      <c r="Q54" s="825"/>
      <c r="R54" s="295"/>
      <c r="S54" s="295"/>
      <c r="T54" s="295"/>
      <c r="U54" s="295"/>
      <c r="V54" s="295"/>
      <c r="W54" s="295"/>
      <c r="X54" s="295"/>
      <c r="Y54" s="411">
        <v>0</v>
      </c>
      <c r="Z54" s="411">
        <v>1</v>
      </c>
      <c r="AA54" s="411">
        <v>0</v>
      </c>
      <c r="AB54" s="411">
        <v>0</v>
      </c>
      <c r="AC54" s="411">
        <v>0</v>
      </c>
      <c r="AD54" s="411">
        <v>0</v>
      </c>
      <c r="AE54" s="411">
        <v>0</v>
      </c>
      <c r="AF54" s="411">
        <v>0</v>
      </c>
      <c r="AG54" s="411">
        <v>0</v>
      </c>
      <c r="AH54" s="411">
        <v>0</v>
      </c>
      <c r="AI54" s="411">
        <v>0</v>
      </c>
      <c r="AJ54" s="411">
        <v>0</v>
      </c>
      <c r="AK54" s="411">
        <v>0</v>
      </c>
      <c r="AL54" s="411">
        <v>0</v>
      </c>
      <c r="AM54" s="311"/>
    </row>
    <row r="55" spans="1:42" s="283" customFormat="1" ht="15.5" outlineLevel="1">
      <c r="A55" s="509"/>
      <c r="B55" s="314"/>
      <c r="C55" s="312"/>
      <c r="D55" s="291"/>
      <c r="E55" s="291"/>
      <c r="F55" s="822"/>
      <c r="G55" s="291"/>
      <c r="H55" s="291"/>
      <c r="I55" s="291"/>
      <c r="J55" s="291"/>
      <c r="K55" s="291"/>
      <c r="L55" s="291"/>
      <c r="M55" s="291"/>
      <c r="N55" s="291"/>
      <c r="O55" s="291"/>
      <c r="P55" s="291"/>
      <c r="Q55" s="822"/>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5" outlineLevel="1">
      <c r="A56" s="509">
        <v>12</v>
      </c>
      <c r="B56" s="314" t="s">
        <v>23</v>
      </c>
      <c r="C56" s="291" t="s">
        <v>25</v>
      </c>
      <c r="D56" s="295"/>
      <c r="E56" s="295"/>
      <c r="F56" s="825"/>
      <c r="G56" s="295"/>
      <c r="H56" s="295"/>
      <c r="I56" s="295"/>
      <c r="J56" s="295"/>
      <c r="K56" s="295"/>
      <c r="L56" s="295"/>
      <c r="M56" s="295"/>
      <c r="N56" s="295">
        <v>3</v>
      </c>
      <c r="O56" s="295"/>
      <c r="P56" s="295"/>
      <c r="Q56" s="82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5" outlineLevel="1">
      <c r="A57" s="509"/>
      <c r="B57" s="315" t="s">
        <v>214</v>
      </c>
      <c r="C57" s="291" t="s">
        <v>163</v>
      </c>
      <c r="D57" s="295"/>
      <c r="E57" s="295"/>
      <c r="F57" s="825"/>
      <c r="G57" s="295"/>
      <c r="H57" s="295"/>
      <c r="I57" s="295"/>
      <c r="J57" s="295"/>
      <c r="K57" s="295"/>
      <c r="L57" s="295"/>
      <c r="M57" s="295"/>
      <c r="N57" s="295">
        <v>3</v>
      </c>
      <c r="O57" s="295"/>
      <c r="P57" s="295"/>
      <c r="Q57" s="825"/>
      <c r="R57" s="295"/>
      <c r="S57" s="295"/>
      <c r="T57" s="295"/>
      <c r="U57" s="295"/>
      <c r="V57" s="295"/>
      <c r="W57" s="295"/>
      <c r="X57" s="295"/>
      <c r="Y57" s="411">
        <v>0</v>
      </c>
      <c r="Z57" s="411">
        <v>0</v>
      </c>
      <c r="AA57" s="411">
        <v>0</v>
      </c>
      <c r="AB57" s="411">
        <v>0</v>
      </c>
      <c r="AC57" s="411">
        <v>0</v>
      </c>
      <c r="AD57" s="411">
        <v>0</v>
      </c>
      <c r="AE57" s="411">
        <v>0</v>
      </c>
      <c r="AF57" s="411">
        <v>0</v>
      </c>
      <c r="AG57" s="411">
        <v>0</v>
      </c>
      <c r="AH57" s="411">
        <v>0</v>
      </c>
      <c r="AI57" s="411">
        <v>0</v>
      </c>
      <c r="AJ57" s="411">
        <v>0</v>
      </c>
      <c r="AK57" s="411">
        <v>0</v>
      </c>
      <c r="AL57" s="411">
        <v>0</v>
      </c>
      <c r="AM57" s="311"/>
    </row>
    <row r="58" spans="1:42" s="283" customFormat="1" ht="15.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5" outlineLevel="1">
      <c r="A59" s="509">
        <v>13</v>
      </c>
      <c r="B59" s="314" t="s">
        <v>24</v>
      </c>
      <c r="C59" s="291" t="s">
        <v>25</v>
      </c>
      <c r="D59" s="295"/>
      <c r="E59" s="295"/>
      <c r="F59" s="825"/>
      <c r="G59" s="295"/>
      <c r="H59" s="295"/>
      <c r="I59" s="295"/>
      <c r="J59" s="295"/>
      <c r="K59" s="295"/>
      <c r="L59" s="295"/>
      <c r="M59" s="295"/>
      <c r="N59" s="295">
        <v>12</v>
      </c>
      <c r="O59" s="295"/>
      <c r="P59" s="295"/>
      <c r="Q59" s="82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5" outlineLevel="1">
      <c r="A60" s="509"/>
      <c r="B60" s="315" t="s">
        <v>214</v>
      </c>
      <c r="C60" s="291" t="s">
        <v>163</v>
      </c>
      <c r="D60" s="295"/>
      <c r="E60" s="295"/>
      <c r="F60" s="825"/>
      <c r="G60" s="295"/>
      <c r="H60" s="295"/>
      <c r="I60" s="295"/>
      <c r="J60" s="295"/>
      <c r="K60" s="295"/>
      <c r="L60" s="295"/>
      <c r="M60" s="295"/>
      <c r="N60" s="295">
        <v>12</v>
      </c>
      <c r="O60" s="295"/>
      <c r="P60" s="295"/>
      <c r="Q60" s="825"/>
      <c r="R60" s="295"/>
      <c r="S60" s="295"/>
      <c r="T60" s="295"/>
      <c r="U60" s="295"/>
      <c r="V60" s="295"/>
      <c r="W60" s="295"/>
      <c r="X60" s="295"/>
      <c r="Y60" s="411">
        <v>0</v>
      </c>
      <c r="Z60" s="411">
        <v>0</v>
      </c>
      <c r="AA60" s="411">
        <v>0</v>
      </c>
      <c r="AB60" s="411">
        <v>0</v>
      </c>
      <c r="AC60" s="411">
        <v>0</v>
      </c>
      <c r="AD60" s="411">
        <v>0</v>
      </c>
      <c r="AE60" s="411">
        <v>0</v>
      </c>
      <c r="AF60" s="411">
        <v>0</v>
      </c>
      <c r="AG60" s="411">
        <v>0</v>
      </c>
      <c r="AH60" s="411">
        <v>0</v>
      </c>
      <c r="AI60" s="411">
        <v>0</v>
      </c>
      <c r="AJ60" s="411">
        <v>0</v>
      </c>
      <c r="AK60" s="411">
        <v>0</v>
      </c>
      <c r="AL60" s="411">
        <v>0</v>
      </c>
      <c r="AM60" s="311"/>
    </row>
    <row r="61" spans="1:42" s="283" customFormat="1" ht="15.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5" outlineLevel="1">
      <c r="A62" s="509">
        <v>14</v>
      </c>
      <c r="B62" s="314" t="s">
        <v>20</v>
      </c>
      <c r="C62" s="291" t="s">
        <v>25</v>
      </c>
      <c r="D62" s="295"/>
      <c r="E62" s="740"/>
      <c r="F62" s="825">
        <v>0</v>
      </c>
      <c r="G62" s="740">
        <v>0</v>
      </c>
      <c r="H62" s="740">
        <v>0</v>
      </c>
      <c r="I62" s="740">
        <v>0</v>
      </c>
      <c r="J62" s="740">
        <v>0</v>
      </c>
      <c r="K62" s="740"/>
      <c r="L62" s="740"/>
      <c r="M62" s="740"/>
      <c r="N62" s="295">
        <v>12</v>
      </c>
      <c r="O62" s="295"/>
      <c r="P62" s="740"/>
      <c r="Q62" s="825">
        <v>0</v>
      </c>
      <c r="R62" s="740">
        <v>0</v>
      </c>
      <c r="S62" s="740">
        <v>0</v>
      </c>
      <c r="T62" s="740">
        <v>0</v>
      </c>
      <c r="U62" s="740">
        <v>0</v>
      </c>
      <c r="V62" s="740"/>
      <c r="W62" s="740"/>
      <c r="X62" s="740"/>
      <c r="Y62" s="415"/>
      <c r="Z62" s="415">
        <v>1</v>
      </c>
      <c r="AA62" s="415"/>
      <c r="AB62" s="415"/>
      <c r="AC62" s="415"/>
      <c r="AD62" s="415"/>
      <c r="AE62" s="415"/>
      <c r="AF62" s="415"/>
      <c r="AG62" s="415"/>
      <c r="AH62" s="415"/>
      <c r="AI62" s="415"/>
      <c r="AJ62" s="415"/>
      <c r="AK62" s="415"/>
      <c r="AL62" s="415"/>
      <c r="AM62" s="296">
        <f>SUM(Y62:AL62)</f>
        <v>1</v>
      </c>
    </row>
    <row r="63" spans="1:42" s="283" customFormat="1" ht="15.5" outlineLevel="1">
      <c r="A63" s="509"/>
      <c r="B63" s="315" t="s">
        <v>214</v>
      </c>
      <c r="C63" s="291" t="s">
        <v>163</v>
      </c>
      <c r="D63" s="295"/>
      <c r="E63" s="295"/>
      <c r="F63" s="825"/>
      <c r="G63" s="295"/>
      <c r="H63" s="295"/>
      <c r="I63" s="295"/>
      <c r="J63" s="295"/>
      <c r="K63" s="295"/>
      <c r="L63" s="295"/>
      <c r="M63" s="295"/>
      <c r="N63" s="295">
        <v>12</v>
      </c>
      <c r="O63" s="295"/>
      <c r="P63" s="295"/>
      <c r="Q63" s="825"/>
      <c r="R63" s="295"/>
      <c r="S63" s="295"/>
      <c r="T63" s="295"/>
      <c r="U63" s="295"/>
      <c r="V63" s="295"/>
      <c r="W63" s="295"/>
      <c r="X63" s="295"/>
      <c r="Y63" s="411">
        <v>0</v>
      </c>
      <c r="Z63" s="411">
        <v>1</v>
      </c>
      <c r="AA63" s="411">
        <v>0</v>
      </c>
      <c r="AB63" s="411">
        <v>0</v>
      </c>
      <c r="AC63" s="411">
        <v>0</v>
      </c>
      <c r="AD63" s="411">
        <v>0</v>
      </c>
      <c r="AE63" s="411">
        <v>0</v>
      </c>
      <c r="AF63" s="411">
        <v>0</v>
      </c>
      <c r="AG63" s="411">
        <v>0</v>
      </c>
      <c r="AH63" s="411">
        <v>0</v>
      </c>
      <c r="AI63" s="411">
        <v>0</v>
      </c>
      <c r="AJ63" s="411">
        <v>0</v>
      </c>
      <c r="AK63" s="411">
        <v>0</v>
      </c>
      <c r="AL63" s="411">
        <v>0</v>
      </c>
      <c r="AM63" s="311"/>
    </row>
    <row r="64" spans="1:42" s="283" customFormat="1" ht="15.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5" outlineLevel="1">
      <c r="A65" s="509">
        <v>15</v>
      </c>
      <c r="B65" s="314" t="s">
        <v>486</v>
      </c>
      <c r="C65" s="291" t="s">
        <v>25</v>
      </c>
      <c r="D65" s="295"/>
      <c r="E65" s="295"/>
      <c r="F65" s="825"/>
      <c r="G65" s="295"/>
      <c r="H65" s="295"/>
      <c r="I65" s="295"/>
      <c r="J65" s="295"/>
      <c r="K65" s="295"/>
      <c r="L65" s="295"/>
      <c r="M65" s="295"/>
      <c r="N65" s="291"/>
      <c r="O65" s="295"/>
      <c r="P65" s="295"/>
      <c r="Q65" s="82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5" outlineLevel="1">
      <c r="A66" s="509"/>
      <c r="B66" s="315" t="s">
        <v>214</v>
      </c>
      <c r="C66" s="291" t="s">
        <v>163</v>
      </c>
      <c r="D66" s="295"/>
      <c r="E66" s="295"/>
      <c r="F66" s="825"/>
      <c r="G66" s="295"/>
      <c r="H66" s="295"/>
      <c r="I66" s="295"/>
      <c r="J66" s="295"/>
      <c r="K66" s="295"/>
      <c r="L66" s="295"/>
      <c r="M66" s="295"/>
      <c r="N66" s="291"/>
      <c r="O66" s="295"/>
      <c r="P66" s="295"/>
      <c r="Q66" s="825"/>
      <c r="R66" s="295"/>
      <c r="S66" s="295"/>
      <c r="T66" s="295"/>
      <c r="U66" s="295"/>
      <c r="V66" s="295"/>
      <c r="W66" s="295"/>
      <c r="X66" s="295"/>
      <c r="Y66" s="411">
        <v>0</v>
      </c>
      <c r="Z66" s="411">
        <v>0</v>
      </c>
      <c r="AA66" s="411">
        <v>0</v>
      </c>
      <c r="AB66" s="411">
        <v>0</v>
      </c>
      <c r="AC66" s="411">
        <v>0</v>
      </c>
      <c r="AD66" s="411">
        <v>0</v>
      </c>
      <c r="AE66" s="411">
        <v>0</v>
      </c>
      <c r="AF66" s="411">
        <v>0</v>
      </c>
      <c r="AG66" s="411">
        <v>0</v>
      </c>
      <c r="AH66" s="411">
        <v>0</v>
      </c>
      <c r="AI66" s="411">
        <v>0</v>
      </c>
      <c r="AJ66" s="411">
        <v>0</v>
      </c>
      <c r="AK66" s="411">
        <v>0</v>
      </c>
      <c r="AL66" s="411">
        <v>0</v>
      </c>
      <c r="AM66" s="311"/>
    </row>
    <row r="67" spans="1:39" s="283" customFormat="1" ht="15.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1" outlineLevel="1">
      <c r="A68" s="509">
        <v>16</v>
      </c>
      <c r="B68" s="314" t="s">
        <v>487</v>
      </c>
      <c r="C68" s="291" t="s">
        <v>25</v>
      </c>
      <c r="D68" s="295"/>
      <c r="E68" s="295"/>
      <c r="F68" s="825"/>
      <c r="G68" s="295"/>
      <c r="H68" s="295"/>
      <c r="I68" s="295"/>
      <c r="J68" s="295"/>
      <c r="K68" s="295"/>
      <c r="L68" s="295"/>
      <c r="M68" s="295"/>
      <c r="N68" s="291"/>
      <c r="O68" s="295"/>
      <c r="P68" s="295"/>
      <c r="Q68" s="82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5" outlineLevel="1">
      <c r="A69" s="509"/>
      <c r="B69" s="315" t="s">
        <v>214</v>
      </c>
      <c r="C69" s="291" t="s">
        <v>163</v>
      </c>
      <c r="D69" s="295"/>
      <c r="E69" s="295"/>
      <c r="F69" s="825"/>
      <c r="G69" s="295"/>
      <c r="H69" s="295"/>
      <c r="I69" s="295"/>
      <c r="J69" s="295"/>
      <c r="K69" s="295"/>
      <c r="L69" s="295"/>
      <c r="M69" s="295"/>
      <c r="N69" s="291"/>
      <c r="O69" s="295"/>
      <c r="P69" s="295"/>
      <c r="Q69" s="825"/>
      <c r="R69" s="295"/>
      <c r="S69" s="295"/>
      <c r="T69" s="295"/>
      <c r="U69" s="295"/>
      <c r="V69" s="295"/>
      <c r="W69" s="295"/>
      <c r="X69" s="295"/>
      <c r="Y69" s="411">
        <v>0</v>
      </c>
      <c r="Z69" s="411">
        <v>0</v>
      </c>
      <c r="AA69" s="411">
        <v>0</v>
      </c>
      <c r="AB69" s="411">
        <v>0</v>
      </c>
      <c r="AC69" s="411">
        <v>0</v>
      </c>
      <c r="AD69" s="411">
        <v>0</v>
      </c>
      <c r="AE69" s="411">
        <v>0</v>
      </c>
      <c r="AF69" s="411">
        <v>0</v>
      </c>
      <c r="AG69" s="411">
        <v>0</v>
      </c>
      <c r="AH69" s="411">
        <v>0</v>
      </c>
      <c r="AI69" s="411">
        <v>0</v>
      </c>
      <c r="AJ69" s="411">
        <v>0</v>
      </c>
      <c r="AK69" s="411">
        <v>0</v>
      </c>
      <c r="AL69" s="411">
        <v>0</v>
      </c>
      <c r="AM69" s="311"/>
    </row>
    <row r="70" spans="1:39" s="283" customFormat="1" ht="15.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5" outlineLevel="1">
      <c r="A71" s="509">
        <v>17</v>
      </c>
      <c r="B71" s="314" t="s">
        <v>9</v>
      </c>
      <c r="C71" s="291" t="s">
        <v>25</v>
      </c>
      <c r="D71" s="295"/>
      <c r="E71" s="740"/>
      <c r="F71" s="825">
        <v>0</v>
      </c>
      <c r="G71" s="740">
        <v>0</v>
      </c>
      <c r="H71" s="740">
        <v>0</v>
      </c>
      <c r="I71" s="740">
        <v>0</v>
      </c>
      <c r="J71" s="740">
        <v>0</v>
      </c>
      <c r="K71" s="740"/>
      <c r="L71" s="740"/>
      <c r="M71" s="740"/>
      <c r="N71" s="291"/>
      <c r="O71" s="295"/>
      <c r="P71" s="740"/>
      <c r="Q71" s="825">
        <v>0</v>
      </c>
      <c r="R71" s="740">
        <v>0</v>
      </c>
      <c r="S71" s="740">
        <v>0</v>
      </c>
      <c r="T71" s="740">
        <v>0</v>
      </c>
      <c r="U71" s="740">
        <v>0</v>
      </c>
      <c r="V71" s="740"/>
      <c r="W71" s="740"/>
      <c r="X71" s="740"/>
      <c r="Y71" s="415"/>
      <c r="Z71" s="415"/>
      <c r="AA71" s="415"/>
      <c r="AB71" s="415"/>
      <c r="AC71" s="415"/>
      <c r="AD71" s="415"/>
      <c r="AE71" s="415"/>
      <c r="AF71" s="415"/>
      <c r="AG71" s="415"/>
      <c r="AH71" s="415"/>
      <c r="AI71" s="415"/>
      <c r="AJ71" s="415"/>
      <c r="AK71" s="415"/>
      <c r="AL71" s="415"/>
      <c r="AM71" s="296">
        <f>SUM(Y71:AL71)</f>
        <v>0</v>
      </c>
    </row>
    <row r="72" spans="1:39" s="283" customFormat="1" ht="15.5" outlineLevel="1">
      <c r="A72" s="509"/>
      <c r="B72" s="315" t="s">
        <v>214</v>
      </c>
      <c r="C72" s="291" t="s">
        <v>163</v>
      </c>
      <c r="D72" s="295"/>
      <c r="E72" s="295"/>
      <c r="F72" s="825"/>
      <c r="G72" s="295"/>
      <c r="H72" s="295"/>
      <c r="I72" s="295"/>
      <c r="J72" s="295"/>
      <c r="K72" s="295"/>
      <c r="L72" s="295"/>
      <c r="M72" s="295"/>
      <c r="N72" s="291"/>
      <c r="O72" s="295"/>
      <c r="P72" s="295"/>
      <c r="Q72" s="825"/>
      <c r="R72" s="295"/>
      <c r="S72" s="295"/>
      <c r="T72" s="295"/>
      <c r="U72" s="295"/>
      <c r="V72" s="295"/>
      <c r="W72" s="295"/>
      <c r="X72" s="295"/>
      <c r="Y72" s="411">
        <v>0</v>
      </c>
      <c r="Z72" s="411">
        <v>0</v>
      </c>
      <c r="AA72" s="411">
        <v>0</v>
      </c>
      <c r="AB72" s="411">
        <v>0</v>
      </c>
      <c r="AC72" s="411">
        <v>0</v>
      </c>
      <c r="AD72" s="411">
        <v>0</v>
      </c>
      <c r="AE72" s="411">
        <v>0</v>
      </c>
      <c r="AF72" s="411">
        <v>0</v>
      </c>
      <c r="AG72" s="411">
        <v>0</v>
      </c>
      <c r="AH72" s="411">
        <v>0</v>
      </c>
      <c r="AI72" s="411">
        <v>0</v>
      </c>
      <c r="AJ72" s="411">
        <v>0</v>
      </c>
      <c r="AK72" s="411">
        <v>0</v>
      </c>
      <c r="AL72" s="411">
        <v>0</v>
      </c>
      <c r="AM72" s="311"/>
    </row>
    <row r="73" spans="1:39" s="283" customFormat="1" ht="15.5" outlineLevel="1">
      <c r="A73" s="509"/>
      <c r="B73" s="315"/>
      <c r="C73" s="305"/>
      <c r="D73" s="291"/>
      <c r="E73" s="291"/>
      <c r="F73" s="822"/>
      <c r="G73" s="291"/>
      <c r="H73" s="291"/>
      <c r="I73" s="291"/>
      <c r="J73" s="291"/>
      <c r="K73" s="291"/>
      <c r="L73" s="291"/>
      <c r="M73" s="291"/>
      <c r="N73" s="291"/>
      <c r="O73" s="291"/>
      <c r="P73" s="291"/>
      <c r="Q73" s="822"/>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5" outlineLevel="1">
      <c r="A75" s="509">
        <v>18</v>
      </c>
      <c r="B75" s="315" t="s">
        <v>11</v>
      </c>
      <c r="C75" s="291" t="s">
        <v>25</v>
      </c>
      <c r="D75" s="295"/>
      <c r="E75" s="295"/>
      <c r="F75" s="825"/>
      <c r="G75" s="295"/>
      <c r="H75" s="295"/>
      <c r="I75" s="295"/>
      <c r="J75" s="295"/>
      <c r="K75" s="295"/>
      <c r="L75" s="295"/>
      <c r="M75" s="295"/>
      <c r="N75" s="295">
        <v>12</v>
      </c>
      <c r="O75" s="295"/>
      <c r="P75" s="295"/>
      <c r="Q75" s="82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5" outlineLevel="1">
      <c r="A76" s="509"/>
      <c r="B76" s="315" t="s">
        <v>214</v>
      </c>
      <c r="C76" s="291" t="s">
        <v>163</v>
      </c>
      <c r="D76" s="295"/>
      <c r="E76" s="295"/>
      <c r="F76" s="825"/>
      <c r="G76" s="295"/>
      <c r="H76" s="295"/>
      <c r="I76" s="295"/>
      <c r="J76" s="295"/>
      <c r="K76" s="295"/>
      <c r="L76" s="295"/>
      <c r="M76" s="295"/>
      <c r="N76" s="295">
        <v>12</v>
      </c>
      <c r="O76" s="295"/>
      <c r="P76" s="295"/>
      <c r="Q76" s="825"/>
      <c r="R76" s="295"/>
      <c r="S76" s="295"/>
      <c r="T76" s="295"/>
      <c r="U76" s="295"/>
      <c r="V76" s="295"/>
      <c r="W76" s="295"/>
      <c r="X76" s="295"/>
      <c r="Y76" s="411">
        <v>0</v>
      </c>
      <c r="Z76" s="411">
        <v>0</v>
      </c>
      <c r="AA76" s="411">
        <v>0</v>
      </c>
      <c r="AB76" s="411">
        <v>0</v>
      </c>
      <c r="AC76" s="411">
        <v>0</v>
      </c>
      <c r="AD76" s="411">
        <v>0</v>
      </c>
      <c r="AE76" s="411">
        <v>0</v>
      </c>
      <c r="AF76" s="411">
        <v>0</v>
      </c>
      <c r="AG76" s="411">
        <v>0</v>
      </c>
      <c r="AH76" s="411">
        <v>0</v>
      </c>
      <c r="AI76" s="411">
        <v>0</v>
      </c>
      <c r="AJ76" s="411">
        <v>0</v>
      </c>
      <c r="AK76" s="411">
        <v>0</v>
      </c>
      <c r="AL76" s="411">
        <v>0</v>
      </c>
      <c r="AM76" s="297"/>
    </row>
    <row r="77" spans="1:39" s="309" customFormat="1" ht="15.5" outlineLevel="1">
      <c r="A77" s="512"/>
      <c r="B77" s="315"/>
      <c r="C77" s="305"/>
      <c r="D77" s="291"/>
      <c r="E77" s="291"/>
      <c r="F77" s="822"/>
      <c r="G77" s="291"/>
      <c r="H77" s="291"/>
      <c r="I77" s="291"/>
      <c r="J77" s="291"/>
      <c r="K77" s="291"/>
      <c r="L77" s="291"/>
      <c r="M77" s="291"/>
      <c r="N77" s="291"/>
      <c r="O77" s="291"/>
      <c r="P77" s="291"/>
      <c r="Q77" s="822"/>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5" outlineLevel="1">
      <c r="A78" s="509">
        <v>19</v>
      </c>
      <c r="B78" s="315" t="s">
        <v>12</v>
      </c>
      <c r="C78" s="291" t="s">
        <v>25</v>
      </c>
      <c r="D78" s="295"/>
      <c r="E78" s="295"/>
      <c r="F78" s="825"/>
      <c r="G78" s="295"/>
      <c r="H78" s="295"/>
      <c r="I78" s="295"/>
      <c r="J78" s="295"/>
      <c r="K78" s="295"/>
      <c r="L78" s="295"/>
      <c r="M78" s="295"/>
      <c r="N78" s="295">
        <v>12</v>
      </c>
      <c r="O78" s="295"/>
      <c r="P78" s="295"/>
      <c r="Q78" s="82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5" outlineLevel="1">
      <c r="A79" s="509"/>
      <c r="B79" s="315" t="s">
        <v>214</v>
      </c>
      <c r="C79" s="291" t="s">
        <v>163</v>
      </c>
      <c r="D79" s="295"/>
      <c r="E79" s="295"/>
      <c r="F79" s="825"/>
      <c r="G79" s="295"/>
      <c r="H79" s="295"/>
      <c r="I79" s="295"/>
      <c r="J79" s="295"/>
      <c r="K79" s="295"/>
      <c r="L79" s="295"/>
      <c r="M79" s="295"/>
      <c r="N79" s="295">
        <v>12</v>
      </c>
      <c r="O79" s="295"/>
      <c r="P79" s="295"/>
      <c r="Q79" s="825"/>
      <c r="R79" s="295"/>
      <c r="S79" s="295"/>
      <c r="T79" s="295"/>
      <c r="U79" s="295"/>
      <c r="V79" s="295"/>
      <c r="W79" s="295"/>
      <c r="X79" s="295"/>
      <c r="Y79" s="411">
        <v>0</v>
      </c>
      <c r="Z79" s="411">
        <v>0</v>
      </c>
      <c r="AA79" s="411">
        <v>0</v>
      </c>
      <c r="AB79" s="411">
        <v>0</v>
      </c>
      <c r="AC79" s="411">
        <v>0</v>
      </c>
      <c r="AD79" s="411">
        <v>0</v>
      </c>
      <c r="AE79" s="411">
        <v>0</v>
      </c>
      <c r="AF79" s="411">
        <v>0</v>
      </c>
      <c r="AG79" s="411">
        <v>0</v>
      </c>
      <c r="AH79" s="411">
        <v>0</v>
      </c>
      <c r="AI79" s="411">
        <v>0</v>
      </c>
      <c r="AJ79" s="411">
        <v>0</v>
      </c>
      <c r="AK79" s="411">
        <v>0</v>
      </c>
      <c r="AL79" s="411">
        <v>0</v>
      </c>
      <c r="AM79" s="297"/>
    </row>
    <row r="80" spans="1:39" s="283" customFormat="1" ht="15.5" outlineLevel="1">
      <c r="A80" s="509"/>
      <c r="B80" s="315"/>
      <c r="C80" s="305"/>
      <c r="D80" s="291"/>
      <c r="E80" s="291"/>
      <c r="F80" s="822"/>
      <c r="G80" s="291"/>
      <c r="H80" s="291"/>
      <c r="I80" s="291"/>
      <c r="J80" s="291"/>
      <c r="K80" s="291"/>
      <c r="L80" s="291"/>
      <c r="M80" s="291"/>
      <c r="N80" s="291"/>
      <c r="O80" s="291"/>
      <c r="P80" s="291"/>
      <c r="Q80" s="822"/>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5" outlineLevel="1">
      <c r="A81" s="509">
        <v>20</v>
      </c>
      <c r="B81" s="315" t="s">
        <v>13</v>
      </c>
      <c r="C81" s="291" t="s">
        <v>25</v>
      </c>
      <c r="D81" s="295"/>
      <c r="E81" s="295"/>
      <c r="F81" s="825"/>
      <c r="G81" s="295"/>
      <c r="H81" s="295"/>
      <c r="I81" s="295"/>
      <c r="J81" s="295"/>
      <c r="K81" s="295"/>
      <c r="L81" s="295"/>
      <c r="M81" s="295"/>
      <c r="N81" s="295">
        <v>12</v>
      </c>
      <c r="O81" s="295"/>
      <c r="P81" s="295"/>
      <c r="Q81" s="82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5" outlineLevel="1">
      <c r="A82" s="509"/>
      <c r="B82" s="315" t="s">
        <v>214</v>
      </c>
      <c r="C82" s="291" t="s">
        <v>163</v>
      </c>
      <c r="D82" s="295"/>
      <c r="E82" s="295"/>
      <c r="F82" s="825"/>
      <c r="G82" s="295"/>
      <c r="H82" s="295"/>
      <c r="I82" s="295"/>
      <c r="J82" s="295"/>
      <c r="K82" s="295"/>
      <c r="L82" s="295"/>
      <c r="M82" s="295"/>
      <c r="N82" s="295">
        <v>12</v>
      </c>
      <c r="O82" s="295"/>
      <c r="P82" s="295"/>
      <c r="Q82" s="825"/>
      <c r="R82" s="295"/>
      <c r="S82" s="295"/>
      <c r="T82" s="295"/>
      <c r="U82" s="295"/>
      <c r="V82" s="295"/>
      <c r="W82" s="295"/>
      <c r="X82" s="295"/>
      <c r="Y82" s="411">
        <v>0</v>
      </c>
      <c r="Z82" s="411">
        <v>0</v>
      </c>
      <c r="AA82" s="411">
        <v>0</v>
      </c>
      <c r="AB82" s="411">
        <v>0</v>
      </c>
      <c r="AC82" s="411">
        <v>0</v>
      </c>
      <c r="AD82" s="411">
        <v>0</v>
      </c>
      <c r="AE82" s="411">
        <v>0</v>
      </c>
      <c r="AF82" s="411">
        <v>0</v>
      </c>
      <c r="AG82" s="411">
        <v>0</v>
      </c>
      <c r="AH82" s="411">
        <v>0</v>
      </c>
      <c r="AI82" s="411">
        <v>0</v>
      </c>
      <c r="AJ82" s="411">
        <v>0</v>
      </c>
      <c r="AK82" s="411">
        <v>0</v>
      </c>
      <c r="AL82" s="411">
        <v>0</v>
      </c>
      <c r="AM82" s="306"/>
    </row>
    <row r="83" spans="1:39" s="283" customFormat="1" ht="15.5" outlineLevel="1">
      <c r="A83" s="509"/>
      <c r="B83" s="315"/>
      <c r="C83" s="305"/>
      <c r="D83" s="291"/>
      <c r="E83" s="291"/>
      <c r="F83" s="822"/>
      <c r="G83" s="291"/>
      <c r="H83" s="291"/>
      <c r="I83" s="291"/>
      <c r="J83" s="291"/>
      <c r="K83" s="291"/>
      <c r="L83" s="291"/>
      <c r="M83" s="291"/>
      <c r="N83" s="318"/>
      <c r="O83" s="291"/>
      <c r="P83" s="291"/>
      <c r="Q83" s="822"/>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5" outlineLevel="1">
      <c r="A84" s="509">
        <v>21</v>
      </c>
      <c r="B84" s="315" t="s">
        <v>22</v>
      </c>
      <c r="C84" s="291" t="s">
        <v>25</v>
      </c>
      <c r="D84" s="295"/>
      <c r="E84" s="740"/>
      <c r="F84" s="825">
        <v>475473.69732861151</v>
      </c>
      <c r="G84" s="740">
        <v>475473.69732861151</v>
      </c>
      <c r="H84" s="740">
        <v>475473.69732861151</v>
      </c>
      <c r="I84" s="740">
        <v>475473.69732861151</v>
      </c>
      <c r="J84" s="740">
        <v>475473.69732861151</v>
      </c>
      <c r="K84" s="740"/>
      <c r="L84" s="740"/>
      <c r="M84" s="740"/>
      <c r="N84" s="295">
        <v>12</v>
      </c>
      <c r="O84" s="295"/>
      <c r="P84" s="740"/>
      <c r="Q84" s="825">
        <v>70.938809416799927</v>
      </c>
      <c r="R84" s="740">
        <v>70.938809416799927</v>
      </c>
      <c r="S84" s="740">
        <v>70.938809416799927</v>
      </c>
      <c r="T84" s="740">
        <v>70.938809416799927</v>
      </c>
      <c r="U84" s="740">
        <v>70.938809416799927</v>
      </c>
      <c r="V84" s="740"/>
      <c r="W84" s="740"/>
      <c r="X84" s="740"/>
      <c r="Y84" s="410"/>
      <c r="Z84" s="415">
        <v>6.3129909910720233E-2</v>
      </c>
      <c r="AA84" s="415">
        <v>0.93687009008927979</v>
      </c>
      <c r="AB84" s="415"/>
      <c r="AC84" s="415"/>
      <c r="AD84" s="415"/>
      <c r="AE84" s="415"/>
      <c r="AF84" s="415"/>
      <c r="AG84" s="415"/>
      <c r="AH84" s="415"/>
      <c r="AI84" s="415"/>
      <c r="AJ84" s="415"/>
      <c r="AK84" s="415"/>
      <c r="AL84" s="415"/>
      <c r="AM84" s="296">
        <f>SUM(Y84:AL84)</f>
        <v>1</v>
      </c>
    </row>
    <row r="85" spans="1:39" s="283" customFormat="1" ht="15.5" outlineLevel="1">
      <c r="A85" s="509"/>
      <c r="B85" s="315" t="s">
        <v>214</v>
      </c>
      <c r="C85" s="291" t="s">
        <v>163</v>
      </c>
      <c r="D85" s="295"/>
      <c r="E85" s="740"/>
      <c r="F85" s="825">
        <v>10715.481049069065</v>
      </c>
      <c r="G85" s="740">
        <v>10715.481049069065</v>
      </c>
      <c r="H85" s="740">
        <v>10715.481049069065</v>
      </c>
      <c r="I85" s="740">
        <v>6501.5278275250503</v>
      </c>
      <c r="J85" s="740">
        <v>6501.5278275250503</v>
      </c>
      <c r="K85" s="740"/>
      <c r="L85" s="740"/>
      <c r="M85" s="740"/>
      <c r="N85" s="295">
        <v>12</v>
      </c>
      <c r="O85" s="295"/>
      <c r="P85" s="740"/>
      <c r="Q85" s="825">
        <v>2.7684694522826341</v>
      </c>
      <c r="R85" s="740">
        <v>2.7684694522826341</v>
      </c>
      <c r="S85" s="740">
        <v>2.7684694522826341</v>
      </c>
      <c r="T85" s="740">
        <v>1.6797455103737329</v>
      </c>
      <c r="U85" s="740">
        <v>1.6797455103737329</v>
      </c>
      <c r="V85" s="740"/>
      <c r="W85" s="740"/>
      <c r="X85" s="740"/>
      <c r="Y85" s="411">
        <v>0</v>
      </c>
      <c r="Z85" s="411">
        <v>6.3129909910720233E-2</v>
      </c>
      <c r="AA85" s="411">
        <v>0.93687009008927979</v>
      </c>
      <c r="AB85" s="411">
        <v>0</v>
      </c>
      <c r="AC85" s="411">
        <v>0</v>
      </c>
      <c r="AD85" s="411">
        <v>0</v>
      </c>
      <c r="AE85" s="411">
        <v>0</v>
      </c>
      <c r="AF85" s="411">
        <v>0</v>
      </c>
      <c r="AG85" s="411">
        <v>0</v>
      </c>
      <c r="AH85" s="411">
        <v>0</v>
      </c>
      <c r="AI85" s="411">
        <v>0</v>
      </c>
      <c r="AJ85" s="411">
        <v>0</v>
      </c>
      <c r="AK85" s="411">
        <v>0</v>
      </c>
      <c r="AL85" s="411">
        <v>0</v>
      </c>
      <c r="AM85" s="297"/>
    </row>
    <row r="86" spans="1:39" s="283" customFormat="1" ht="15.5" outlineLevel="1">
      <c r="A86" s="509"/>
      <c r="B86" s="315"/>
      <c r="C86" s="305"/>
      <c r="D86" s="291"/>
      <c r="E86" s="291"/>
      <c r="F86" s="822"/>
      <c r="G86" s="291"/>
      <c r="H86" s="291"/>
      <c r="I86" s="291"/>
      <c r="J86" s="291"/>
      <c r="K86" s="291"/>
      <c r="L86" s="291"/>
      <c r="M86" s="291"/>
      <c r="N86" s="291"/>
      <c r="O86" s="291"/>
      <c r="P86" s="291"/>
      <c r="Q86" s="822"/>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5" outlineLevel="1">
      <c r="A87" s="509">
        <v>22</v>
      </c>
      <c r="B87" s="315" t="s">
        <v>9</v>
      </c>
      <c r="C87" s="291" t="s">
        <v>25</v>
      </c>
      <c r="D87" s="295"/>
      <c r="E87" s="740"/>
      <c r="F87" s="825"/>
      <c r="G87" s="740"/>
      <c r="H87" s="740"/>
      <c r="I87" s="740"/>
      <c r="J87" s="740"/>
      <c r="K87" s="740"/>
      <c r="L87" s="740"/>
      <c r="M87" s="740"/>
      <c r="N87" s="291"/>
      <c r="O87" s="295"/>
      <c r="P87" s="740"/>
      <c r="Q87" s="825"/>
      <c r="R87" s="740"/>
      <c r="S87" s="740"/>
      <c r="T87" s="740"/>
      <c r="U87" s="740"/>
      <c r="V87" s="740"/>
      <c r="W87" s="740"/>
      <c r="X87" s="740"/>
      <c r="Y87" s="410"/>
      <c r="Z87" s="415"/>
      <c r="AA87" s="415"/>
      <c r="AB87" s="415"/>
      <c r="AC87" s="415"/>
      <c r="AD87" s="415"/>
      <c r="AE87" s="415"/>
      <c r="AF87" s="415"/>
      <c r="AG87" s="415"/>
      <c r="AH87" s="415"/>
      <c r="AI87" s="415"/>
      <c r="AJ87" s="415"/>
      <c r="AK87" s="415"/>
      <c r="AL87" s="415"/>
      <c r="AM87" s="296">
        <f>SUM(Y87:AL87)</f>
        <v>0</v>
      </c>
    </row>
    <row r="88" spans="1:39" s="283" customFormat="1" ht="15.5" outlineLevel="1">
      <c r="A88" s="509"/>
      <c r="B88" s="315" t="s">
        <v>214</v>
      </c>
      <c r="C88" s="291" t="s">
        <v>163</v>
      </c>
      <c r="D88" s="295"/>
      <c r="E88" s="295"/>
      <c r="F88" s="825"/>
      <c r="G88" s="295"/>
      <c r="H88" s="295"/>
      <c r="I88" s="295"/>
      <c r="J88" s="295"/>
      <c r="K88" s="295"/>
      <c r="L88" s="295"/>
      <c r="M88" s="295"/>
      <c r="N88" s="291"/>
      <c r="O88" s="295"/>
      <c r="P88" s="295"/>
      <c r="Q88" s="825"/>
      <c r="R88" s="295"/>
      <c r="S88" s="295"/>
      <c r="T88" s="295"/>
      <c r="U88" s="295"/>
      <c r="V88" s="295"/>
      <c r="W88" s="295"/>
      <c r="X88" s="295"/>
      <c r="Y88" s="411">
        <v>0</v>
      </c>
      <c r="Z88" s="411">
        <v>0</v>
      </c>
      <c r="AA88" s="411">
        <v>0</v>
      </c>
      <c r="AB88" s="411">
        <v>0</v>
      </c>
      <c r="AC88" s="411">
        <v>0</v>
      </c>
      <c r="AD88" s="411">
        <v>0</v>
      </c>
      <c r="AE88" s="411">
        <v>0</v>
      </c>
      <c r="AF88" s="411">
        <v>0</v>
      </c>
      <c r="AG88" s="411">
        <v>0</v>
      </c>
      <c r="AH88" s="411">
        <v>0</v>
      </c>
      <c r="AI88" s="411">
        <v>0</v>
      </c>
      <c r="AJ88" s="411">
        <v>0</v>
      </c>
      <c r="AK88" s="411">
        <v>0</v>
      </c>
      <c r="AL88" s="411">
        <v>0</v>
      </c>
      <c r="AM88" s="306"/>
    </row>
    <row r="89" spans="1:39" s="283" customFormat="1" ht="15.5" outlineLevel="1">
      <c r="A89" s="509"/>
      <c r="B89" s="315"/>
      <c r="C89" s="305"/>
      <c r="D89" s="291"/>
      <c r="E89" s="291"/>
      <c r="F89" s="822"/>
      <c r="G89" s="291"/>
      <c r="H89" s="291"/>
      <c r="I89" s="291"/>
      <c r="J89" s="291"/>
      <c r="K89" s="291"/>
      <c r="L89" s="291"/>
      <c r="M89" s="291"/>
      <c r="N89" s="291"/>
      <c r="O89" s="291"/>
      <c r="P89" s="291"/>
      <c r="Q89" s="822"/>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5" outlineLevel="1">
      <c r="A91" s="509">
        <v>23</v>
      </c>
      <c r="B91" s="315" t="s">
        <v>14</v>
      </c>
      <c r="C91" s="291" t="s">
        <v>25</v>
      </c>
      <c r="D91" s="295"/>
      <c r="E91" s="295"/>
      <c r="F91" s="825"/>
      <c r="G91" s="295"/>
      <c r="H91" s="295"/>
      <c r="I91" s="295"/>
      <c r="J91" s="295"/>
      <c r="K91" s="295"/>
      <c r="L91" s="295"/>
      <c r="M91" s="295"/>
      <c r="N91" s="291"/>
      <c r="O91" s="295"/>
      <c r="P91" s="295"/>
      <c r="Q91" s="82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5" outlineLevel="1">
      <c r="A92" s="509"/>
      <c r="B92" s="315" t="s">
        <v>214</v>
      </c>
      <c r="C92" s="291" t="s">
        <v>163</v>
      </c>
      <c r="D92" s="295"/>
      <c r="E92" s="295"/>
      <c r="F92" s="825"/>
      <c r="G92" s="295"/>
      <c r="H92" s="295"/>
      <c r="I92" s="295"/>
      <c r="J92" s="295"/>
      <c r="K92" s="295"/>
      <c r="L92" s="295"/>
      <c r="M92" s="295"/>
      <c r="N92" s="468"/>
      <c r="O92" s="295"/>
      <c r="P92" s="295"/>
      <c r="Q92" s="825"/>
      <c r="R92" s="295"/>
      <c r="S92" s="295"/>
      <c r="T92" s="295"/>
      <c r="U92" s="295"/>
      <c r="V92" s="295"/>
      <c r="W92" s="295"/>
      <c r="X92" s="295"/>
      <c r="Y92" s="411">
        <v>0</v>
      </c>
      <c r="Z92" s="411">
        <v>0</v>
      </c>
      <c r="AA92" s="411">
        <v>0</v>
      </c>
      <c r="AB92" s="411">
        <v>0</v>
      </c>
      <c r="AC92" s="411">
        <v>0</v>
      </c>
      <c r="AD92" s="411">
        <v>0</v>
      </c>
      <c r="AE92" s="411">
        <v>0</v>
      </c>
      <c r="AF92" s="411">
        <v>0</v>
      </c>
      <c r="AG92" s="411">
        <v>0</v>
      </c>
      <c r="AH92" s="411">
        <v>0</v>
      </c>
      <c r="AI92" s="411">
        <v>0</v>
      </c>
      <c r="AJ92" s="411">
        <v>0</v>
      </c>
      <c r="AK92" s="411">
        <v>0</v>
      </c>
      <c r="AL92" s="411">
        <v>0</v>
      </c>
      <c r="AM92" s="297"/>
    </row>
    <row r="93" spans="1:39" s="283" customFormat="1" ht="15.5" outlineLevel="1">
      <c r="A93" s="509"/>
      <c r="B93" s="315"/>
      <c r="C93" s="305"/>
      <c r="D93" s="291"/>
      <c r="E93" s="291"/>
      <c r="F93" s="822"/>
      <c r="G93" s="291"/>
      <c r="H93" s="291"/>
      <c r="I93" s="291"/>
      <c r="J93" s="291"/>
      <c r="K93" s="291"/>
      <c r="L93" s="291"/>
      <c r="M93" s="291"/>
      <c r="N93" s="291"/>
      <c r="O93" s="291"/>
      <c r="P93" s="291"/>
      <c r="Q93" s="822"/>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5" outlineLevel="1">
      <c r="A95" s="509">
        <v>24</v>
      </c>
      <c r="B95" s="315" t="s">
        <v>14</v>
      </c>
      <c r="C95" s="291" t="s">
        <v>25</v>
      </c>
      <c r="D95" s="295"/>
      <c r="E95" s="295"/>
      <c r="F95" s="825"/>
      <c r="G95" s="295"/>
      <c r="H95" s="295"/>
      <c r="I95" s="295"/>
      <c r="J95" s="295"/>
      <c r="K95" s="295"/>
      <c r="L95" s="295"/>
      <c r="M95" s="295"/>
      <c r="N95" s="291"/>
      <c r="O95" s="295"/>
      <c r="P95" s="295"/>
      <c r="Q95" s="82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5" outlineLevel="1">
      <c r="A96" s="509"/>
      <c r="B96" s="315" t="s">
        <v>214</v>
      </c>
      <c r="C96" s="291" t="s">
        <v>163</v>
      </c>
      <c r="D96" s="295"/>
      <c r="E96" s="295"/>
      <c r="F96" s="825"/>
      <c r="G96" s="295"/>
      <c r="H96" s="295"/>
      <c r="I96" s="295"/>
      <c r="J96" s="295"/>
      <c r="K96" s="295"/>
      <c r="L96" s="295"/>
      <c r="M96" s="295"/>
      <c r="N96" s="468"/>
      <c r="O96" s="295"/>
      <c r="P96" s="295"/>
      <c r="Q96" s="825"/>
      <c r="R96" s="295"/>
      <c r="S96" s="295"/>
      <c r="T96" s="295"/>
      <c r="U96" s="295"/>
      <c r="V96" s="295"/>
      <c r="W96" s="295"/>
      <c r="X96" s="295"/>
      <c r="Y96" s="411">
        <v>0</v>
      </c>
      <c r="Z96" s="411">
        <v>0</v>
      </c>
      <c r="AA96" s="411">
        <v>0</v>
      </c>
      <c r="AB96" s="411">
        <v>0</v>
      </c>
      <c r="AC96" s="411">
        <v>0</v>
      </c>
      <c r="AD96" s="411">
        <v>0</v>
      </c>
      <c r="AE96" s="411">
        <v>0</v>
      </c>
      <c r="AF96" s="411">
        <v>0</v>
      </c>
      <c r="AG96" s="411">
        <v>0</v>
      </c>
      <c r="AH96" s="411">
        <v>0</v>
      </c>
      <c r="AI96" s="411">
        <v>0</v>
      </c>
      <c r="AJ96" s="411">
        <v>0</v>
      </c>
      <c r="AK96" s="411">
        <v>0</v>
      </c>
      <c r="AL96" s="411">
        <v>0</v>
      </c>
      <c r="AM96" s="297"/>
    </row>
    <row r="97" spans="1:39" s="283" customFormat="1" ht="15.5" outlineLevel="1">
      <c r="A97" s="509"/>
      <c r="B97" s="315"/>
      <c r="C97" s="305"/>
      <c r="D97" s="291"/>
      <c r="E97" s="291"/>
      <c r="F97" s="822"/>
      <c r="G97" s="291"/>
      <c r="H97" s="291"/>
      <c r="I97" s="291"/>
      <c r="J97" s="291"/>
      <c r="K97" s="291"/>
      <c r="L97" s="291"/>
      <c r="M97" s="291"/>
      <c r="N97" s="291"/>
      <c r="O97" s="291"/>
      <c r="P97" s="291"/>
      <c r="Q97" s="822"/>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5" outlineLevel="1">
      <c r="A98" s="509">
        <v>25</v>
      </c>
      <c r="B98" s="314" t="s">
        <v>21</v>
      </c>
      <c r="C98" s="291" t="s">
        <v>25</v>
      </c>
      <c r="D98" s="295"/>
      <c r="E98" s="295"/>
      <c r="F98" s="825"/>
      <c r="G98" s="295"/>
      <c r="H98" s="295"/>
      <c r="I98" s="295"/>
      <c r="J98" s="295"/>
      <c r="K98" s="295"/>
      <c r="L98" s="295"/>
      <c r="M98" s="295"/>
      <c r="N98" s="295">
        <v>0</v>
      </c>
      <c r="O98" s="295"/>
      <c r="P98" s="295"/>
      <c r="Q98" s="82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5" outlineLevel="1">
      <c r="A99" s="509"/>
      <c r="B99" s="315" t="s">
        <v>214</v>
      </c>
      <c r="C99" s="291" t="s">
        <v>163</v>
      </c>
      <c r="D99" s="295"/>
      <c r="E99" s="295"/>
      <c r="F99" s="825"/>
      <c r="G99" s="295"/>
      <c r="H99" s="295"/>
      <c r="I99" s="295"/>
      <c r="J99" s="295"/>
      <c r="K99" s="295"/>
      <c r="L99" s="295"/>
      <c r="M99" s="295"/>
      <c r="N99" s="295">
        <v>0</v>
      </c>
      <c r="O99" s="295"/>
      <c r="P99" s="295"/>
      <c r="Q99" s="825"/>
      <c r="R99" s="295"/>
      <c r="S99" s="295"/>
      <c r="T99" s="295"/>
      <c r="U99" s="295"/>
      <c r="V99" s="295"/>
      <c r="W99" s="295"/>
      <c r="X99" s="295"/>
      <c r="Y99" s="411">
        <v>0</v>
      </c>
      <c r="Z99" s="411">
        <v>0</v>
      </c>
      <c r="AA99" s="411">
        <v>0</v>
      </c>
      <c r="AB99" s="411">
        <v>0</v>
      </c>
      <c r="AC99" s="411">
        <v>0</v>
      </c>
      <c r="AD99" s="411">
        <v>0</v>
      </c>
      <c r="AE99" s="411">
        <v>0</v>
      </c>
      <c r="AF99" s="411">
        <v>0</v>
      </c>
      <c r="AG99" s="411">
        <v>0</v>
      </c>
      <c r="AH99" s="411">
        <v>0</v>
      </c>
      <c r="AI99" s="411">
        <v>0</v>
      </c>
      <c r="AJ99" s="411">
        <v>0</v>
      </c>
      <c r="AK99" s="411">
        <v>0</v>
      </c>
      <c r="AL99" s="411">
        <v>0</v>
      </c>
      <c r="AM99" s="311"/>
    </row>
    <row r="100" spans="1:39" s="283" customFormat="1" ht="15.5" outlineLevel="1">
      <c r="A100" s="509"/>
      <c r="B100" s="314"/>
      <c r="C100" s="312"/>
      <c r="D100" s="291"/>
      <c r="E100" s="291"/>
      <c r="F100" s="822"/>
      <c r="G100" s="291"/>
      <c r="H100" s="291"/>
      <c r="I100" s="291"/>
      <c r="J100" s="291"/>
      <c r="K100" s="291"/>
      <c r="L100" s="291"/>
      <c r="M100" s="291"/>
      <c r="N100" s="291"/>
      <c r="O100" s="291"/>
      <c r="P100" s="291"/>
      <c r="Q100" s="822"/>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5" outlineLevel="1">
      <c r="A102" s="509">
        <v>26</v>
      </c>
      <c r="B102" s="321" t="s">
        <v>16</v>
      </c>
      <c r="C102" s="291" t="s">
        <v>25</v>
      </c>
      <c r="D102" s="295"/>
      <c r="E102" s="740"/>
      <c r="F102" s="825">
        <v>45368.783459999999</v>
      </c>
      <c r="G102" s="740">
        <v>45368.783459999999</v>
      </c>
      <c r="H102" s="740">
        <v>45368.783459999999</v>
      </c>
      <c r="I102" s="740">
        <v>45368.783459999999</v>
      </c>
      <c r="J102" s="740">
        <v>45368.783459999999</v>
      </c>
      <c r="K102" s="740"/>
      <c r="L102" s="740"/>
      <c r="M102" s="740"/>
      <c r="N102" s="295">
        <v>12</v>
      </c>
      <c r="O102" s="295"/>
      <c r="P102" s="740"/>
      <c r="Q102" s="825">
        <v>7.8078000000000003</v>
      </c>
      <c r="R102" s="740">
        <v>7.8078000000000003</v>
      </c>
      <c r="S102" s="740">
        <v>7.8078000000000003</v>
      </c>
      <c r="T102" s="740">
        <v>7.8078000000000003</v>
      </c>
      <c r="U102" s="740">
        <v>7.8078000000000003</v>
      </c>
      <c r="V102" s="740"/>
      <c r="W102" s="740"/>
      <c r="X102" s="740"/>
      <c r="Y102" s="410"/>
      <c r="Z102" s="833">
        <v>0.1</v>
      </c>
      <c r="AA102" s="410">
        <v>0.89996694840546365</v>
      </c>
      <c r="AB102" s="410"/>
      <c r="AC102" s="410"/>
      <c r="AD102" s="410"/>
      <c r="AE102" s="415"/>
      <c r="AF102" s="415"/>
      <c r="AG102" s="415"/>
      <c r="AH102" s="415"/>
      <c r="AI102" s="415"/>
      <c r="AJ102" s="415"/>
      <c r="AK102" s="415"/>
      <c r="AL102" s="415"/>
      <c r="AM102" s="296">
        <f>SUM(Y102:AL102)</f>
        <v>0.99996694840546363</v>
      </c>
    </row>
    <row r="103" spans="1:39" s="283" customFormat="1" ht="15.5" outlineLevel="1">
      <c r="A103" s="509"/>
      <c r="B103" s="315" t="s">
        <v>214</v>
      </c>
      <c r="C103" s="291" t="s">
        <v>163</v>
      </c>
      <c r="D103" s="295"/>
      <c r="E103" s="295"/>
      <c r="F103" s="825"/>
      <c r="G103" s="295"/>
      <c r="H103" s="295"/>
      <c r="I103" s="295"/>
      <c r="J103" s="295"/>
      <c r="K103" s="295"/>
      <c r="L103" s="295"/>
      <c r="M103" s="295"/>
      <c r="N103" s="295">
        <v>12</v>
      </c>
      <c r="O103" s="295"/>
      <c r="P103" s="295"/>
      <c r="Q103" s="825"/>
      <c r="R103" s="295"/>
      <c r="S103" s="295"/>
      <c r="T103" s="295"/>
      <c r="U103" s="295"/>
      <c r="V103" s="295"/>
      <c r="W103" s="295"/>
      <c r="X103" s="295"/>
      <c r="Y103" s="411">
        <v>0</v>
      </c>
      <c r="Z103" s="411">
        <v>0.1</v>
      </c>
      <c r="AA103" s="411">
        <v>0.89996694840546365</v>
      </c>
      <c r="AB103" s="411">
        <v>0</v>
      </c>
      <c r="AC103" s="411">
        <v>0</v>
      </c>
      <c r="AD103" s="411">
        <v>0</v>
      </c>
      <c r="AE103" s="411">
        <v>0</v>
      </c>
      <c r="AF103" s="411">
        <v>0</v>
      </c>
      <c r="AG103" s="411">
        <v>0</v>
      </c>
      <c r="AH103" s="411">
        <v>0</v>
      </c>
      <c r="AI103" s="411">
        <v>0</v>
      </c>
      <c r="AJ103" s="411">
        <v>0</v>
      </c>
      <c r="AK103" s="411">
        <v>0</v>
      </c>
      <c r="AL103" s="411">
        <v>0</v>
      </c>
      <c r="AM103" s="306"/>
    </row>
    <row r="104" spans="1:39" s="309" customFormat="1" ht="15.5" outlineLevel="1">
      <c r="A104" s="512"/>
      <c r="B104" s="322"/>
      <c r="C104" s="291"/>
      <c r="D104" s="291"/>
      <c r="E104" s="291"/>
      <c r="F104" s="822"/>
      <c r="G104" s="291"/>
      <c r="H104" s="291"/>
      <c r="I104" s="291"/>
      <c r="J104" s="291"/>
      <c r="K104" s="291"/>
      <c r="L104" s="291"/>
      <c r="M104" s="291"/>
      <c r="N104" s="291"/>
      <c r="O104" s="291"/>
      <c r="P104" s="291"/>
      <c r="Q104" s="822"/>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5" outlineLevel="1">
      <c r="A105" s="509">
        <v>27</v>
      </c>
      <c r="B105" s="321" t="s">
        <v>17</v>
      </c>
      <c r="C105" s="291" t="s">
        <v>25</v>
      </c>
      <c r="D105" s="295"/>
      <c r="E105" s="740"/>
      <c r="F105" s="825">
        <v>689.27227455540913</v>
      </c>
      <c r="G105" s="740">
        <v>689.27227455540913</v>
      </c>
      <c r="H105" s="740">
        <v>689.27227455540913</v>
      </c>
      <c r="I105" s="740">
        <v>689.27227455540913</v>
      </c>
      <c r="J105" s="740">
        <v>689.27227455540913</v>
      </c>
      <c r="K105" s="740"/>
      <c r="L105" s="740"/>
      <c r="M105" s="740"/>
      <c r="N105" s="295">
        <v>12</v>
      </c>
      <c r="O105" s="295"/>
      <c r="P105" s="740"/>
      <c r="Q105" s="825">
        <v>0.13420410330128682</v>
      </c>
      <c r="R105" s="740">
        <v>0.13420410330128682</v>
      </c>
      <c r="S105" s="740">
        <v>0.13420410330128682</v>
      </c>
      <c r="T105" s="740">
        <v>0.13420410330128682</v>
      </c>
      <c r="U105" s="740">
        <v>0.13420410330128682</v>
      </c>
      <c r="V105" s="740"/>
      <c r="W105" s="740"/>
      <c r="X105" s="740"/>
      <c r="Y105" s="410">
        <v>0</v>
      </c>
      <c r="Z105" s="410">
        <v>1</v>
      </c>
      <c r="AA105" s="410"/>
      <c r="AB105" s="410"/>
      <c r="AC105" s="410"/>
      <c r="AD105" s="410"/>
      <c r="AE105" s="415"/>
      <c r="AF105" s="415"/>
      <c r="AG105" s="415"/>
      <c r="AH105" s="415"/>
      <c r="AI105" s="415"/>
      <c r="AJ105" s="415"/>
      <c r="AK105" s="415"/>
      <c r="AL105" s="415"/>
      <c r="AM105" s="296">
        <f>SUM(Y105:AL105)</f>
        <v>1</v>
      </c>
    </row>
    <row r="106" spans="1:39" s="283" customFormat="1" ht="15.5" outlineLevel="1">
      <c r="A106" s="509"/>
      <c r="B106" s="315" t="s">
        <v>214</v>
      </c>
      <c r="C106" s="291" t="s">
        <v>163</v>
      </c>
      <c r="D106" s="295"/>
      <c r="E106" s="740"/>
      <c r="F106" s="825">
        <v>0</v>
      </c>
      <c r="G106" s="740">
        <v>0</v>
      </c>
      <c r="H106" s="740">
        <v>0</v>
      </c>
      <c r="I106" s="740">
        <v>0</v>
      </c>
      <c r="J106" s="740">
        <v>0</v>
      </c>
      <c r="K106" s="740"/>
      <c r="L106" s="740"/>
      <c r="M106" s="740"/>
      <c r="N106" s="295">
        <v>12</v>
      </c>
      <c r="O106" s="295"/>
      <c r="P106" s="740"/>
      <c r="Q106" s="825">
        <v>0</v>
      </c>
      <c r="R106" s="740">
        <v>0</v>
      </c>
      <c r="S106" s="740">
        <v>0</v>
      </c>
      <c r="T106" s="740">
        <v>0</v>
      </c>
      <c r="U106" s="740">
        <v>0</v>
      </c>
      <c r="V106" s="740"/>
      <c r="W106" s="740"/>
      <c r="X106" s="740"/>
      <c r="Y106" s="411">
        <v>0</v>
      </c>
      <c r="Z106" s="411">
        <v>1</v>
      </c>
      <c r="AA106" s="411">
        <v>0</v>
      </c>
      <c r="AB106" s="411">
        <v>0</v>
      </c>
      <c r="AC106" s="411">
        <v>0</v>
      </c>
      <c r="AD106" s="411">
        <v>0</v>
      </c>
      <c r="AE106" s="411">
        <v>0</v>
      </c>
      <c r="AF106" s="411">
        <v>0</v>
      </c>
      <c r="AG106" s="411">
        <v>0</v>
      </c>
      <c r="AH106" s="411">
        <v>0</v>
      </c>
      <c r="AI106" s="411">
        <v>0</v>
      </c>
      <c r="AJ106" s="411">
        <v>0</v>
      </c>
      <c r="AK106" s="411">
        <v>0</v>
      </c>
      <c r="AL106" s="411">
        <v>0</v>
      </c>
      <c r="AM106" s="306"/>
    </row>
    <row r="107" spans="1:39" s="309" customFormat="1" ht="15.5" outlineLevel="1">
      <c r="A107" s="512"/>
      <c r="B107" s="323"/>
      <c r="C107" s="300"/>
      <c r="D107" s="291"/>
      <c r="E107" s="291"/>
      <c r="F107" s="822"/>
      <c r="G107" s="291"/>
      <c r="H107" s="291"/>
      <c r="I107" s="291"/>
      <c r="J107" s="291"/>
      <c r="K107" s="291"/>
      <c r="L107" s="291"/>
      <c r="M107" s="291"/>
      <c r="N107" s="300"/>
      <c r="O107" s="291"/>
      <c r="P107" s="291"/>
      <c r="Q107" s="822"/>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5" outlineLevel="1">
      <c r="A108" s="509">
        <v>28</v>
      </c>
      <c r="B108" s="321" t="s">
        <v>18</v>
      </c>
      <c r="C108" s="291" t="s">
        <v>25</v>
      </c>
      <c r="D108" s="295"/>
      <c r="E108" s="295"/>
      <c r="F108" s="825"/>
      <c r="G108" s="295"/>
      <c r="H108" s="295"/>
      <c r="I108" s="295"/>
      <c r="J108" s="295"/>
      <c r="K108" s="295"/>
      <c r="L108" s="295"/>
      <c r="M108" s="295"/>
      <c r="N108" s="295">
        <v>0</v>
      </c>
      <c r="O108" s="295"/>
      <c r="P108" s="295"/>
      <c r="Q108" s="82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5" outlineLevel="1">
      <c r="A109" s="509"/>
      <c r="B109" s="315" t="s">
        <v>214</v>
      </c>
      <c r="C109" s="291" t="s">
        <v>163</v>
      </c>
      <c r="D109" s="295"/>
      <c r="E109" s="295"/>
      <c r="F109" s="825"/>
      <c r="G109" s="295"/>
      <c r="H109" s="295"/>
      <c r="I109" s="295"/>
      <c r="J109" s="295"/>
      <c r="K109" s="295"/>
      <c r="L109" s="295"/>
      <c r="M109" s="295"/>
      <c r="N109" s="295">
        <v>0</v>
      </c>
      <c r="O109" s="295"/>
      <c r="P109" s="295"/>
      <c r="Q109" s="825"/>
      <c r="R109" s="295"/>
      <c r="S109" s="295"/>
      <c r="T109" s="295"/>
      <c r="U109" s="295"/>
      <c r="V109" s="295"/>
      <c r="W109" s="295"/>
      <c r="X109" s="295"/>
      <c r="Y109" s="411">
        <v>0</v>
      </c>
      <c r="Z109" s="411">
        <v>0</v>
      </c>
      <c r="AA109" s="411">
        <v>0</v>
      </c>
      <c r="AB109" s="411">
        <v>0</v>
      </c>
      <c r="AC109" s="411">
        <v>0</v>
      </c>
      <c r="AD109" s="411">
        <v>0</v>
      </c>
      <c r="AE109" s="411">
        <v>0</v>
      </c>
      <c r="AF109" s="411">
        <v>0</v>
      </c>
      <c r="AG109" s="411">
        <v>0</v>
      </c>
      <c r="AH109" s="411">
        <v>0</v>
      </c>
      <c r="AI109" s="411">
        <v>0</v>
      </c>
      <c r="AJ109" s="411">
        <v>0</v>
      </c>
      <c r="AK109" s="411">
        <v>0</v>
      </c>
      <c r="AL109" s="411">
        <v>0</v>
      </c>
      <c r="AM109" s="297"/>
    </row>
    <row r="110" spans="1:39" s="309" customFormat="1" ht="15.5" outlineLevel="1">
      <c r="A110" s="512"/>
      <c r="B110" s="322"/>
      <c r="C110" s="291"/>
      <c r="D110" s="291"/>
      <c r="E110" s="291"/>
      <c r="F110" s="822"/>
      <c r="G110" s="291"/>
      <c r="H110" s="291"/>
      <c r="I110" s="291"/>
      <c r="J110" s="291"/>
      <c r="K110" s="291"/>
      <c r="L110" s="291"/>
      <c r="M110" s="291"/>
      <c r="N110" s="291"/>
      <c r="O110" s="291"/>
      <c r="P110" s="291"/>
      <c r="Q110" s="822"/>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5" outlineLevel="1">
      <c r="A111" s="509">
        <v>29</v>
      </c>
      <c r="B111" s="324" t="s">
        <v>19</v>
      </c>
      <c r="C111" s="291" t="s">
        <v>25</v>
      </c>
      <c r="D111" s="295"/>
      <c r="E111" s="295"/>
      <c r="F111" s="825"/>
      <c r="G111" s="295"/>
      <c r="H111" s="295"/>
      <c r="I111" s="295"/>
      <c r="J111" s="295"/>
      <c r="K111" s="295"/>
      <c r="L111" s="295"/>
      <c r="M111" s="295"/>
      <c r="N111" s="295">
        <v>0</v>
      </c>
      <c r="O111" s="295"/>
      <c r="P111" s="295"/>
      <c r="Q111" s="82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5" outlineLevel="1">
      <c r="A112" s="509"/>
      <c r="B112" s="324" t="s">
        <v>214</v>
      </c>
      <c r="C112" s="291" t="s">
        <v>163</v>
      </c>
      <c r="D112" s="295"/>
      <c r="E112" s="295"/>
      <c r="F112" s="825"/>
      <c r="G112" s="295"/>
      <c r="H112" s="295"/>
      <c r="I112" s="295"/>
      <c r="J112" s="295"/>
      <c r="K112" s="295"/>
      <c r="L112" s="295"/>
      <c r="M112" s="295"/>
      <c r="N112" s="295">
        <v>0</v>
      </c>
      <c r="O112" s="295"/>
      <c r="P112" s="295"/>
      <c r="Q112" s="825"/>
      <c r="R112" s="295"/>
      <c r="S112" s="295"/>
      <c r="T112" s="295"/>
      <c r="U112" s="295"/>
      <c r="V112" s="295"/>
      <c r="W112" s="295"/>
      <c r="X112" s="295"/>
      <c r="Y112" s="411">
        <v>0</v>
      </c>
      <c r="Z112" s="411">
        <v>0</v>
      </c>
      <c r="AA112" s="411">
        <v>0</v>
      </c>
      <c r="AB112" s="411">
        <v>0</v>
      </c>
      <c r="AC112" s="411">
        <v>0</v>
      </c>
      <c r="AD112" s="411">
        <v>0</v>
      </c>
      <c r="AE112" s="411">
        <v>0</v>
      </c>
      <c r="AF112" s="411">
        <v>0</v>
      </c>
      <c r="AG112" s="411">
        <v>0</v>
      </c>
      <c r="AH112" s="411">
        <v>0</v>
      </c>
      <c r="AI112" s="411">
        <v>0</v>
      </c>
      <c r="AJ112" s="411">
        <v>0</v>
      </c>
      <c r="AK112" s="411">
        <v>0</v>
      </c>
      <c r="AL112" s="411">
        <v>0</v>
      </c>
      <c r="AM112" s="505"/>
    </row>
    <row r="113" spans="1:39" s="283" customFormat="1" ht="15.5" outlineLevel="1">
      <c r="A113" s="509"/>
      <c r="B113" s="324"/>
      <c r="C113" s="291"/>
      <c r="D113" s="291"/>
      <c r="E113" s="291"/>
      <c r="F113" s="822"/>
      <c r="G113" s="291"/>
      <c r="H113" s="291"/>
      <c r="I113" s="291"/>
      <c r="J113" s="291"/>
      <c r="K113" s="291"/>
      <c r="L113" s="291"/>
      <c r="M113" s="291"/>
      <c r="N113" s="291"/>
      <c r="O113" s="291"/>
      <c r="P113" s="291"/>
      <c r="Q113" s="822"/>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5" outlineLevel="1">
      <c r="A114" s="509">
        <v>30</v>
      </c>
      <c r="B114" s="324" t="s">
        <v>489</v>
      </c>
      <c r="C114" s="291" t="s">
        <v>25</v>
      </c>
      <c r="D114" s="295"/>
      <c r="E114" s="295"/>
      <c r="F114" s="825"/>
      <c r="G114" s="295"/>
      <c r="H114" s="295"/>
      <c r="I114" s="295"/>
      <c r="J114" s="295"/>
      <c r="K114" s="295"/>
      <c r="L114" s="295"/>
      <c r="M114" s="295"/>
      <c r="N114" s="295">
        <v>0</v>
      </c>
      <c r="O114" s="295"/>
      <c r="P114" s="295"/>
      <c r="Q114" s="82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5" outlineLevel="1">
      <c r="A115" s="509"/>
      <c r="B115" s="324" t="s">
        <v>214</v>
      </c>
      <c r="C115" s="291" t="s">
        <v>163</v>
      </c>
      <c r="D115" s="295"/>
      <c r="E115" s="295"/>
      <c r="F115" s="825"/>
      <c r="G115" s="295"/>
      <c r="H115" s="295"/>
      <c r="I115" s="295"/>
      <c r="J115" s="295"/>
      <c r="K115" s="295"/>
      <c r="L115" s="295"/>
      <c r="M115" s="295"/>
      <c r="N115" s="295">
        <v>0</v>
      </c>
      <c r="O115" s="295"/>
      <c r="P115" s="295"/>
      <c r="Q115" s="825"/>
      <c r="R115" s="295"/>
      <c r="S115" s="295"/>
      <c r="T115" s="295"/>
      <c r="U115" s="295"/>
      <c r="V115" s="295"/>
      <c r="W115" s="295"/>
      <c r="X115" s="295"/>
      <c r="Y115" s="411">
        <v>0</v>
      </c>
      <c r="Z115" s="411">
        <v>0</v>
      </c>
      <c r="AA115" s="411">
        <v>0</v>
      </c>
      <c r="AB115" s="411">
        <v>0</v>
      </c>
      <c r="AC115" s="411">
        <v>0</v>
      </c>
      <c r="AD115" s="411">
        <v>0</v>
      </c>
      <c r="AE115" s="411">
        <v>0</v>
      </c>
      <c r="AF115" s="411">
        <v>0</v>
      </c>
      <c r="AG115" s="411">
        <v>0</v>
      </c>
      <c r="AH115" s="411">
        <v>0</v>
      </c>
      <c r="AI115" s="411">
        <v>0</v>
      </c>
      <c r="AJ115" s="411">
        <v>0</v>
      </c>
      <c r="AK115" s="411">
        <v>0</v>
      </c>
      <c r="AL115" s="411">
        <v>0</v>
      </c>
      <c r="AM115" s="505"/>
    </row>
    <row r="116" spans="1:39" s="283" customFormat="1" ht="15.5" outlineLevel="1">
      <c r="A116" s="509"/>
      <c r="B116" s="324"/>
      <c r="C116" s="291"/>
      <c r="D116" s="291"/>
      <c r="E116" s="291"/>
      <c r="F116" s="822"/>
      <c r="G116" s="291"/>
      <c r="H116" s="291"/>
      <c r="I116" s="291"/>
      <c r="J116" s="291"/>
      <c r="K116" s="291"/>
      <c r="L116" s="291"/>
      <c r="M116" s="291"/>
      <c r="N116" s="291"/>
      <c r="O116" s="291"/>
      <c r="P116" s="291"/>
      <c r="Q116" s="822"/>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5" outlineLevel="1">
      <c r="A117" s="509"/>
      <c r="B117" s="288" t="s">
        <v>490</v>
      </c>
      <c r="C117" s="291"/>
      <c r="D117" s="291"/>
      <c r="E117" s="291"/>
      <c r="F117" s="822"/>
      <c r="G117" s="291"/>
      <c r="H117" s="291"/>
      <c r="I117" s="291"/>
      <c r="J117" s="291"/>
      <c r="K117" s="291"/>
      <c r="L117" s="291"/>
      <c r="M117" s="291"/>
      <c r="N117" s="291"/>
      <c r="O117" s="291"/>
      <c r="P117" s="291"/>
      <c r="Q117" s="822"/>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5" outlineLevel="1">
      <c r="A118" s="509">
        <v>31</v>
      </c>
      <c r="B118" s="324" t="s">
        <v>491</v>
      </c>
      <c r="C118" s="291" t="s">
        <v>25</v>
      </c>
      <c r="D118" s="295"/>
      <c r="E118" s="295"/>
      <c r="F118" s="825"/>
      <c r="G118" s="295"/>
      <c r="H118" s="295"/>
      <c r="I118" s="295"/>
      <c r="J118" s="295"/>
      <c r="K118" s="295"/>
      <c r="L118" s="295"/>
      <c r="M118" s="295"/>
      <c r="N118" s="295">
        <v>0</v>
      </c>
      <c r="O118" s="295"/>
      <c r="P118" s="295"/>
      <c r="Q118" s="82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5" outlineLevel="1">
      <c r="A119" s="509"/>
      <c r="B119" s="324" t="s">
        <v>214</v>
      </c>
      <c r="C119" s="291" t="s">
        <v>163</v>
      </c>
      <c r="D119" s="295"/>
      <c r="E119" s="295"/>
      <c r="F119" s="825"/>
      <c r="G119" s="295"/>
      <c r="H119" s="295"/>
      <c r="I119" s="295"/>
      <c r="J119" s="295"/>
      <c r="K119" s="295"/>
      <c r="L119" s="295"/>
      <c r="M119" s="295"/>
      <c r="N119" s="295">
        <v>0</v>
      </c>
      <c r="O119" s="295"/>
      <c r="P119" s="295"/>
      <c r="Q119" s="825"/>
      <c r="R119" s="295"/>
      <c r="S119" s="295"/>
      <c r="T119" s="295"/>
      <c r="U119" s="295"/>
      <c r="V119" s="295"/>
      <c r="W119" s="295"/>
      <c r="X119" s="295"/>
      <c r="Y119" s="411">
        <v>0</v>
      </c>
      <c r="Z119" s="411">
        <v>0</v>
      </c>
      <c r="AA119" s="411">
        <v>0</v>
      </c>
      <c r="AB119" s="411">
        <v>0</v>
      </c>
      <c r="AC119" s="411">
        <v>0</v>
      </c>
      <c r="AD119" s="411">
        <v>0</v>
      </c>
      <c r="AE119" s="411">
        <v>0</v>
      </c>
      <c r="AF119" s="411">
        <v>0</v>
      </c>
      <c r="AG119" s="411">
        <v>0</v>
      </c>
      <c r="AH119" s="411">
        <v>0</v>
      </c>
      <c r="AI119" s="411">
        <v>0</v>
      </c>
      <c r="AJ119" s="411">
        <v>0</v>
      </c>
      <c r="AK119" s="411">
        <v>0</v>
      </c>
      <c r="AL119" s="411">
        <v>0</v>
      </c>
      <c r="AM119" s="505"/>
    </row>
    <row r="120" spans="1:39" s="283" customFormat="1" ht="15.5" outlineLevel="1">
      <c r="A120" s="509"/>
      <c r="B120" s="324"/>
      <c r="C120" s="291"/>
      <c r="D120" s="291"/>
      <c r="E120" s="291"/>
      <c r="F120" s="822"/>
      <c r="G120" s="291"/>
      <c r="H120" s="291"/>
      <c r="I120" s="291"/>
      <c r="J120" s="291"/>
      <c r="K120" s="291"/>
      <c r="L120" s="291"/>
      <c r="M120" s="291"/>
      <c r="N120" s="291"/>
      <c r="O120" s="291"/>
      <c r="P120" s="291"/>
      <c r="Q120" s="822"/>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5" outlineLevel="1">
      <c r="A121" s="509">
        <v>32</v>
      </c>
      <c r="B121" s="324" t="s">
        <v>492</v>
      </c>
      <c r="C121" s="291" t="s">
        <v>25</v>
      </c>
      <c r="D121" s="295"/>
      <c r="E121" s="295"/>
      <c r="F121" s="825"/>
      <c r="G121" s="295"/>
      <c r="H121" s="295"/>
      <c r="I121" s="295"/>
      <c r="J121" s="295"/>
      <c r="K121" s="295"/>
      <c r="L121" s="295"/>
      <c r="M121" s="295"/>
      <c r="N121" s="295">
        <v>0</v>
      </c>
      <c r="O121" s="295"/>
      <c r="P121" s="295"/>
      <c r="Q121" s="82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5" outlineLevel="1">
      <c r="A122" s="509"/>
      <c r="B122" s="324" t="s">
        <v>214</v>
      </c>
      <c r="C122" s="291" t="s">
        <v>163</v>
      </c>
      <c r="D122" s="295"/>
      <c r="E122" s="295"/>
      <c r="F122" s="825"/>
      <c r="G122" s="295"/>
      <c r="H122" s="295"/>
      <c r="I122" s="295"/>
      <c r="J122" s="295"/>
      <c r="K122" s="295"/>
      <c r="L122" s="295"/>
      <c r="M122" s="295"/>
      <c r="N122" s="295">
        <v>0</v>
      </c>
      <c r="O122" s="295"/>
      <c r="P122" s="295"/>
      <c r="Q122" s="825"/>
      <c r="R122" s="295"/>
      <c r="S122" s="295"/>
      <c r="T122" s="295"/>
      <c r="U122" s="295"/>
      <c r="V122" s="295"/>
      <c r="W122" s="295"/>
      <c r="X122" s="295"/>
      <c r="Y122" s="411">
        <v>0</v>
      </c>
      <c r="Z122" s="411">
        <v>0</v>
      </c>
      <c r="AA122" s="411">
        <v>0</v>
      </c>
      <c r="AB122" s="411">
        <v>0</v>
      </c>
      <c r="AC122" s="411">
        <v>0</v>
      </c>
      <c r="AD122" s="411">
        <v>0</v>
      </c>
      <c r="AE122" s="411">
        <v>0</v>
      </c>
      <c r="AF122" s="411">
        <v>0</v>
      </c>
      <c r="AG122" s="411">
        <v>0</v>
      </c>
      <c r="AH122" s="411">
        <v>0</v>
      </c>
      <c r="AI122" s="411">
        <v>0</v>
      </c>
      <c r="AJ122" s="411">
        <v>0</v>
      </c>
      <c r="AK122" s="411">
        <v>0</v>
      </c>
      <c r="AL122" s="411">
        <v>0</v>
      </c>
      <c r="AM122" s="505"/>
    </row>
    <row r="123" spans="1:39" s="283" customFormat="1" ht="15.5" outlineLevel="1">
      <c r="A123" s="509"/>
      <c r="B123" s="324"/>
      <c r="C123" s="291"/>
      <c r="D123" s="291"/>
      <c r="E123" s="291"/>
      <c r="F123" s="822"/>
      <c r="G123" s="291"/>
      <c r="H123" s="291"/>
      <c r="I123" s="291"/>
      <c r="J123" s="291"/>
      <c r="K123" s="291"/>
      <c r="L123" s="291"/>
      <c r="M123" s="291"/>
      <c r="N123" s="291"/>
      <c r="O123" s="291"/>
      <c r="P123" s="291"/>
      <c r="Q123" s="822"/>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5" outlineLevel="1">
      <c r="A124" s="509">
        <v>33</v>
      </c>
      <c r="B124" s="324" t="s">
        <v>493</v>
      </c>
      <c r="C124" s="291" t="s">
        <v>25</v>
      </c>
      <c r="D124" s="295"/>
      <c r="E124" s="295"/>
      <c r="F124" s="825"/>
      <c r="G124" s="295"/>
      <c r="H124" s="295"/>
      <c r="I124" s="295"/>
      <c r="J124" s="295"/>
      <c r="K124" s="295"/>
      <c r="L124" s="295"/>
      <c r="M124" s="295"/>
      <c r="N124" s="295">
        <v>12</v>
      </c>
      <c r="O124" s="295"/>
      <c r="P124" s="295"/>
      <c r="Q124" s="82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5" outlineLevel="1">
      <c r="A125" s="509"/>
      <c r="B125" s="324" t="s">
        <v>214</v>
      </c>
      <c r="C125" s="291" t="s">
        <v>163</v>
      </c>
      <c r="D125" s="295"/>
      <c r="E125" s="295"/>
      <c r="F125" s="825"/>
      <c r="G125" s="295"/>
      <c r="H125" s="295"/>
      <c r="I125" s="295"/>
      <c r="J125" s="295"/>
      <c r="K125" s="295"/>
      <c r="L125" s="295"/>
      <c r="M125" s="295"/>
      <c r="N125" s="295">
        <v>12</v>
      </c>
      <c r="O125" s="295"/>
      <c r="P125" s="295"/>
      <c r="Q125" s="825"/>
      <c r="R125" s="295"/>
      <c r="S125" s="295"/>
      <c r="T125" s="295"/>
      <c r="U125" s="295"/>
      <c r="V125" s="295"/>
      <c r="W125" s="295"/>
      <c r="X125" s="295"/>
      <c r="Y125" s="411">
        <v>0</v>
      </c>
      <c r="Z125" s="411">
        <v>0</v>
      </c>
      <c r="AA125" s="411">
        <v>0</v>
      </c>
      <c r="AB125" s="411">
        <v>0</v>
      </c>
      <c r="AC125" s="411">
        <v>0</v>
      </c>
      <c r="AD125" s="411">
        <v>0</v>
      </c>
      <c r="AE125" s="411">
        <v>0</v>
      </c>
      <c r="AF125" s="411">
        <v>0</v>
      </c>
      <c r="AG125" s="411">
        <v>0</v>
      </c>
      <c r="AH125" s="411">
        <v>0</v>
      </c>
      <c r="AI125" s="411">
        <v>0</v>
      </c>
      <c r="AJ125" s="411">
        <v>0</v>
      </c>
      <c r="AK125" s="411">
        <v>0</v>
      </c>
      <c r="AL125" s="411">
        <v>0</v>
      </c>
      <c r="AM125" s="505"/>
    </row>
    <row r="126" spans="1:39" s="283" customFormat="1" ht="15.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5">
      <c r="A127" s="509"/>
      <c r="B127" s="327" t="s">
        <v>237</v>
      </c>
      <c r="C127" s="328"/>
      <c r="D127" s="328">
        <v>0</v>
      </c>
      <c r="E127" s="328">
        <v>0</v>
      </c>
      <c r="F127" s="328">
        <v>903957.37558876933</v>
      </c>
      <c r="G127" s="328">
        <v>843240.16313697631</v>
      </c>
      <c r="H127" s="328">
        <v>828613.10110444669</v>
      </c>
      <c r="I127" s="328">
        <v>795810.43203176023</v>
      </c>
      <c r="J127" s="328">
        <v>632672.10208586184</v>
      </c>
      <c r="K127" s="328">
        <v>0</v>
      </c>
      <c r="L127" s="328">
        <v>0</v>
      </c>
      <c r="M127" s="328">
        <v>0</v>
      </c>
      <c r="N127" s="328"/>
      <c r="O127" s="328">
        <v>0</v>
      </c>
      <c r="P127" s="328">
        <v>0</v>
      </c>
      <c r="Q127" s="328">
        <v>200.32607857715871</v>
      </c>
      <c r="R127" s="328">
        <v>178.9737413055748</v>
      </c>
      <c r="S127" s="328">
        <v>177.18914511243318</v>
      </c>
      <c r="T127" s="328">
        <v>172.77236526587953</v>
      </c>
      <c r="U127" s="328">
        <v>111.20579471135915</v>
      </c>
      <c r="V127" s="328">
        <v>0</v>
      </c>
      <c r="W127" s="328">
        <v>0</v>
      </c>
      <c r="X127" s="328">
        <v>0</v>
      </c>
      <c r="Y127" s="329">
        <v>0</v>
      </c>
      <c r="Z127" s="329">
        <v>0</v>
      </c>
      <c r="AA127" s="732">
        <v>0</v>
      </c>
      <c r="AB127" s="329">
        <v>0</v>
      </c>
      <c r="AC127" s="329">
        <v>0</v>
      </c>
      <c r="AD127" s="329">
        <v>0</v>
      </c>
      <c r="AE127" s="329">
        <v>0</v>
      </c>
      <c r="AF127" s="329">
        <v>0</v>
      </c>
      <c r="AG127" s="329">
        <v>0</v>
      </c>
      <c r="AH127" s="329">
        <v>0</v>
      </c>
      <c r="AI127" s="329">
        <v>0</v>
      </c>
      <c r="AJ127" s="329">
        <v>0</v>
      </c>
      <c r="AK127" s="329">
        <v>0</v>
      </c>
      <c r="AL127" s="329">
        <v>0</v>
      </c>
      <c r="AM127" s="330"/>
    </row>
    <row r="128" spans="1:39" s="283" customFormat="1" ht="15.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v>0</v>
      </c>
      <c r="Z128" s="328">
        <v>0</v>
      </c>
      <c r="AA128" s="328">
        <v>0</v>
      </c>
      <c r="AB128" s="328">
        <v>0</v>
      </c>
      <c r="AC128" s="328">
        <v>0</v>
      </c>
      <c r="AD128" s="328">
        <v>0</v>
      </c>
      <c r="AE128" s="328">
        <v>0</v>
      </c>
      <c r="AF128" s="328">
        <v>0</v>
      </c>
      <c r="AG128" s="328">
        <v>0</v>
      </c>
      <c r="AH128" s="328">
        <v>0</v>
      </c>
      <c r="AI128" s="328">
        <v>0</v>
      </c>
      <c r="AJ128" s="328">
        <v>0</v>
      </c>
      <c r="AK128" s="328">
        <v>0</v>
      </c>
      <c r="AL128" s="328">
        <v>0</v>
      </c>
      <c r="AM128" s="332"/>
    </row>
    <row r="129" spans="1:40" s="303" customFormat="1" ht="15.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v>1.9400000000000001E-2</v>
      </c>
      <c r="Z130" s="341">
        <v>1.54E-2</v>
      </c>
      <c r="AA130" s="341">
        <v>2.9674999999999998</v>
      </c>
      <c r="AB130" s="341">
        <v>8.5460999999999991</v>
      </c>
      <c r="AC130" s="341">
        <v>0</v>
      </c>
      <c r="AD130" s="341">
        <v>0</v>
      </c>
      <c r="AE130" s="341">
        <v>0</v>
      </c>
      <c r="AF130" s="341">
        <v>0</v>
      </c>
      <c r="AG130" s="341">
        <v>0</v>
      </c>
      <c r="AH130" s="341">
        <v>0</v>
      </c>
      <c r="AI130" s="341">
        <v>0</v>
      </c>
      <c r="AJ130" s="341">
        <v>0</v>
      </c>
      <c r="AK130" s="341">
        <v>0</v>
      </c>
      <c r="AL130" s="341">
        <v>0</v>
      </c>
      <c r="AM130" s="342"/>
      <c r="AN130" s="343"/>
    </row>
    <row r="131" spans="1:40" s="303" customFormat="1" ht="15.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v>0</v>
      </c>
      <c r="Z131" s="346">
        <v>0</v>
      </c>
      <c r="AA131" s="347">
        <v>0</v>
      </c>
      <c r="AB131" s="347">
        <v>0</v>
      </c>
      <c r="AC131" s="347">
        <v>0</v>
      </c>
      <c r="AD131" s="347">
        <v>0</v>
      </c>
      <c r="AE131" s="347">
        <v>0</v>
      </c>
      <c r="AF131" s="347">
        <v>0</v>
      </c>
      <c r="AG131" s="347">
        <v>0</v>
      </c>
      <c r="AH131" s="347">
        <v>0</v>
      </c>
      <c r="AI131" s="347">
        <v>0</v>
      </c>
      <c r="AJ131" s="347">
        <v>0</v>
      </c>
      <c r="AK131" s="347">
        <v>0</v>
      </c>
      <c r="AL131" s="347">
        <v>0</v>
      </c>
      <c r="AM131" s="407">
        <f>SUM(Y131:AL131)</f>
        <v>0</v>
      </c>
    </row>
    <row r="132" spans="1:40" s="303" customFormat="1" ht="15.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v>0</v>
      </c>
      <c r="Z132" s="347">
        <v>0</v>
      </c>
      <c r="AA132" s="347">
        <v>0</v>
      </c>
      <c r="AB132" s="347">
        <v>0</v>
      </c>
      <c r="AC132" s="347">
        <v>0</v>
      </c>
      <c r="AD132" s="347">
        <v>0</v>
      </c>
      <c r="AE132" s="347">
        <v>0</v>
      </c>
      <c r="AF132" s="347">
        <v>0</v>
      </c>
      <c r="AG132" s="347">
        <v>0</v>
      </c>
      <c r="AH132" s="347">
        <v>0</v>
      </c>
      <c r="AI132" s="347">
        <v>0</v>
      </c>
      <c r="AJ132" s="347">
        <v>0</v>
      </c>
      <c r="AK132" s="347">
        <v>0</v>
      </c>
      <c r="AL132" s="347">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v>0</v>
      </c>
      <c r="Z135" s="291">
        <v>0</v>
      </c>
      <c r="AA135" s="291">
        <v>0</v>
      </c>
      <c r="AB135" s="291">
        <v>0</v>
      </c>
      <c r="AC135" s="291">
        <v>0</v>
      </c>
      <c r="AD135" s="291">
        <v>0</v>
      </c>
      <c r="AE135" s="291">
        <v>0</v>
      </c>
      <c r="AF135" s="291">
        <v>0</v>
      </c>
      <c r="AG135" s="291">
        <v>0</v>
      </c>
      <c r="AH135" s="291">
        <v>0</v>
      </c>
      <c r="AI135" s="291">
        <v>0</v>
      </c>
      <c r="AJ135" s="291">
        <v>0</v>
      </c>
      <c r="AK135" s="291">
        <v>0</v>
      </c>
      <c r="AL135" s="291">
        <v>0</v>
      </c>
      <c r="AM135" s="337"/>
    </row>
    <row r="136" spans="1:40" s="283" customFormat="1" ht="15.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v>127419.44485781735</v>
      </c>
      <c r="Z136" s="291">
        <v>280209.92626982153</v>
      </c>
      <c r="AA136" s="291">
        <v>912.97088320887872</v>
      </c>
      <c r="AB136" s="291">
        <v>0</v>
      </c>
      <c r="AC136" s="291">
        <v>0</v>
      </c>
      <c r="AD136" s="291">
        <v>0</v>
      </c>
      <c r="AE136" s="291">
        <v>0</v>
      </c>
      <c r="AF136" s="291">
        <v>0</v>
      </c>
      <c r="AG136" s="291">
        <v>0</v>
      </c>
      <c r="AH136" s="291">
        <v>0</v>
      </c>
      <c r="AI136" s="291">
        <v>0</v>
      </c>
      <c r="AJ136" s="291">
        <v>0</v>
      </c>
      <c r="AK136" s="291">
        <v>0</v>
      </c>
      <c r="AL136" s="291">
        <v>0</v>
      </c>
      <c r="AM136" s="337"/>
    </row>
    <row r="137" spans="1:40" s="283" customFormat="1" ht="15.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v>126718.30680960751</v>
      </c>
      <c r="Z137" s="291">
        <v>220193.85186623831</v>
      </c>
      <c r="AA137" s="291">
        <v>912.97088320887872</v>
      </c>
      <c r="AB137" s="291">
        <v>0</v>
      </c>
      <c r="AC137" s="291">
        <v>0</v>
      </c>
      <c r="AD137" s="291">
        <v>0</v>
      </c>
      <c r="AE137" s="291">
        <v>0</v>
      </c>
      <c r="AF137" s="291">
        <v>0</v>
      </c>
      <c r="AG137" s="291">
        <v>0</v>
      </c>
      <c r="AH137" s="291">
        <v>0</v>
      </c>
      <c r="AI137" s="291">
        <v>0</v>
      </c>
      <c r="AJ137" s="291">
        <v>0</v>
      </c>
      <c r="AK137" s="291">
        <v>0</v>
      </c>
      <c r="AL137" s="291">
        <v>0</v>
      </c>
      <c r="AM137" s="337"/>
    </row>
    <row r="138" spans="1:40" s="283" customFormat="1" ht="15.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v>112091.24477707793</v>
      </c>
      <c r="Z138" s="291">
        <v>220193.85186623831</v>
      </c>
      <c r="AA138" s="291">
        <v>912.97088320887872</v>
      </c>
      <c r="AB138" s="291">
        <v>0</v>
      </c>
      <c r="AC138" s="291">
        <v>0</v>
      </c>
      <c r="AD138" s="291">
        <v>0</v>
      </c>
      <c r="AE138" s="291">
        <v>0</v>
      </c>
      <c r="AF138" s="291">
        <v>0</v>
      </c>
      <c r="AG138" s="291">
        <v>0</v>
      </c>
      <c r="AH138" s="291">
        <v>0</v>
      </c>
      <c r="AI138" s="291">
        <v>0</v>
      </c>
      <c r="AJ138" s="291">
        <v>0</v>
      </c>
      <c r="AK138" s="291">
        <v>0</v>
      </c>
      <c r="AL138" s="291">
        <v>0</v>
      </c>
      <c r="AM138" s="337"/>
    </row>
    <row r="139" spans="1:40" s="283" customFormat="1" ht="15.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v>83793.697471313644</v>
      </c>
      <c r="Z139" s="291">
        <v>219636.65683361609</v>
      </c>
      <c r="AA139" s="291">
        <v>900.73096843841608</v>
      </c>
      <c r="AB139" s="291">
        <v>0</v>
      </c>
      <c r="AC139" s="291">
        <v>0</v>
      </c>
      <c r="AD139" s="291">
        <v>0</v>
      </c>
      <c r="AE139" s="291">
        <v>0</v>
      </c>
      <c r="AF139" s="291">
        <v>0</v>
      </c>
      <c r="AG139" s="291">
        <v>0</v>
      </c>
      <c r="AH139" s="291">
        <v>0</v>
      </c>
      <c r="AI139" s="291">
        <v>0</v>
      </c>
      <c r="AJ139" s="291">
        <v>0</v>
      </c>
      <c r="AK139" s="291">
        <v>0</v>
      </c>
      <c r="AL139" s="291">
        <v>0</v>
      </c>
      <c r="AM139" s="337"/>
    </row>
    <row r="140" spans="1:40" s="283" customFormat="1" ht="15.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v>70681.216483963261</v>
      </c>
      <c r="Z140" s="291">
        <v>69610.807875068072</v>
      </c>
      <c r="AA140" s="291">
        <v>900.73096843841608</v>
      </c>
      <c r="AB140" s="291">
        <v>0</v>
      </c>
      <c r="AC140" s="291">
        <v>0</v>
      </c>
      <c r="AD140" s="291">
        <v>0</v>
      </c>
      <c r="AE140" s="291">
        <v>0</v>
      </c>
      <c r="AF140" s="291">
        <v>0</v>
      </c>
      <c r="AG140" s="291">
        <v>0</v>
      </c>
      <c r="AH140" s="291">
        <v>0</v>
      </c>
      <c r="AI140" s="291">
        <v>0</v>
      </c>
      <c r="AJ140" s="291">
        <v>0</v>
      </c>
      <c r="AK140" s="291">
        <v>0</v>
      </c>
      <c r="AL140" s="291">
        <v>0</v>
      </c>
      <c r="AM140" s="337"/>
    </row>
    <row r="141" spans="1:40" s="283" customFormat="1" ht="15.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v>0</v>
      </c>
      <c r="Z141" s="291">
        <v>0</v>
      </c>
      <c r="AA141" s="291">
        <v>0</v>
      </c>
      <c r="AB141" s="291">
        <v>0</v>
      </c>
      <c r="AC141" s="291">
        <v>0</v>
      </c>
      <c r="AD141" s="291">
        <v>0</v>
      </c>
      <c r="AE141" s="291">
        <v>0</v>
      </c>
      <c r="AF141" s="291">
        <v>0</v>
      </c>
      <c r="AG141" s="291">
        <v>0</v>
      </c>
      <c r="AH141" s="291">
        <v>0</v>
      </c>
      <c r="AI141" s="291">
        <v>0</v>
      </c>
      <c r="AJ141" s="291">
        <v>0</v>
      </c>
      <c r="AK141" s="291">
        <v>0</v>
      </c>
      <c r="AL141" s="291">
        <v>0</v>
      </c>
      <c r="AM141" s="337"/>
    </row>
    <row r="142" spans="1:40" s="283" customFormat="1" ht="15.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v>0</v>
      </c>
      <c r="Z142" s="291">
        <v>0</v>
      </c>
      <c r="AA142" s="291">
        <v>0</v>
      </c>
      <c r="AB142" s="291">
        <v>0</v>
      </c>
      <c r="AC142" s="291">
        <v>0</v>
      </c>
      <c r="AD142" s="291">
        <v>0</v>
      </c>
      <c r="AE142" s="291">
        <v>0</v>
      </c>
      <c r="AF142" s="291">
        <v>0</v>
      </c>
      <c r="AG142" s="291">
        <v>0</v>
      </c>
      <c r="AH142" s="291">
        <v>0</v>
      </c>
      <c r="AI142" s="291">
        <v>0</v>
      </c>
      <c r="AJ142" s="291">
        <v>0</v>
      </c>
      <c r="AK142" s="291">
        <v>0</v>
      </c>
      <c r="AL142" s="291">
        <v>0</v>
      </c>
      <c r="AM142" s="337"/>
    </row>
    <row r="143" spans="1:40" ht="15.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v>0</v>
      </c>
      <c r="Z143" s="326">
        <v>0</v>
      </c>
      <c r="AA143" s="326">
        <v>0</v>
      </c>
      <c r="AB143" s="326">
        <v>0</v>
      </c>
      <c r="AC143" s="326">
        <v>0</v>
      </c>
      <c r="AD143" s="326">
        <v>0</v>
      </c>
      <c r="AE143" s="326">
        <v>0</v>
      </c>
      <c r="AF143" s="326">
        <v>0</v>
      </c>
      <c r="AG143" s="326">
        <v>0</v>
      </c>
      <c r="AH143" s="326">
        <v>0</v>
      </c>
      <c r="AI143" s="326">
        <v>0</v>
      </c>
      <c r="AJ143" s="326">
        <v>0</v>
      </c>
      <c r="AK143" s="326">
        <v>0</v>
      </c>
      <c r="AL143" s="326">
        <v>0</v>
      </c>
      <c r="AM143" s="366"/>
      <c r="AN143" s="367"/>
    </row>
    <row r="144" spans="1:40" ht="21.75" customHeight="1">
      <c r="B144" s="368" t="s">
        <v>587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919" t="s">
        <v>211</v>
      </c>
      <c r="C147" s="920" t="s">
        <v>33</v>
      </c>
      <c r="D147" s="284" t="s">
        <v>422</v>
      </c>
      <c r="E147" s="922" t="s">
        <v>209</v>
      </c>
      <c r="F147" s="923"/>
      <c r="G147" s="923"/>
      <c r="H147" s="923"/>
      <c r="I147" s="923"/>
      <c r="J147" s="923"/>
      <c r="K147" s="923"/>
      <c r="L147" s="923"/>
      <c r="M147" s="924"/>
      <c r="N147" s="928" t="s">
        <v>213</v>
      </c>
      <c r="O147" s="284" t="s">
        <v>423</v>
      </c>
      <c r="P147" s="922" t="s">
        <v>212</v>
      </c>
      <c r="Q147" s="923"/>
      <c r="R147" s="923"/>
      <c r="S147" s="923"/>
      <c r="T147" s="923"/>
      <c r="U147" s="923"/>
      <c r="V147" s="923"/>
      <c r="W147" s="923"/>
      <c r="X147" s="924"/>
      <c r="Y147" s="925" t="s">
        <v>243</v>
      </c>
      <c r="Z147" s="926"/>
      <c r="AA147" s="926"/>
      <c r="AB147" s="926"/>
      <c r="AC147" s="926"/>
      <c r="AD147" s="926"/>
      <c r="AE147" s="926"/>
      <c r="AF147" s="926"/>
      <c r="AG147" s="926"/>
      <c r="AH147" s="926"/>
      <c r="AI147" s="926"/>
      <c r="AJ147" s="926"/>
      <c r="AK147" s="926"/>
      <c r="AL147" s="926"/>
      <c r="AM147" s="927"/>
    </row>
    <row r="148" spans="1:39" ht="60.75" customHeight="1">
      <c r="B148" s="911"/>
      <c r="C148" s="921"/>
      <c r="D148" s="285">
        <v>2012</v>
      </c>
      <c r="E148" s="285">
        <v>2013</v>
      </c>
      <c r="F148" s="285">
        <v>2014</v>
      </c>
      <c r="G148" s="285">
        <v>2015</v>
      </c>
      <c r="H148" s="285">
        <v>2016</v>
      </c>
      <c r="I148" s="285">
        <v>2017</v>
      </c>
      <c r="J148" s="285">
        <v>2018</v>
      </c>
      <c r="K148" s="285">
        <v>2019</v>
      </c>
      <c r="L148" s="285">
        <v>2020</v>
      </c>
      <c r="M148" s="285">
        <v>2021</v>
      </c>
      <c r="N148" s="929"/>
      <c r="O148" s="285">
        <v>2012</v>
      </c>
      <c r="P148" s="285">
        <v>2013</v>
      </c>
      <c r="Q148" s="285">
        <v>2014</v>
      </c>
      <c r="R148" s="285">
        <v>2015</v>
      </c>
      <c r="S148" s="285">
        <v>2016</v>
      </c>
      <c r="T148" s="285">
        <v>2017</v>
      </c>
      <c r="U148" s="285">
        <v>2018</v>
      </c>
      <c r="V148" s="285">
        <v>2019</v>
      </c>
      <c r="W148" s="285">
        <v>2020</v>
      </c>
      <c r="X148" s="285">
        <v>2021</v>
      </c>
      <c r="Y148" s="285" t="s">
        <v>29</v>
      </c>
      <c r="Z148" s="285" t="s">
        <v>371</v>
      </c>
      <c r="AA148" s="285" t="s">
        <v>688</v>
      </c>
      <c r="AB148" s="285" t="s">
        <v>689</v>
      </c>
      <c r="AC148" s="285" t="s">
        <v>733</v>
      </c>
      <c r="AD148" s="285" t="s">
        <v>733</v>
      </c>
      <c r="AE148" s="285" t="s">
        <v>733</v>
      </c>
      <c r="AF148" s="285" t="s">
        <v>733</v>
      </c>
      <c r="AG148" s="285" t="s">
        <v>733</v>
      </c>
      <c r="AH148" s="285" t="s">
        <v>733</v>
      </c>
      <c r="AI148" s="285" t="s">
        <v>733</v>
      </c>
      <c r="AJ148" s="285" t="s">
        <v>733</v>
      </c>
      <c r="AK148" s="285" t="s">
        <v>733</v>
      </c>
      <c r="AL148" s="285" t="s">
        <v>733</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
        <v>27</v>
      </c>
      <c r="Z149" s="291" t="s">
        <v>27</v>
      </c>
      <c r="AA149" s="291" t="s">
        <v>28</v>
      </c>
      <c r="AB149" s="291" t="s">
        <v>28</v>
      </c>
      <c r="AC149" s="291">
        <v>0</v>
      </c>
      <c r="AD149" s="291">
        <v>0</v>
      </c>
      <c r="AE149" s="291">
        <v>0</v>
      </c>
      <c r="AF149" s="291">
        <v>0</v>
      </c>
      <c r="AG149" s="291">
        <v>0</v>
      </c>
      <c r="AH149" s="291">
        <v>0</v>
      </c>
      <c r="AI149" s="291">
        <v>0</v>
      </c>
      <c r="AJ149" s="291">
        <v>0</v>
      </c>
      <c r="AK149" s="291">
        <v>0</v>
      </c>
      <c r="AL149" s="291">
        <v>0</v>
      </c>
      <c r="AM149" s="375"/>
    </row>
    <row r="150" spans="1:39" ht="15.5" outlineLevel="1">
      <c r="A150" s="509">
        <v>1</v>
      </c>
      <c r="B150" s="294" t="s">
        <v>1</v>
      </c>
      <c r="C150" s="291" t="s">
        <v>25</v>
      </c>
      <c r="D150" s="295"/>
      <c r="E150" s="825">
        <v>23055.877283711456</v>
      </c>
      <c r="F150" s="740">
        <v>23055.877283711456</v>
      </c>
      <c r="G150" s="740">
        <v>22850.907173711457</v>
      </c>
      <c r="H150" s="740">
        <v>12824.361083310436</v>
      </c>
      <c r="I150" s="740">
        <v>0</v>
      </c>
      <c r="J150" s="825"/>
      <c r="K150" s="825"/>
      <c r="L150" s="825"/>
      <c r="M150" s="825"/>
      <c r="N150" s="291"/>
      <c r="O150" s="825"/>
      <c r="P150" s="825">
        <v>3.5272999595268231</v>
      </c>
      <c r="Q150" s="740">
        <v>3.5272999595268231</v>
      </c>
      <c r="R150" s="740">
        <v>3.2980921352852453</v>
      </c>
      <c r="S150" s="740">
        <v>1.6861434473471468</v>
      </c>
      <c r="T150" s="740">
        <v>0</v>
      </c>
      <c r="U150" s="740"/>
      <c r="V150" s="740"/>
      <c r="W150" s="740"/>
      <c r="X150" s="740"/>
      <c r="Y150" s="410">
        <v>1</v>
      </c>
      <c r="Z150" s="410"/>
      <c r="AA150" s="410"/>
      <c r="AB150" s="410"/>
      <c r="AC150" s="410"/>
      <c r="AD150" s="410"/>
      <c r="AE150" s="410"/>
      <c r="AF150" s="410"/>
      <c r="AG150" s="410"/>
      <c r="AH150" s="410"/>
      <c r="AI150" s="410"/>
      <c r="AJ150" s="410"/>
      <c r="AK150" s="410"/>
      <c r="AL150" s="410"/>
      <c r="AM150" s="296">
        <f>SUM(Y150:AL150)</f>
        <v>1</v>
      </c>
    </row>
    <row r="151" spans="1:39" ht="15.5" outlineLevel="1">
      <c r="B151" s="294" t="s">
        <v>244</v>
      </c>
      <c r="C151" s="291" t="s">
        <v>163</v>
      </c>
      <c r="D151" s="295"/>
      <c r="E151" s="825"/>
      <c r="F151" s="295"/>
      <c r="G151" s="295"/>
      <c r="H151" s="295"/>
      <c r="I151" s="295"/>
      <c r="J151" s="825"/>
      <c r="K151" s="825"/>
      <c r="L151" s="825"/>
      <c r="M151" s="825"/>
      <c r="N151" s="468"/>
      <c r="O151" s="825"/>
      <c r="P151" s="825"/>
      <c r="Q151" s="295"/>
      <c r="R151" s="295"/>
      <c r="S151" s="295"/>
      <c r="T151" s="295"/>
      <c r="U151" s="295"/>
      <c r="V151" s="295"/>
      <c r="W151" s="295"/>
      <c r="X151" s="295"/>
      <c r="Y151" s="411">
        <v>1</v>
      </c>
      <c r="Z151" s="411">
        <v>0</v>
      </c>
      <c r="AA151" s="411">
        <v>0</v>
      </c>
      <c r="AB151" s="411">
        <v>0</v>
      </c>
      <c r="AC151" s="411">
        <v>0</v>
      </c>
      <c r="AD151" s="411">
        <v>0</v>
      </c>
      <c r="AE151" s="411">
        <v>0</v>
      </c>
      <c r="AF151" s="411">
        <v>0</v>
      </c>
      <c r="AG151" s="411">
        <v>0</v>
      </c>
      <c r="AH151" s="411">
        <v>0</v>
      </c>
      <c r="AI151" s="411">
        <v>0</v>
      </c>
      <c r="AJ151" s="411">
        <v>0</v>
      </c>
      <c r="AK151" s="411">
        <v>0</v>
      </c>
      <c r="AL151" s="411">
        <v>0</v>
      </c>
      <c r="AM151" s="505"/>
    </row>
    <row r="152" spans="1:39" ht="15.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5" outlineLevel="1">
      <c r="A153" s="509">
        <v>2</v>
      </c>
      <c r="B153" s="294" t="s">
        <v>2</v>
      </c>
      <c r="C153" s="291" t="s">
        <v>25</v>
      </c>
      <c r="D153" s="295"/>
      <c r="E153" s="825">
        <v>2499.60442970547</v>
      </c>
      <c r="F153" s="740">
        <v>2499.60442970547</v>
      </c>
      <c r="G153" s="740">
        <v>2497.3316695131302</v>
      </c>
      <c r="H153" s="740">
        <v>0</v>
      </c>
      <c r="I153" s="740">
        <v>0</v>
      </c>
      <c r="J153" s="825"/>
      <c r="K153" s="825"/>
      <c r="L153" s="825"/>
      <c r="M153" s="825"/>
      <c r="N153" s="291"/>
      <c r="O153" s="825"/>
      <c r="P153" s="825">
        <v>1.403127688277837</v>
      </c>
      <c r="Q153" s="740">
        <v>1.403127688277837</v>
      </c>
      <c r="R153" s="740">
        <v>1.4005861742067898</v>
      </c>
      <c r="S153" s="740">
        <v>0</v>
      </c>
      <c r="T153" s="740">
        <v>0</v>
      </c>
      <c r="U153" s="740"/>
      <c r="V153" s="740"/>
      <c r="W153" s="740"/>
      <c r="X153" s="740"/>
      <c r="Y153" s="410">
        <v>1</v>
      </c>
      <c r="Z153" s="410"/>
      <c r="AA153" s="410"/>
      <c r="AB153" s="410"/>
      <c r="AC153" s="410"/>
      <c r="AD153" s="410"/>
      <c r="AE153" s="410"/>
      <c r="AF153" s="410"/>
      <c r="AG153" s="410"/>
      <c r="AH153" s="410"/>
      <c r="AI153" s="410"/>
      <c r="AJ153" s="410"/>
      <c r="AK153" s="410"/>
      <c r="AL153" s="410"/>
      <c r="AM153" s="296">
        <f>SUM(Y153:AL153)</f>
        <v>1</v>
      </c>
    </row>
    <row r="154" spans="1:39" ht="15.5" outlineLevel="1">
      <c r="B154" s="294" t="s">
        <v>244</v>
      </c>
      <c r="C154" s="291" t="s">
        <v>163</v>
      </c>
      <c r="D154" s="295"/>
      <c r="E154" s="825"/>
      <c r="F154" s="295"/>
      <c r="G154" s="295"/>
      <c r="H154" s="295"/>
      <c r="I154" s="295"/>
      <c r="J154" s="825"/>
      <c r="K154" s="825"/>
      <c r="L154" s="825"/>
      <c r="M154" s="825"/>
      <c r="N154" s="468"/>
      <c r="O154" s="825"/>
      <c r="P154" s="825"/>
      <c r="Q154" s="295"/>
      <c r="R154" s="295"/>
      <c r="S154" s="295"/>
      <c r="T154" s="295"/>
      <c r="U154" s="295"/>
      <c r="V154" s="295"/>
      <c r="W154" s="295"/>
      <c r="X154" s="295"/>
      <c r="Y154" s="411">
        <v>1</v>
      </c>
      <c r="Z154" s="411">
        <v>0</v>
      </c>
      <c r="AA154" s="411">
        <v>0</v>
      </c>
      <c r="AB154" s="411">
        <v>0</v>
      </c>
      <c r="AC154" s="411">
        <v>0</v>
      </c>
      <c r="AD154" s="411">
        <v>0</v>
      </c>
      <c r="AE154" s="411">
        <v>0</v>
      </c>
      <c r="AF154" s="411">
        <v>0</v>
      </c>
      <c r="AG154" s="411">
        <v>0</v>
      </c>
      <c r="AH154" s="411">
        <v>0</v>
      </c>
      <c r="AI154" s="411">
        <v>0</v>
      </c>
      <c r="AJ154" s="411">
        <v>0</v>
      </c>
      <c r="AK154" s="411">
        <v>0</v>
      </c>
      <c r="AL154" s="411">
        <v>0</v>
      </c>
      <c r="AM154" s="505"/>
    </row>
    <row r="155" spans="1:39" ht="15.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5" outlineLevel="1">
      <c r="A156" s="509">
        <v>3</v>
      </c>
      <c r="B156" s="294" t="s">
        <v>3</v>
      </c>
      <c r="C156" s="291" t="s">
        <v>25</v>
      </c>
      <c r="D156" s="295"/>
      <c r="E156" s="825">
        <v>36357.285507396438</v>
      </c>
      <c r="F156" s="740">
        <v>36357.285507396438</v>
      </c>
      <c r="G156" s="740">
        <v>36357.285507396438</v>
      </c>
      <c r="H156" s="740">
        <v>36357.285507396438</v>
      </c>
      <c r="I156" s="740">
        <v>36357.285507396438</v>
      </c>
      <c r="J156" s="825"/>
      <c r="K156" s="825"/>
      <c r="L156" s="825"/>
      <c r="M156" s="825"/>
      <c r="N156" s="291"/>
      <c r="O156" s="825"/>
      <c r="P156" s="825">
        <v>20.576908208506538</v>
      </c>
      <c r="Q156" s="740">
        <v>20.576908208506538</v>
      </c>
      <c r="R156" s="740">
        <v>20.576908208506538</v>
      </c>
      <c r="S156" s="740">
        <v>20.576908208506538</v>
      </c>
      <c r="T156" s="740">
        <v>20.576908208506538</v>
      </c>
      <c r="U156" s="740"/>
      <c r="V156" s="740"/>
      <c r="W156" s="740"/>
      <c r="X156" s="740"/>
      <c r="Y156" s="410">
        <v>1</v>
      </c>
      <c r="Z156" s="410"/>
      <c r="AA156" s="410"/>
      <c r="AB156" s="410"/>
      <c r="AC156" s="410"/>
      <c r="AD156" s="410"/>
      <c r="AE156" s="410"/>
      <c r="AF156" s="410"/>
      <c r="AG156" s="410"/>
      <c r="AH156" s="410"/>
      <c r="AI156" s="410"/>
      <c r="AJ156" s="410"/>
      <c r="AK156" s="410"/>
      <c r="AL156" s="410"/>
      <c r="AM156" s="296">
        <f>SUM(Y156:AL156)</f>
        <v>1</v>
      </c>
    </row>
    <row r="157" spans="1:39" ht="15.5" outlineLevel="1">
      <c r="B157" s="294" t="s">
        <v>244</v>
      </c>
      <c r="C157" s="291" t="s">
        <v>163</v>
      </c>
      <c r="D157" s="295"/>
      <c r="E157" s="825">
        <v>681.96748867857889</v>
      </c>
      <c r="F157" s="740">
        <v>672.044893839</v>
      </c>
      <c r="G157" s="740">
        <v>672.044893839</v>
      </c>
      <c r="H157" s="740">
        <v>672.044893839</v>
      </c>
      <c r="I157" s="740">
        <v>672.044893839</v>
      </c>
      <c r="J157" s="825"/>
      <c r="K157" s="825"/>
      <c r="L157" s="825"/>
      <c r="M157" s="825"/>
      <c r="N157" s="468"/>
      <c r="O157" s="825"/>
      <c r="P157" s="825">
        <v>0.37643429369291181</v>
      </c>
      <c r="Q157" s="740">
        <v>0.37643429369291181</v>
      </c>
      <c r="R157" s="740">
        <v>0.37643429369291181</v>
      </c>
      <c r="S157" s="740">
        <v>0.37643429369291181</v>
      </c>
      <c r="T157" s="740">
        <v>0.37643429369291181</v>
      </c>
      <c r="U157" s="740"/>
      <c r="V157" s="740"/>
      <c r="W157" s="740"/>
      <c r="X157" s="740"/>
      <c r="Y157" s="411">
        <v>1</v>
      </c>
      <c r="Z157" s="411">
        <v>0</v>
      </c>
      <c r="AA157" s="411">
        <v>0</v>
      </c>
      <c r="AB157" s="411">
        <v>0</v>
      </c>
      <c r="AC157" s="411">
        <v>0</v>
      </c>
      <c r="AD157" s="411">
        <v>0</v>
      </c>
      <c r="AE157" s="411">
        <v>0</v>
      </c>
      <c r="AF157" s="411">
        <v>0</v>
      </c>
      <c r="AG157" s="411">
        <v>0</v>
      </c>
      <c r="AH157" s="411">
        <v>0</v>
      </c>
      <c r="AI157" s="411">
        <v>0</v>
      </c>
      <c r="AJ157" s="411">
        <v>0</v>
      </c>
      <c r="AK157" s="411">
        <v>0</v>
      </c>
      <c r="AL157" s="411">
        <v>0</v>
      </c>
      <c r="AM157" s="505"/>
    </row>
    <row r="158" spans="1:39" ht="15.5" outlineLevel="1">
      <c r="B158" s="294"/>
      <c r="C158" s="305"/>
      <c r="D158" s="291"/>
      <c r="E158" s="822"/>
      <c r="F158" s="291"/>
      <c r="G158" s="291"/>
      <c r="H158" s="291"/>
      <c r="I158" s="291"/>
      <c r="J158" s="822"/>
      <c r="K158" s="822"/>
      <c r="L158" s="822"/>
      <c r="M158" s="822"/>
      <c r="N158" s="283"/>
      <c r="O158" s="822"/>
      <c r="P158" s="822"/>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5" outlineLevel="1">
      <c r="A159" s="509">
        <v>4</v>
      </c>
      <c r="B159" s="294" t="s">
        <v>4</v>
      </c>
      <c r="C159" s="291" t="s">
        <v>25</v>
      </c>
      <c r="D159" s="295"/>
      <c r="E159" s="825">
        <v>1671.5521029513293</v>
      </c>
      <c r="F159" s="740">
        <v>1671.5521029513293</v>
      </c>
      <c r="G159" s="740">
        <v>1671.5521029513293</v>
      </c>
      <c r="H159" s="740">
        <v>1646.4395576001571</v>
      </c>
      <c r="I159" s="740">
        <v>1646.4395576001571</v>
      </c>
      <c r="J159" s="825"/>
      <c r="K159" s="825"/>
      <c r="L159" s="825"/>
      <c r="M159" s="825"/>
      <c r="N159" s="291"/>
      <c r="O159" s="825"/>
      <c r="P159" s="825">
        <v>0.2754621032610044</v>
      </c>
      <c r="Q159" s="740">
        <v>0.2754621032610044</v>
      </c>
      <c r="R159" s="740">
        <v>0.2754621032610044</v>
      </c>
      <c r="S159" s="740">
        <v>0.27429931832665011</v>
      </c>
      <c r="T159" s="740">
        <v>0.27429931832665011</v>
      </c>
      <c r="U159" s="740"/>
      <c r="V159" s="740"/>
      <c r="W159" s="740"/>
      <c r="X159" s="740"/>
      <c r="Y159" s="410">
        <v>1</v>
      </c>
      <c r="Z159" s="410"/>
      <c r="AA159" s="410"/>
      <c r="AB159" s="410"/>
      <c r="AC159" s="410"/>
      <c r="AD159" s="410"/>
      <c r="AE159" s="410"/>
      <c r="AF159" s="410"/>
      <c r="AG159" s="410"/>
      <c r="AH159" s="410"/>
      <c r="AI159" s="410"/>
      <c r="AJ159" s="410"/>
      <c r="AK159" s="410"/>
      <c r="AL159" s="410"/>
      <c r="AM159" s="296">
        <f>SUM(Y159:AL159)</f>
        <v>1</v>
      </c>
    </row>
    <row r="160" spans="1:39" ht="15.5" outlineLevel="1">
      <c r="B160" s="294" t="s">
        <v>244</v>
      </c>
      <c r="C160" s="291" t="s">
        <v>163</v>
      </c>
      <c r="D160" s="295"/>
      <c r="E160" s="825"/>
      <c r="F160" s="295"/>
      <c r="G160" s="295"/>
      <c r="H160" s="295"/>
      <c r="I160" s="295"/>
      <c r="J160" s="825"/>
      <c r="K160" s="825"/>
      <c r="L160" s="825"/>
      <c r="M160" s="825"/>
      <c r="N160" s="468"/>
      <c r="O160" s="825"/>
      <c r="P160" s="825"/>
      <c r="Q160" s="295"/>
      <c r="R160" s="295"/>
      <c r="S160" s="295"/>
      <c r="T160" s="295"/>
      <c r="U160" s="295"/>
      <c r="V160" s="295"/>
      <c r="W160" s="295"/>
      <c r="X160" s="295"/>
      <c r="Y160" s="411">
        <v>1</v>
      </c>
      <c r="Z160" s="411">
        <v>0</v>
      </c>
      <c r="AA160" s="411">
        <v>0</v>
      </c>
      <c r="AB160" s="411">
        <v>0</v>
      </c>
      <c r="AC160" s="411">
        <v>0</v>
      </c>
      <c r="AD160" s="411">
        <v>0</v>
      </c>
      <c r="AE160" s="411">
        <v>0</v>
      </c>
      <c r="AF160" s="411">
        <v>0</v>
      </c>
      <c r="AG160" s="411">
        <v>0</v>
      </c>
      <c r="AH160" s="411">
        <v>0</v>
      </c>
      <c r="AI160" s="411">
        <v>0</v>
      </c>
      <c r="AJ160" s="411">
        <v>0</v>
      </c>
      <c r="AK160" s="411">
        <v>0</v>
      </c>
      <c r="AL160" s="411">
        <v>0</v>
      </c>
      <c r="AM160" s="505"/>
    </row>
    <row r="161" spans="1:39" ht="15.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5" outlineLevel="1">
      <c r="A162" s="509">
        <v>5</v>
      </c>
      <c r="B162" s="294" t="s">
        <v>5</v>
      </c>
      <c r="C162" s="291" t="s">
        <v>25</v>
      </c>
      <c r="D162" s="295"/>
      <c r="E162" s="825">
        <v>32017.525814583565</v>
      </c>
      <c r="F162" s="740">
        <v>32017.525814583565</v>
      </c>
      <c r="G162" s="740">
        <v>32017.525814583565</v>
      </c>
      <c r="H162" s="740">
        <v>28781.718894683545</v>
      </c>
      <c r="I162" s="740">
        <v>23403.648474019854</v>
      </c>
      <c r="J162" s="825"/>
      <c r="K162" s="825"/>
      <c r="L162" s="825"/>
      <c r="M162" s="825"/>
      <c r="N162" s="291"/>
      <c r="O162" s="825"/>
      <c r="P162" s="825">
        <v>1.7693220155965621</v>
      </c>
      <c r="Q162" s="740">
        <v>1.7693220155965621</v>
      </c>
      <c r="R162" s="740">
        <v>1.7693220155965621</v>
      </c>
      <c r="S162" s="740">
        <v>1.6194946092415392</v>
      </c>
      <c r="T162" s="740">
        <v>1.3704740829032098</v>
      </c>
      <c r="U162" s="740"/>
      <c r="V162" s="740"/>
      <c r="W162" s="740"/>
      <c r="X162" s="740"/>
      <c r="Y162" s="410">
        <v>1</v>
      </c>
      <c r="Z162" s="410"/>
      <c r="AA162" s="410"/>
      <c r="AB162" s="410"/>
      <c r="AC162" s="410"/>
      <c r="AD162" s="410"/>
      <c r="AE162" s="410"/>
      <c r="AF162" s="410"/>
      <c r="AG162" s="410"/>
      <c r="AH162" s="410"/>
      <c r="AI162" s="410"/>
      <c r="AJ162" s="410"/>
      <c r="AK162" s="410"/>
      <c r="AL162" s="410"/>
      <c r="AM162" s="296">
        <f>SUM(Y162:AL162)</f>
        <v>1</v>
      </c>
    </row>
    <row r="163" spans="1:39" ht="15.5" outlineLevel="1">
      <c r="B163" s="294" t="s">
        <v>244</v>
      </c>
      <c r="C163" s="291" t="s">
        <v>163</v>
      </c>
      <c r="D163" s="295"/>
      <c r="E163" s="825"/>
      <c r="F163" s="295"/>
      <c r="G163" s="295"/>
      <c r="H163" s="295"/>
      <c r="I163" s="295"/>
      <c r="J163" s="825"/>
      <c r="K163" s="825"/>
      <c r="L163" s="825"/>
      <c r="M163" s="825"/>
      <c r="N163" s="468"/>
      <c r="O163" s="825"/>
      <c r="P163" s="825"/>
      <c r="Q163" s="295"/>
      <c r="R163" s="295"/>
      <c r="S163" s="295"/>
      <c r="T163" s="295"/>
      <c r="U163" s="295"/>
      <c r="V163" s="295"/>
      <c r="W163" s="295"/>
      <c r="X163" s="295"/>
      <c r="Y163" s="411">
        <v>1</v>
      </c>
      <c r="Z163" s="411">
        <v>0</v>
      </c>
      <c r="AA163" s="411">
        <v>0</v>
      </c>
      <c r="AB163" s="411">
        <v>0</v>
      </c>
      <c r="AC163" s="411">
        <v>0</v>
      </c>
      <c r="AD163" s="411">
        <v>0</v>
      </c>
      <c r="AE163" s="411">
        <v>0</v>
      </c>
      <c r="AF163" s="411">
        <v>0</v>
      </c>
      <c r="AG163" s="411">
        <v>0</v>
      </c>
      <c r="AH163" s="411">
        <v>0</v>
      </c>
      <c r="AI163" s="411">
        <v>0</v>
      </c>
      <c r="AJ163" s="411">
        <v>0</v>
      </c>
      <c r="AK163" s="411">
        <v>0</v>
      </c>
      <c r="AL163" s="411">
        <v>0</v>
      </c>
      <c r="AM163" s="505"/>
    </row>
    <row r="164" spans="1:39" ht="15.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5" outlineLevel="1">
      <c r="A165" s="509">
        <v>6</v>
      </c>
      <c r="B165" s="294" t="s">
        <v>6</v>
      </c>
      <c r="C165" s="291" t="s">
        <v>25</v>
      </c>
      <c r="D165" s="295"/>
      <c r="E165" s="825"/>
      <c r="F165" s="295"/>
      <c r="G165" s="295"/>
      <c r="H165" s="295"/>
      <c r="I165" s="295"/>
      <c r="J165" s="825"/>
      <c r="K165" s="825"/>
      <c r="L165" s="825"/>
      <c r="M165" s="825"/>
      <c r="N165" s="291"/>
      <c r="O165" s="825"/>
      <c r="P165" s="82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5" outlineLevel="1">
      <c r="B166" s="294" t="s">
        <v>244</v>
      </c>
      <c r="C166" s="291" t="s">
        <v>163</v>
      </c>
      <c r="D166" s="295"/>
      <c r="E166" s="825"/>
      <c r="F166" s="295"/>
      <c r="G166" s="295"/>
      <c r="H166" s="295"/>
      <c r="I166" s="295"/>
      <c r="J166" s="825"/>
      <c r="K166" s="825"/>
      <c r="L166" s="825"/>
      <c r="M166" s="825"/>
      <c r="N166" s="468"/>
      <c r="O166" s="825"/>
      <c r="P166" s="825"/>
      <c r="Q166" s="295"/>
      <c r="R166" s="295"/>
      <c r="S166" s="295"/>
      <c r="T166" s="295"/>
      <c r="U166" s="295"/>
      <c r="V166" s="295"/>
      <c r="W166" s="295"/>
      <c r="X166" s="295"/>
      <c r="Y166" s="411">
        <v>0</v>
      </c>
      <c r="Z166" s="411">
        <v>0</v>
      </c>
      <c r="AA166" s="411">
        <v>0</v>
      </c>
      <c r="AB166" s="411">
        <v>0</v>
      </c>
      <c r="AC166" s="411">
        <v>0</v>
      </c>
      <c r="AD166" s="411">
        <v>0</v>
      </c>
      <c r="AE166" s="411">
        <v>0</v>
      </c>
      <c r="AF166" s="411">
        <v>0</v>
      </c>
      <c r="AG166" s="411">
        <v>0</v>
      </c>
      <c r="AH166" s="411">
        <v>0</v>
      </c>
      <c r="AI166" s="411">
        <v>0</v>
      </c>
      <c r="AJ166" s="411">
        <v>0</v>
      </c>
      <c r="AK166" s="411">
        <v>0</v>
      </c>
      <c r="AL166" s="411">
        <v>0</v>
      </c>
      <c r="AM166" s="505"/>
    </row>
    <row r="167" spans="1:39" ht="15.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5" outlineLevel="1">
      <c r="A168" s="509">
        <v>7</v>
      </c>
      <c r="B168" s="294" t="s">
        <v>42</v>
      </c>
      <c r="C168" s="291" t="s">
        <v>25</v>
      </c>
      <c r="D168" s="295"/>
      <c r="E168" s="825"/>
      <c r="F168" s="295"/>
      <c r="G168" s="295"/>
      <c r="H168" s="295"/>
      <c r="I168" s="295"/>
      <c r="J168" s="825"/>
      <c r="K168" s="825"/>
      <c r="L168" s="825"/>
      <c r="M168" s="825"/>
      <c r="N168" s="291"/>
      <c r="O168" s="825"/>
      <c r="P168" s="82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5" outlineLevel="1">
      <c r="B169" s="294" t="s">
        <v>244</v>
      </c>
      <c r="C169" s="291" t="s">
        <v>163</v>
      </c>
      <c r="D169" s="295"/>
      <c r="E169" s="825"/>
      <c r="F169" s="295"/>
      <c r="G169" s="295"/>
      <c r="H169" s="295"/>
      <c r="I169" s="295"/>
      <c r="J169" s="825"/>
      <c r="K169" s="825"/>
      <c r="L169" s="825"/>
      <c r="M169" s="825"/>
      <c r="N169" s="291"/>
      <c r="O169" s="825"/>
      <c r="P169" s="825"/>
      <c r="Q169" s="295"/>
      <c r="R169" s="295"/>
      <c r="S169" s="295"/>
      <c r="T169" s="295"/>
      <c r="U169" s="295"/>
      <c r="V169" s="295"/>
      <c r="W169" s="295"/>
      <c r="X169" s="295"/>
      <c r="Y169" s="411">
        <v>0</v>
      </c>
      <c r="Z169" s="411">
        <v>0</v>
      </c>
      <c r="AA169" s="411">
        <v>0</v>
      </c>
      <c r="AB169" s="411">
        <v>0</v>
      </c>
      <c r="AC169" s="411">
        <v>0</v>
      </c>
      <c r="AD169" s="411">
        <v>0</v>
      </c>
      <c r="AE169" s="411">
        <v>0</v>
      </c>
      <c r="AF169" s="411">
        <v>0</v>
      </c>
      <c r="AG169" s="411">
        <v>0</v>
      </c>
      <c r="AH169" s="411">
        <v>0</v>
      </c>
      <c r="AI169" s="411">
        <v>0</v>
      </c>
      <c r="AJ169" s="411">
        <v>0</v>
      </c>
      <c r="AK169" s="411">
        <v>0</v>
      </c>
      <c r="AL169" s="411">
        <v>0</v>
      </c>
      <c r="AM169" s="505"/>
    </row>
    <row r="170" spans="1:39" ht="15.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5" outlineLevel="1">
      <c r="A171" s="509">
        <v>8</v>
      </c>
      <c r="B171" s="294" t="s">
        <v>485</v>
      </c>
      <c r="C171" s="291" t="s">
        <v>25</v>
      </c>
      <c r="D171" s="295"/>
      <c r="E171" s="825"/>
      <c r="F171" s="295"/>
      <c r="G171" s="295"/>
      <c r="H171" s="295"/>
      <c r="I171" s="295"/>
      <c r="J171" s="825"/>
      <c r="K171" s="825"/>
      <c r="L171" s="825"/>
      <c r="M171" s="825"/>
      <c r="N171" s="291"/>
      <c r="O171" s="825"/>
      <c r="P171" s="82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5" outlineLevel="1">
      <c r="A172" s="509"/>
      <c r="B172" s="294" t="s">
        <v>244</v>
      </c>
      <c r="C172" s="291" t="s">
        <v>163</v>
      </c>
      <c r="D172" s="295"/>
      <c r="E172" s="825"/>
      <c r="F172" s="295"/>
      <c r="G172" s="295"/>
      <c r="H172" s="295"/>
      <c r="I172" s="295"/>
      <c r="J172" s="825"/>
      <c r="K172" s="825"/>
      <c r="L172" s="825"/>
      <c r="M172" s="825"/>
      <c r="N172" s="291"/>
      <c r="O172" s="825"/>
      <c r="P172" s="825"/>
      <c r="Q172" s="295"/>
      <c r="R172" s="295"/>
      <c r="S172" s="295"/>
      <c r="T172" s="295"/>
      <c r="U172" s="295"/>
      <c r="V172" s="295"/>
      <c r="W172" s="295"/>
      <c r="X172" s="295"/>
      <c r="Y172" s="411">
        <v>0</v>
      </c>
      <c r="Z172" s="411">
        <v>0</v>
      </c>
      <c r="AA172" s="411">
        <v>0</v>
      </c>
      <c r="AB172" s="411">
        <v>0</v>
      </c>
      <c r="AC172" s="411">
        <v>0</v>
      </c>
      <c r="AD172" s="411">
        <v>0</v>
      </c>
      <c r="AE172" s="411">
        <v>0</v>
      </c>
      <c r="AF172" s="411">
        <v>0</v>
      </c>
      <c r="AG172" s="411">
        <v>0</v>
      </c>
      <c r="AH172" s="411">
        <v>0</v>
      </c>
      <c r="AI172" s="411">
        <v>0</v>
      </c>
      <c r="AJ172" s="411">
        <v>0</v>
      </c>
      <c r="AK172" s="411">
        <v>0</v>
      </c>
      <c r="AL172" s="411">
        <v>0</v>
      </c>
      <c r="AM172" s="505"/>
    </row>
    <row r="173" spans="1:39" s="283" customFormat="1" ht="15.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5" outlineLevel="1">
      <c r="A174" s="509">
        <v>9</v>
      </c>
      <c r="B174" s="294" t="s">
        <v>7</v>
      </c>
      <c r="C174" s="291" t="s">
        <v>25</v>
      </c>
      <c r="D174" s="295"/>
      <c r="E174" s="825"/>
      <c r="F174" s="295"/>
      <c r="G174" s="295"/>
      <c r="H174" s="295"/>
      <c r="I174" s="295"/>
      <c r="J174" s="825"/>
      <c r="K174" s="825"/>
      <c r="L174" s="825"/>
      <c r="M174" s="825"/>
      <c r="N174" s="291"/>
      <c r="O174" s="825"/>
      <c r="P174" s="82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5" outlineLevel="1">
      <c r="B175" s="294" t="s">
        <v>244</v>
      </c>
      <c r="C175" s="291" t="s">
        <v>163</v>
      </c>
      <c r="D175" s="295"/>
      <c r="E175" s="825"/>
      <c r="F175" s="295"/>
      <c r="G175" s="295"/>
      <c r="H175" s="295"/>
      <c r="I175" s="295"/>
      <c r="J175" s="825"/>
      <c r="K175" s="825"/>
      <c r="L175" s="825"/>
      <c r="M175" s="825"/>
      <c r="N175" s="291"/>
      <c r="O175" s="825"/>
      <c r="P175" s="825"/>
      <c r="Q175" s="295"/>
      <c r="R175" s="295"/>
      <c r="S175" s="295"/>
      <c r="T175" s="295"/>
      <c r="U175" s="295"/>
      <c r="V175" s="295"/>
      <c r="W175" s="295"/>
      <c r="X175" s="295"/>
      <c r="Y175" s="411">
        <v>0</v>
      </c>
      <c r="Z175" s="411">
        <v>0</v>
      </c>
      <c r="AA175" s="411">
        <v>0</v>
      </c>
      <c r="AB175" s="411">
        <v>0</v>
      </c>
      <c r="AC175" s="411">
        <v>0</v>
      </c>
      <c r="AD175" s="411">
        <v>0</v>
      </c>
      <c r="AE175" s="411">
        <v>0</v>
      </c>
      <c r="AF175" s="411">
        <v>0</v>
      </c>
      <c r="AG175" s="411">
        <v>0</v>
      </c>
      <c r="AH175" s="411">
        <v>0</v>
      </c>
      <c r="AI175" s="411">
        <v>0</v>
      </c>
      <c r="AJ175" s="411">
        <v>0</v>
      </c>
      <c r="AK175" s="411">
        <v>0</v>
      </c>
      <c r="AL175" s="411">
        <v>0</v>
      </c>
      <c r="AM175" s="505"/>
    </row>
    <row r="176" spans="1:39" ht="15.5" outlineLevel="1">
      <c r="B176" s="307"/>
      <c r="C176" s="308"/>
      <c r="D176" s="291"/>
      <c r="E176" s="822"/>
      <c r="F176" s="291"/>
      <c r="G176" s="291"/>
      <c r="H176" s="291"/>
      <c r="I176" s="291"/>
      <c r="J176" s="822"/>
      <c r="K176" s="822"/>
      <c r="L176" s="822"/>
      <c r="M176" s="822"/>
      <c r="N176" s="291"/>
      <c r="O176" s="822"/>
      <c r="P176" s="822"/>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5" outlineLevel="1">
      <c r="A178" s="509">
        <v>10</v>
      </c>
      <c r="B178" s="310" t="s">
        <v>22</v>
      </c>
      <c r="C178" s="291" t="s">
        <v>25</v>
      </c>
      <c r="D178" s="758"/>
      <c r="E178" s="825"/>
      <c r="F178" s="758"/>
      <c r="G178" s="758"/>
      <c r="H178" s="758"/>
      <c r="I178" s="758"/>
      <c r="J178" s="825"/>
      <c r="K178" s="825"/>
      <c r="L178" s="825"/>
      <c r="M178" s="825"/>
      <c r="N178" s="295">
        <v>12</v>
      </c>
      <c r="O178" s="825"/>
      <c r="P178" s="825"/>
      <c r="Q178" s="758"/>
      <c r="R178" s="758"/>
      <c r="S178" s="758"/>
      <c r="T178" s="758"/>
      <c r="U178" s="758"/>
      <c r="V178" s="758"/>
      <c r="W178" s="758"/>
      <c r="X178" s="758"/>
      <c r="Y178" s="467"/>
      <c r="Z178" s="469"/>
      <c r="AA178" s="469"/>
      <c r="AB178" s="415"/>
      <c r="AC178" s="415"/>
      <c r="AD178" s="415"/>
      <c r="AE178" s="415"/>
      <c r="AF178" s="415"/>
      <c r="AG178" s="415"/>
      <c r="AH178" s="415"/>
      <c r="AI178" s="415"/>
      <c r="AJ178" s="415"/>
      <c r="AK178" s="415"/>
      <c r="AL178" s="415"/>
      <c r="AM178" s="296">
        <f>SUM(Y178:AL178)</f>
        <v>0</v>
      </c>
    </row>
    <row r="179" spans="1:39" ht="15.5" outlineLevel="1">
      <c r="B179" s="294" t="s">
        <v>244</v>
      </c>
      <c r="C179" s="291" t="s">
        <v>163</v>
      </c>
      <c r="D179" s="758"/>
      <c r="E179" s="825"/>
      <c r="F179" s="758"/>
      <c r="G179" s="758"/>
      <c r="H179" s="758"/>
      <c r="I179" s="758"/>
      <c r="J179" s="825"/>
      <c r="K179" s="825"/>
      <c r="L179" s="825"/>
      <c r="M179" s="825"/>
      <c r="N179" s="295">
        <v>12</v>
      </c>
      <c r="O179" s="825"/>
      <c r="P179" s="825"/>
      <c r="Q179" s="758"/>
      <c r="R179" s="758"/>
      <c r="S179" s="758"/>
      <c r="T179" s="758"/>
      <c r="U179" s="758"/>
      <c r="V179" s="758"/>
      <c r="W179" s="758"/>
      <c r="X179" s="758"/>
      <c r="Y179" s="411">
        <v>0</v>
      </c>
      <c r="Z179" s="411">
        <v>0</v>
      </c>
      <c r="AA179" s="411">
        <v>0</v>
      </c>
      <c r="AB179" s="411">
        <v>0</v>
      </c>
      <c r="AC179" s="411">
        <v>0</v>
      </c>
      <c r="AD179" s="411">
        <v>0</v>
      </c>
      <c r="AE179" s="411">
        <v>0</v>
      </c>
      <c r="AF179" s="411">
        <v>0</v>
      </c>
      <c r="AG179" s="411">
        <v>0</v>
      </c>
      <c r="AH179" s="411">
        <v>0</v>
      </c>
      <c r="AI179" s="411">
        <v>0</v>
      </c>
      <c r="AJ179" s="411">
        <v>0</v>
      </c>
      <c r="AK179" s="411">
        <v>0</v>
      </c>
      <c r="AL179" s="411">
        <v>0</v>
      </c>
      <c r="AM179" s="505"/>
    </row>
    <row r="180" spans="1:39" ht="15.5" outlineLevel="1">
      <c r="B180" s="310"/>
      <c r="C180" s="312"/>
      <c r="D180" s="291"/>
      <c r="E180" s="822"/>
      <c r="F180" s="291"/>
      <c r="G180" s="291"/>
      <c r="H180" s="291"/>
      <c r="I180" s="291"/>
      <c r="J180" s="822"/>
      <c r="K180" s="822"/>
      <c r="L180" s="822"/>
      <c r="M180" s="822"/>
      <c r="N180" s="291"/>
      <c r="O180" s="822"/>
      <c r="P180" s="822"/>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5" outlineLevel="1">
      <c r="A181" s="509">
        <v>11</v>
      </c>
      <c r="B181" s="314" t="s">
        <v>21</v>
      </c>
      <c r="C181" s="291" t="s">
        <v>25</v>
      </c>
      <c r="D181" s="295"/>
      <c r="E181" s="825">
        <v>187767.57832620788</v>
      </c>
      <c r="F181" s="740">
        <v>187767.57832620788</v>
      </c>
      <c r="G181" s="740">
        <v>139754.19792594537</v>
      </c>
      <c r="H181" s="740">
        <v>139698.17439042786</v>
      </c>
      <c r="I181" s="740">
        <v>31177.349960699186</v>
      </c>
      <c r="J181" s="825"/>
      <c r="K181" s="825"/>
      <c r="L181" s="825"/>
      <c r="M181" s="825"/>
      <c r="N181" s="295">
        <v>12</v>
      </c>
      <c r="O181" s="825"/>
      <c r="P181" s="825">
        <v>47.940326596018167</v>
      </c>
      <c r="Q181" s="740">
        <v>47.940326596018167</v>
      </c>
      <c r="R181" s="740">
        <v>36.943929914842542</v>
      </c>
      <c r="S181" s="740">
        <v>36.930450725170012</v>
      </c>
      <c r="T181" s="740">
        <v>6.9878182669706836</v>
      </c>
      <c r="U181" s="740"/>
      <c r="V181" s="740"/>
      <c r="W181" s="740"/>
      <c r="X181" s="740"/>
      <c r="Y181" s="415"/>
      <c r="Z181" s="469">
        <v>1</v>
      </c>
      <c r="AA181" s="415"/>
      <c r="AB181" s="415"/>
      <c r="AC181" s="415"/>
      <c r="AD181" s="415"/>
      <c r="AE181" s="415"/>
      <c r="AF181" s="415"/>
      <c r="AG181" s="415"/>
      <c r="AH181" s="415"/>
      <c r="AI181" s="415"/>
      <c r="AJ181" s="415"/>
      <c r="AK181" s="415"/>
      <c r="AL181" s="415"/>
      <c r="AM181" s="296">
        <f>SUM(Y181:AL181)</f>
        <v>1</v>
      </c>
    </row>
    <row r="182" spans="1:39" ht="15.5" outlineLevel="1">
      <c r="B182" s="294" t="s">
        <v>244</v>
      </c>
      <c r="C182" s="291" t="s">
        <v>163</v>
      </c>
      <c r="D182" s="295"/>
      <c r="E182" s="825">
        <v>5609.5845294009996</v>
      </c>
      <c r="F182" s="740">
        <v>5609.5845294009996</v>
      </c>
      <c r="G182" s="740">
        <v>5609.5845294009996</v>
      </c>
      <c r="H182" s="740">
        <v>5609.5845294009996</v>
      </c>
      <c r="I182" s="740">
        <v>2361.5729822610001</v>
      </c>
      <c r="J182" s="825"/>
      <c r="K182" s="825"/>
      <c r="L182" s="825"/>
      <c r="M182" s="825"/>
      <c r="N182" s="295">
        <v>12</v>
      </c>
      <c r="O182" s="825"/>
      <c r="P182" s="825">
        <v>1.1352464799999999</v>
      </c>
      <c r="Q182" s="740">
        <v>1.1352464799999999</v>
      </c>
      <c r="R182" s="740">
        <v>1.1352464799999999</v>
      </c>
      <c r="S182" s="740">
        <v>1.1352464799999999</v>
      </c>
      <c r="T182" s="740">
        <v>0.24135161399999999</v>
      </c>
      <c r="U182" s="740"/>
      <c r="V182" s="740"/>
      <c r="W182" s="740"/>
      <c r="X182" s="740"/>
      <c r="Y182" s="411">
        <v>0</v>
      </c>
      <c r="Z182" s="411">
        <v>1</v>
      </c>
      <c r="AA182" s="411">
        <v>0</v>
      </c>
      <c r="AB182" s="411">
        <v>0</v>
      </c>
      <c r="AC182" s="411">
        <v>0</v>
      </c>
      <c r="AD182" s="411">
        <v>0</v>
      </c>
      <c r="AE182" s="411">
        <v>0</v>
      </c>
      <c r="AF182" s="411">
        <v>0</v>
      </c>
      <c r="AG182" s="411">
        <v>0</v>
      </c>
      <c r="AH182" s="411">
        <v>0</v>
      </c>
      <c r="AI182" s="411">
        <v>0</v>
      </c>
      <c r="AJ182" s="411">
        <v>0</v>
      </c>
      <c r="AK182" s="411">
        <v>0</v>
      </c>
      <c r="AL182" s="411">
        <v>0</v>
      </c>
      <c r="AM182" s="505"/>
    </row>
    <row r="183" spans="1:39" ht="15.5" outlineLevel="1">
      <c r="B183" s="314"/>
      <c r="C183" s="312"/>
      <c r="D183" s="291"/>
      <c r="E183" s="822"/>
      <c r="F183" s="291"/>
      <c r="G183" s="291"/>
      <c r="H183" s="291"/>
      <c r="I183" s="291"/>
      <c r="J183" s="822"/>
      <c r="K183" s="822"/>
      <c r="L183" s="822"/>
      <c r="M183" s="822"/>
      <c r="N183" s="291"/>
      <c r="O183" s="822"/>
      <c r="P183" s="822"/>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5" outlineLevel="1">
      <c r="A184" s="509">
        <v>12</v>
      </c>
      <c r="B184" s="314" t="s">
        <v>23</v>
      </c>
      <c r="C184" s="291" t="s">
        <v>25</v>
      </c>
      <c r="D184" s="295"/>
      <c r="E184" s="825"/>
      <c r="F184" s="295"/>
      <c r="G184" s="295"/>
      <c r="H184" s="295"/>
      <c r="I184" s="295"/>
      <c r="J184" s="825"/>
      <c r="K184" s="825"/>
      <c r="L184" s="825"/>
      <c r="M184" s="825"/>
      <c r="N184" s="295">
        <v>3</v>
      </c>
      <c r="O184" s="825"/>
      <c r="P184" s="82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5" outlineLevel="1">
      <c r="B185" s="294" t="s">
        <v>244</v>
      </c>
      <c r="C185" s="291" t="s">
        <v>163</v>
      </c>
      <c r="D185" s="295"/>
      <c r="E185" s="825"/>
      <c r="F185" s="295"/>
      <c r="G185" s="295"/>
      <c r="H185" s="295"/>
      <c r="I185" s="295"/>
      <c r="J185" s="825"/>
      <c r="K185" s="825"/>
      <c r="L185" s="825"/>
      <c r="M185" s="825"/>
      <c r="N185" s="295">
        <v>3</v>
      </c>
      <c r="O185" s="825"/>
      <c r="P185" s="825"/>
      <c r="Q185" s="295"/>
      <c r="R185" s="295"/>
      <c r="S185" s="295"/>
      <c r="T185" s="295"/>
      <c r="U185" s="295"/>
      <c r="V185" s="295"/>
      <c r="W185" s="295"/>
      <c r="X185" s="295"/>
      <c r="Y185" s="411">
        <v>0</v>
      </c>
      <c r="Z185" s="411">
        <v>0</v>
      </c>
      <c r="AA185" s="411">
        <v>0</v>
      </c>
      <c r="AB185" s="411">
        <v>0</v>
      </c>
      <c r="AC185" s="411">
        <v>0</v>
      </c>
      <c r="AD185" s="411">
        <v>0</v>
      </c>
      <c r="AE185" s="411">
        <v>0</v>
      </c>
      <c r="AF185" s="411">
        <v>0</v>
      </c>
      <c r="AG185" s="411">
        <v>0</v>
      </c>
      <c r="AH185" s="411">
        <v>0</v>
      </c>
      <c r="AI185" s="411">
        <v>0</v>
      </c>
      <c r="AJ185" s="411">
        <v>0</v>
      </c>
      <c r="AK185" s="411">
        <v>0</v>
      </c>
      <c r="AL185" s="411">
        <v>0</v>
      </c>
      <c r="AM185" s="505"/>
    </row>
    <row r="186" spans="1:39" ht="15.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5" outlineLevel="1">
      <c r="A187" s="509">
        <v>13</v>
      </c>
      <c r="B187" s="314" t="s">
        <v>24</v>
      </c>
      <c r="C187" s="291" t="s">
        <v>25</v>
      </c>
      <c r="D187" s="295"/>
      <c r="E187" s="825"/>
      <c r="F187" s="740"/>
      <c r="G187" s="740"/>
      <c r="H187" s="740"/>
      <c r="I187" s="740"/>
      <c r="J187" s="825"/>
      <c r="K187" s="825"/>
      <c r="L187" s="825"/>
      <c r="M187" s="825"/>
      <c r="N187" s="295">
        <v>12</v>
      </c>
      <c r="O187" s="825"/>
      <c r="P187" s="825"/>
      <c r="Q187" s="740"/>
      <c r="R187" s="740"/>
      <c r="S187" s="740"/>
      <c r="T187" s="740"/>
      <c r="U187" s="740"/>
      <c r="V187" s="740"/>
      <c r="W187" s="740"/>
      <c r="X187" s="740"/>
      <c r="Y187" s="415"/>
      <c r="Z187" s="415"/>
      <c r="AA187" s="415"/>
      <c r="AB187" s="415"/>
      <c r="AC187" s="415"/>
      <c r="AD187" s="415"/>
      <c r="AE187" s="415"/>
      <c r="AF187" s="415"/>
      <c r="AG187" s="415"/>
      <c r="AH187" s="415"/>
      <c r="AI187" s="415"/>
      <c r="AJ187" s="415"/>
      <c r="AK187" s="415"/>
      <c r="AL187" s="415"/>
      <c r="AM187" s="296">
        <f>SUM(Y187:AL187)</f>
        <v>0</v>
      </c>
    </row>
    <row r="188" spans="1:39" ht="15.5" outlineLevel="1">
      <c r="B188" s="294" t="s">
        <v>244</v>
      </c>
      <c r="C188" s="291" t="s">
        <v>163</v>
      </c>
      <c r="D188" s="295"/>
      <c r="E188" s="825"/>
      <c r="F188" s="295"/>
      <c r="G188" s="295"/>
      <c r="H188" s="295"/>
      <c r="I188" s="295"/>
      <c r="J188" s="825"/>
      <c r="K188" s="825"/>
      <c r="L188" s="825"/>
      <c r="M188" s="825"/>
      <c r="N188" s="295">
        <v>12</v>
      </c>
      <c r="O188" s="825"/>
      <c r="P188" s="825"/>
      <c r="Q188" s="295"/>
      <c r="R188" s="295"/>
      <c r="S188" s="295"/>
      <c r="T188" s="295"/>
      <c r="U188" s="295"/>
      <c r="V188" s="295"/>
      <c r="W188" s="295"/>
      <c r="X188" s="295"/>
      <c r="Y188" s="411">
        <v>0</v>
      </c>
      <c r="Z188" s="411">
        <v>0</v>
      </c>
      <c r="AA188" s="411">
        <v>0</v>
      </c>
      <c r="AB188" s="411">
        <v>0</v>
      </c>
      <c r="AC188" s="411">
        <v>0</v>
      </c>
      <c r="AD188" s="411">
        <v>0</v>
      </c>
      <c r="AE188" s="411">
        <v>0</v>
      </c>
      <c r="AF188" s="411">
        <v>0</v>
      </c>
      <c r="AG188" s="411">
        <v>0</v>
      </c>
      <c r="AH188" s="411">
        <v>0</v>
      </c>
      <c r="AI188" s="411">
        <v>0</v>
      </c>
      <c r="AJ188" s="411">
        <v>0</v>
      </c>
      <c r="AK188" s="411">
        <v>0</v>
      </c>
      <c r="AL188" s="411">
        <v>0</v>
      </c>
      <c r="AM188" s="505"/>
    </row>
    <row r="189" spans="1:39" ht="15.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5" outlineLevel="1">
      <c r="A190" s="509">
        <v>14</v>
      </c>
      <c r="B190" s="314" t="s">
        <v>20</v>
      </c>
      <c r="C190" s="291" t="s">
        <v>25</v>
      </c>
      <c r="D190" s="295"/>
      <c r="E190" s="825"/>
      <c r="F190" s="295"/>
      <c r="G190" s="295"/>
      <c r="H190" s="295"/>
      <c r="I190" s="295"/>
      <c r="J190" s="825"/>
      <c r="K190" s="825"/>
      <c r="L190" s="825"/>
      <c r="M190" s="825"/>
      <c r="N190" s="295">
        <v>12</v>
      </c>
      <c r="O190" s="825"/>
      <c r="P190" s="82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5" outlineLevel="1">
      <c r="B191" s="294" t="s">
        <v>244</v>
      </c>
      <c r="C191" s="291" t="s">
        <v>163</v>
      </c>
      <c r="D191" s="295"/>
      <c r="E191" s="825"/>
      <c r="F191" s="295"/>
      <c r="G191" s="295"/>
      <c r="H191" s="295"/>
      <c r="I191" s="295"/>
      <c r="J191" s="825"/>
      <c r="K191" s="825"/>
      <c r="L191" s="825"/>
      <c r="M191" s="825"/>
      <c r="N191" s="295">
        <v>12</v>
      </c>
      <c r="O191" s="825"/>
      <c r="P191" s="825"/>
      <c r="Q191" s="295"/>
      <c r="R191" s="295"/>
      <c r="S191" s="295"/>
      <c r="T191" s="295"/>
      <c r="U191" s="295"/>
      <c r="V191" s="295"/>
      <c r="W191" s="295"/>
      <c r="X191" s="295"/>
      <c r="Y191" s="411">
        <v>0</v>
      </c>
      <c r="Z191" s="411">
        <v>0</v>
      </c>
      <c r="AA191" s="411">
        <v>0</v>
      </c>
      <c r="AB191" s="411">
        <v>0</v>
      </c>
      <c r="AC191" s="411">
        <v>0</v>
      </c>
      <c r="AD191" s="411">
        <v>0</v>
      </c>
      <c r="AE191" s="411">
        <v>0</v>
      </c>
      <c r="AF191" s="411">
        <v>0</v>
      </c>
      <c r="AG191" s="411">
        <v>0</v>
      </c>
      <c r="AH191" s="411">
        <v>0</v>
      </c>
      <c r="AI191" s="411">
        <v>0</v>
      </c>
      <c r="AJ191" s="411">
        <v>0</v>
      </c>
      <c r="AK191" s="411">
        <v>0</v>
      </c>
      <c r="AL191" s="411">
        <v>0</v>
      </c>
      <c r="AM191" s="505"/>
    </row>
    <row r="192" spans="1:39" ht="15.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5" outlineLevel="1">
      <c r="A193" s="509">
        <v>15</v>
      </c>
      <c r="B193" s="314" t="s">
        <v>486</v>
      </c>
      <c r="C193" s="291" t="s">
        <v>25</v>
      </c>
      <c r="D193" s="295"/>
      <c r="E193" s="825"/>
      <c r="F193" s="295"/>
      <c r="G193" s="295"/>
      <c r="H193" s="295"/>
      <c r="I193" s="295"/>
      <c r="J193" s="825"/>
      <c r="K193" s="825"/>
      <c r="L193" s="825"/>
      <c r="M193" s="825"/>
      <c r="N193" s="291"/>
      <c r="O193" s="825"/>
      <c r="P193" s="82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5" outlineLevel="1">
      <c r="A194" s="509"/>
      <c r="B194" s="315" t="s">
        <v>244</v>
      </c>
      <c r="C194" s="291" t="s">
        <v>163</v>
      </c>
      <c r="D194" s="295"/>
      <c r="E194" s="825"/>
      <c r="F194" s="295"/>
      <c r="G194" s="295"/>
      <c r="H194" s="295"/>
      <c r="I194" s="295"/>
      <c r="J194" s="825"/>
      <c r="K194" s="825"/>
      <c r="L194" s="825"/>
      <c r="M194" s="825"/>
      <c r="N194" s="291"/>
      <c r="O194" s="825"/>
      <c r="P194" s="825"/>
      <c r="Q194" s="295"/>
      <c r="R194" s="295"/>
      <c r="S194" s="295"/>
      <c r="T194" s="295"/>
      <c r="U194" s="295"/>
      <c r="V194" s="295"/>
      <c r="W194" s="295"/>
      <c r="X194" s="295"/>
      <c r="Y194" s="411">
        <v>0</v>
      </c>
      <c r="Z194" s="411">
        <v>0</v>
      </c>
      <c r="AA194" s="411">
        <v>0</v>
      </c>
      <c r="AB194" s="411">
        <v>0</v>
      </c>
      <c r="AC194" s="411">
        <v>0</v>
      </c>
      <c r="AD194" s="411">
        <v>0</v>
      </c>
      <c r="AE194" s="411">
        <v>0</v>
      </c>
      <c r="AF194" s="411">
        <v>0</v>
      </c>
      <c r="AG194" s="411">
        <v>0</v>
      </c>
      <c r="AH194" s="411">
        <v>0</v>
      </c>
      <c r="AI194" s="411">
        <v>0</v>
      </c>
      <c r="AJ194" s="411">
        <v>0</v>
      </c>
      <c r="AK194" s="411">
        <v>0</v>
      </c>
      <c r="AL194" s="411">
        <v>0</v>
      </c>
      <c r="AM194" s="505"/>
    </row>
    <row r="195" spans="1:39" s="283" customFormat="1" ht="15.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1" outlineLevel="1">
      <c r="A196" s="509">
        <v>16</v>
      </c>
      <c r="B196" s="314" t="s">
        <v>487</v>
      </c>
      <c r="C196" s="291" t="s">
        <v>25</v>
      </c>
      <c r="D196" s="295"/>
      <c r="E196" s="825"/>
      <c r="F196" s="295"/>
      <c r="G196" s="295"/>
      <c r="H196" s="295"/>
      <c r="I196" s="295"/>
      <c r="J196" s="825"/>
      <c r="K196" s="825"/>
      <c r="L196" s="825"/>
      <c r="M196" s="825"/>
      <c r="N196" s="291"/>
      <c r="O196" s="825"/>
      <c r="P196" s="82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5" outlineLevel="1">
      <c r="A197" s="509"/>
      <c r="B197" s="315" t="s">
        <v>244</v>
      </c>
      <c r="C197" s="291" t="s">
        <v>163</v>
      </c>
      <c r="D197" s="295"/>
      <c r="E197" s="825"/>
      <c r="F197" s="295"/>
      <c r="G197" s="295"/>
      <c r="H197" s="295"/>
      <c r="I197" s="295"/>
      <c r="J197" s="825"/>
      <c r="K197" s="825"/>
      <c r="L197" s="825"/>
      <c r="M197" s="825"/>
      <c r="N197" s="291"/>
      <c r="O197" s="825"/>
      <c r="P197" s="825"/>
      <c r="Q197" s="295"/>
      <c r="R197" s="295"/>
      <c r="S197" s="295"/>
      <c r="T197" s="295"/>
      <c r="U197" s="295"/>
      <c r="V197" s="295"/>
      <c r="W197" s="295"/>
      <c r="X197" s="295"/>
      <c r="Y197" s="411">
        <v>0</v>
      </c>
      <c r="Z197" s="411">
        <v>0</v>
      </c>
      <c r="AA197" s="411">
        <v>0</v>
      </c>
      <c r="AB197" s="411">
        <v>0</v>
      </c>
      <c r="AC197" s="411">
        <v>0</v>
      </c>
      <c r="AD197" s="411">
        <v>0</v>
      </c>
      <c r="AE197" s="411">
        <v>0</v>
      </c>
      <c r="AF197" s="411">
        <v>0</v>
      </c>
      <c r="AG197" s="411">
        <v>0</v>
      </c>
      <c r="AH197" s="411">
        <v>0</v>
      </c>
      <c r="AI197" s="411">
        <v>0</v>
      </c>
      <c r="AJ197" s="411">
        <v>0</v>
      </c>
      <c r="AK197" s="411">
        <v>0</v>
      </c>
      <c r="AL197" s="411">
        <v>0</v>
      </c>
      <c r="AM197" s="505"/>
    </row>
    <row r="198" spans="1:39" s="283" customFormat="1" ht="15.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5" outlineLevel="1">
      <c r="A199" s="509">
        <v>17</v>
      </c>
      <c r="B199" s="314" t="s">
        <v>9</v>
      </c>
      <c r="C199" s="291" t="s">
        <v>25</v>
      </c>
      <c r="D199" s="295"/>
      <c r="E199" s="825"/>
      <c r="F199" s="740"/>
      <c r="G199" s="740"/>
      <c r="H199" s="740"/>
      <c r="I199" s="740"/>
      <c r="J199" s="825"/>
      <c r="K199" s="825"/>
      <c r="L199" s="825"/>
      <c r="M199" s="825"/>
      <c r="N199" s="291"/>
      <c r="O199" s="825"/>
      <c r="P199" s="825"/>
      <c r="Q199" s="740"/>
      <c r="R199" s="740"/>
      <c r="S199" s="740"/>
      <c r="T199" s="740"/>
      <c r="U199" s="740"/>
      <c r="V199" s="740"/>
      <c r="W199" s="740"/>
      <c r="X199" s="740"/>
      <c r="Y199" s="415"/>
      <c r="Z199" s="415"/>
      <c r="AA199" s="415"/>
      <c r="AB199" s="415"/>
      <c r="AC199" s="415"/>
      <c r="AD199" s="415"/>
      <c r="AE199" s="415"/>
      <c r="AF199" s="415"/>
      <c r="AG199" s="415"/>
      <c r="AH199" s="415"/>
      <c r="AI199" s="415"/>
      <c r="AJ199" s="415"/>
      <c r="AK199" s="415"/>
      <c r="AL199" s="415"/>
      <c r="AM199" s="296">
        <f>SUM(Y199:AL199)</f>
        <v>0</v>
      </c>
    </row>
    <row r="200" spans="1:39" ht="15.5" outlineLevel="1">
      <c r="B200" s="294" t="s">
        <v>244</v>
      </c>
      <c r="C200" s="291" t="s">
        <v>163</v>
      </c>
      <c r="D200" s="295"/>
      <c r="E200" s="825"/>
      <c r="F200" s="295"/>
      <c r="G200" s="295"/>
      <c r="H200" s="295"/>
      <c r="I200" s="295"/>
      <c r="J200" s="825"/>
      <c r="K200" s="825"/>
      <c r="L200" s="825"/>
      <c r="M200" s="825"/>
      <c r="N200" s="291"/>
      <c r="O200" s="825"/>
      <c r="P200" s="825"/>
      <c r="Q200" s="295"/>
      <c r="R200" s="295"/>
      <c r="S200" s="295"/>
      <c r="T200" s="295"/>
      <c r="U200" s="295"/>
      <c r="V200" s="295"/>
      <c r="W200" s="295"/>
      <c r="X200" s="295"/>
      <c r="Y200" s="411">
        <v>0</v>
      </c>
      <c r="Z200" s="411">
        <v>0</v>
      </c>
      <c r="AA200" s="411">
        <v>0</v>
      </c>
      <c r="AB200" s="411">
        <v>0</v>
      </c>
      <c r="AC200" s="411">
        <v>0</v>
      </c>
      <c r="AD200" s="411">
        <v>0</v>
      </c>
      <c r="AE200" s="411">
        <v>0</v>
      </c>
      <c r="AF200" s="411">
        <v>0</v>
      </c>
      <c r="AG200" s="411">
        <v>0</v>
      </c>
      <c r="AH200" s="411">
        <v>0</v>
      </c>
      <c r="AI200" s="411">
        <v>0</v>
      </c>
      <c r="AJ200" s="411">
        <v>0</v>
      </c>
      <c r="AK200" s="411">
        <v>0</v>
      </c>
      <c r="AL200" s="411">
        <v>0</v>
      </c>
      <c r="AM200" s="505"/>
    </row>
    <row r="201" spans="1:39" ht="15.5" outlineLevel="1">
      <c r="B201" s="315"/>
      <c r="C201" s="305"/>
      <c r="D201" s="291"/>
      <c r="E201" s="822"/>
      <c r="F201" s="291"/>
      <c r="G201" s="291"/>
      <c r="H201" s="291"/>
      <c r="I201" s="291"/>
      <c r="J201" s="822"/>
      <c r="K201" s="822"/>
      <c r="L201" s="822"/>
      <c r="M201" s="822"/>
      <c r="N201" s="291"/>
      <c r="O201" s="822"/>
      <c r="P201" s="822"/>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5" outlineLevel="1">
      <c r="A203" s="509">
        <v>18</v>
      </c>
      <c r="B203" s="315" t="s">
        <v>11</v>
      </c>
      <c r="C203" s="291" t="s">
        <v>25</v>
      </c>
      <c r="D203" s="295"/>
      <c r="E203" s="825"/>
      <c r="F203" s="295"/>
      <c r="G203" s="295"/>
      <c r="H203" s="295"/>
      <c r="I203" s="295"/>
      <c r="J203" s="825"/>
      <c r="K203" s="825"/>
      <c r="L203" s="825"/>
      <c r="M203" s="825"/>
      <c r="N203" s="295">
        <v>12</v>
      </c>
      <c r="O203" s="825"/>
      <c r="P203" s="82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5" outlineLevel="1">
      <c r="B204" s="294" t="s">
        <v>244</v>
      </c>
      <c r="C204" s="291" t="s">
        <v>163</v>
      </c>
      <c r="D204" s="295"/>
      <c r="E204" s="825"/>
      <c r="F204" s="295"/>
      <c r="G204" s="295"/>
      <c r="H204" s="295"/>
      <c r="I204" s="295"/>
      <c r="J204" s="825"/>
      <c r="K204" s="825"/>
      <c r="L204" s="825"/>
      <c r="M204" s="825"/>
      <c r="N204" s="295">
        <v>12</v>
      </c>
      <c r="O204" s="825"/>
      <c r="P204" s="825"/>
      <c r="Q204" s="295"/>
      <c r="R204" s="295"/>
      <c r="S204" s="295"/>
      <c r="T204" s="295"/>
      <c r="U204" s="295"/>
      <c r="V204" s="295"/>
      <c r="W204" s="295"/>
      <c r="X204" s="295"/>
      <c r="Y204" s="411">
        <v>0</v>
      </c>
      <c r="Z204" s="411">
        <v>0</v>
      </c>
      <c r="AA204" s="411">
        <v>0</v>
      </c>
      <c r="AB204" s="411">
        <v>0</v>
      </c>
      <c r="AC204" s="411">
        <v>0</v>
      </c>
      <c r="AD204" s="411">
        <v>0</v>
      </c>
      <c r="AE204" s="411">
        <v>0</v>
      </c>
      <c r="AF204" s="411">
        <v>0</v>
      </c>
      <c r="AG204" s="411">
        <v>0</v>
      </c>
      <c r="AH204" s="411">
        <v>0</v>
      </c>
      <c r="AI204" s="411">
        <v>0</v>
      </c>
      <c r="AJ204" s="411">
        <v>0</v>
      </c>
      <c r="AK204" s="411">
        <v>0</v>
      </c>
      <c r="AL204" s="411">
        <v>0</v>
      </c>
      <c r="AM204" s="505"/>
    </row>
    <row r="205" spans="1:39" ht="15.5" outlineLevel="1">
      <c r="A205" s="512"/>
      <c r="B205" s="315"/>
      <c r="C205" s="305"/>
      <c r="D205" s="291"/>
      <c r="E205" s="822"/>
      <c r="F205" s="291"/>
      <c r="G205" s="291"/>
      <c r="H205" s="291"/>
      <c r="I205" s="291"/>
      <c r="J205" s="822"/>
      <c r="K205" s="822"/>
      <c r="L205" s="822"/>
      <c r="M205" s="822"/>
      <c r="N205" s="291"/>
      <c r="O205" s="822"/>
      <c r="P205" s="822"/>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5" outlineLevel="1">
      <c r="A206" s="509">
        <v>19</v>
      </c>
      <c r="B206" s="315" t="s">
        <v>12</v>
      </c>
      <c r="C206" s="291" t="s">
        <v>25</v>
      </c>
      <c r="D206" s="295"/>
      <c r="E206" s="825"/>
      <c r="F206" s="295"/>
      <c r="G206" s="295"/>
      <c r="H206" s="295"/>
      <c r="I206" s="295"/>
      <c r="J206" s="825"/>
      <c r="K206" s="825"/>
      <c r="L206" s="825"/>
      <c r="M206" s="825"/>
      <c r="N206" s="295">
        <v>12</v>
      </c>
      <c r="O206" s="825"/>
      <c r="P206" s="82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5" outlineLevel="1">
      <c r="B207" s="294" t="s">
        <v>244</v>
      </c>
      <c r="C207" s="291" t="s">
        <v>163</v>
      </c>
      <c r="D207" s="295"/>
      <c r="E207" s="825"/>
      <c r="F207" s="295"/>
      <c r="G207" s="295"/>
      <c r="H207" s="295"/>
      <c r="I207" s="295"/>
      <c r="J207" s="825"/>
      <c r="K207" s="825"/>
      <c r="L207" s="825"/>
      <c r="M207" s="825"/>
      <c r="N207" s="295">
        <v>12</v>
      </c>
      <c r="O207" s="825"/>
      <c r="P207" s="825"/>
      <c r="Q207" s="295"/>
      <c r="R207" s="295"/>
      <c r="S207" s="295"/>
      <c r="T207" s="295"/>
      <c r="U207" s="295"/>
      <c r="V207" s="295"/>
      <c r="W207" s="295"/>
      <c r="X207" s="295"/>
      <c r="Y207" s="411">
        <v>0</v>
      </c>
      <c r="Z207" s="411">
        <v>0</v>
      </c>
      <c r="AA207" s="411">
        <v>0</v>
      </c>
      <c r="AB207" s="411">
        <v>0</v>
      </c>
      <c r="AC207" s="411">
        <v>0</v>
      </c>
      <c r="AD207" s="411">
        <v>0</v>
      </c>
      <c r="AE207" s="411">
        <v>0</v>
      </c>
      <c r="AF207" s="411">
        <v>0</v>
      </c>
      <c r="AG207" s="411">
        <v>0</v>
      </c>
      <c r="AH207" s="411">
        <v>0</v>
      </c>
      <c r="AI207" s="411">
        <v>0</v>
      </c>
      <c r="AJ207" s="411">
        <v>0</v>
      </c>
      <c r="AK207" s="411">
        <v>0</v>
      </c>
      <c r="AL207" s="411">
        <v>0</v>
      </c>
      <c r="AM207" s="505"/>
    </row>
    <row r="208" spans="1:39" ht="15.5" outlineLevel="1">
      <c r="B208" s="315"/>
      <c r="C208" s="305"/>
      <c r="D208" s="291"/>
      <c r="E208" s="822"/>
      <c r="F208" s="291"/>
      <c r="G208" s="291"/>
      <c r="H208" s="291"/>
      <c r="I208" s="291"/>
      <c r="J208" s="822"/>
      <c r="K208" s="822"/>
      <c r="L208" s="822"/>
      <c r="M208" s="822"/>
      <c r="N208" s="291"/>
      <c r="O208" s="822"/>
      <c r="P208" s="822"/>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5" outlineLevel="1">
      <c r="A209" s="509">
        <v>20</v>
      </c>
      <c r="B209" s="315" t="s">
        <v>13</v>
      </c>
      <c r="C209" s="291" t="s">
        <v>25</v>
      </c>
      <c r="D209" s="295"/>
      <c r="E209" s="825"/>
      <c r="F209" s="295"/>
      <c r="G209" s="295"/>
      <c r="H209" s="295"/>
      <c r="I209" s="295"/>
      <c r="J209" s="825"/>
      <c r="K209" s="825"/>
      <c r="L209" s="825"/>
      <c r="M209" s="825"/>
      <c r="N209" s="295">
        <v>12</v>
      </c>
      <c r="O209" s="825"/>
      <c r="P209" s="82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5" outlineLevel="1">
      <c r="B210" s="294" t="s">
        <v>244</v>
      </c>
      <c r="C210" s="291" t="s">
        <v>163</v>
      </c>
      <c r="D210" s="295"/>
      <c r="E210" s="825"/>
      <c r="F210" s="295"/>
      <c r="G210" s="295"/>
      <c r="H210" s="295"/>
      <c r="I210" s="295"/>
      <c r="J210" s="825"/>
      <c r="K210" s="825"/>
      <c r="L210" s="825"/>
      <c r="M210" s="825"/>
      <c r="N210" s="295">
        <v>12</v>
      </c>
      <c r="O210" s="825"/>
      <c r="P210" s="825"/>
      <c r="Q210" s="295"/>
      <c r="R210" s="295"/>
      <c r="S210" s="295"/>
      <c r="T210" s="295"/>
      <c r="U210" s="295"/>
      <c r="V210" s="295"/>
      <c r="W210" s="295"/>
      <c r="X210" s="295"/>
      <c r="Y210" s="411">
        <v>0</v>
      </c>
      <c r="Z210" s="411">
        <v>0</v>
      </c>
      <c r="AA210" s="411">
        <v>0</v>
      </c>
      <c r="AB210" s="411">
        <v>0</v>
      </c>
      <c r="AC210" s="411">
        <v>0</v>
      </c>
      <c r="AD210" s="411">
        <v>0</v>
      </c>
      <c r="AE210" s="411">
        <v>0</v>
      </c>
      <c r="AF210" s="411">
        <v>0</v>
      </c>
      <c r="AG210" s="411">
        <v>0</v>
      </c>
      <c r="AH210" s="411">
        <v>0</v>
      </c>
      <c r="AI210" s="411">
        <v>0</v>
      </c>
      <c r="AJ210" s="411">
        <v>0</v>
      </c>
      <c r="AK210" s="411">
        <v>0</v>
      </c>
      <c r="AL210" s="411">
        <v>0</v>
      </c>
      <c r="AM210" s="505"/>
    </row>
    <row r="211" spans="1:39" ht="15.5" outlineLevel="1">
      <c r="B211" s="315"/>
      <c r="C211" s="305"/>
      <c r="D211" s="291"/>
      <c r="E211" s="822"/>
      <c r="F211" s="291"/>
      <c r="G211" s="291"/>
      <c r="H211" s="291"/>
      <c r="I211" s="291"/>
      <c r="J211" s="822"/>
      <c r="K211" s="822"/>
      <c r="L211" s="822"/>
      <c r="M211" s="822"/>
      <c r="N211" s="318"/>
      <c r="O211" s="822"/>
      <c r="P211" s="822"/>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5" outlineLevel="1">
      <c r="A212" s="509">
        <v>21</v>
      </c>
      <c r="B212" s="315" t="s">
        <v>22</v>
      </c>
      <c r="C212" s="291" t="s">
        <v>25</v>
      </c>
      <c r="D212" s="295"/>
      <c r="E212" s="825">
        <v>676922.8785491318</v>
      </c>
      <c r="F212" s="740">
        <v>676922.8785491318</v>
      </c>
      <c r="G212" s="740">
        <v>544027.18809972366</v>
      </c>
      <c r="H212" s="740">
        <v>544027.18809972366</v>
      </c>
      <c r="I212" s="740">
        <v>520909.77364355751</v>
      </c>
      <c r="J212" s="825"/>
      <c r="K212" s="825"/>
      <c r="L212" s="825"/>
      <c r="M212" s="825"/>
      <c r="N212" s="295">
        <v>12</v>
      </c>
      <c r="O212" s="825"/>
      <c r="P212" s="825">
        <v>147.20255992941333</v>
      </c>
      <c r="Q212" s="740">
        <v>147.20255992941333</v>
      </c>
      <c r="R212" s="740">
        <v>106.43637360430732</v>
      </c>
      <c r="S212" s="740">
        <v>106.43637360430732</v>
      </c>
      <c r="T212" s="740">
        <v>99.446501774311841</v>
      </c>
      <c r="U212" s="740"/>
      <c r="V212" s="740"/>
      <c r="W212" s="740"/>
      <c r="X212" s="740"/>
      <c r="Y212" s="410"/>
      <c r="Z212" s="857">
        <v>0.18</v>
      </c>
      <c r="AA212" s="776">
        <v>0.82378815174881259</v>
      </c>
      <c r="AB212" s="415"/>
      <c r="AC212" s="415"/>
      <c r="AD212" s="415"/>
      <c r="AE212" s="415"/>
      <c r="AF212" s="415"/>
      <c r="AG212" s="415"/>
      <c r="AH212" s="415"/>
      <c r="AI212" s="415"/>
      <c r="AJ212" s="415"/>
      <c r="AK212" s="415"/>
      <c r="AL212" s="415"/>
      <c r="AM212" s="296">
        <f>SUM(Y212:AL212)</f>
        <v>1.0037881517488125</v>
      </c>
    </row>
    <row r="213" spans="1:39" ht="15.5" outlineLevel="1">
      <c r="B213" s="294" t="s">
        <v>244</v>
      </c>
      <c r="C213" s="291" t="s">
        <v>163</v>
      </c>
      <c r="D213" s="295"/>
      <c r="E213" s="825">
        <v>131339</v>
      </c>
      <c r="F213" s="740">
        <v>131339</v>
      </c>
      <c r="G213" s="740">
        <v>131339</v>
      </c>
      <c r="H213" s="740">
        <v>131339</v>
      </c>
      <c r="I213" s="740">
        <v>131339</v>
      </c>
      <c r="J213" s="825"/>
      <c r="K213" s="825"/>
      <c r="L213" s="825"/>
      <c r="M213" s="825"/>
      <c r="N213" s="295">
        <v>12</v>
      </c>
      <c r="O213" s="825"/>
      <c r="P213" s="825">
        <v>22.58</v>
      </c>
      <c r="Q213" s="740">
        <v>22.58</v>
      </c>
      <c r="R213" s="740">
        <v>22.58</v>
      </c>
      <c r="S213" s="740">
        <v>22.58</v>
      </c>
      <c r="T213" s="740">
        <v>22.58</v>
      </c>
      <c r="U213" s="740"/>
      <c r="V213" s="740"/>
      <c r="W213" s="740"/>
      <c r="X213" s="740"/>
      <c r="Y213" s="411">
        <v>0</v>
      </c>
      <c r="Z213" s="411">
        <v>0.18</v>
      </c>
      <c r="AA213" s="411">
        <v>0.82378815174881259</v>
      </c>
      <c r="AB213" s="411">
        <v>0</v>
      </c>
      <c r="AC213" s="411">
        <v>0</v>
      </c>
      <c r="AD213" s="411">
        <v>0</v>
      </c>
      <c r="AE213" s="411">
        <v>0</v>
      </c>
      <c r="AF213" s="411">
        <v>0</v>
      </c>
      <c r="AG213" s="411">
        <v>0</v>
      </c>
      <c r="AH213" s="411">
        <v>0</v>
      </c>
      <c r="AI213" s="411">
        <v>0</v>
      </c>
      <c r="AJ213" s="411">
        <v>0</v>
      </c>
      <c r="AK213" s="411">
        <v>0</v>
      </c>
      <c r="AL213" s="411">
        <v>0</v>
      </c>
      <c r="AM213" s="505"/>
    </row>
    <row r="214" spans="1:39" ht="15.5" outlineLevel="1">
      <c r="B214" s="315"/>
      <c r="C214" s="305"/>
      <c r="D214" s="291"/>
      <c r="E214" s="822"/>
      <c r="F214" s="291"/>
      <c r="G214" s="291"/>
      <c r="H214" s="291"/>
      <c r="I214" s="291"/>
      <c r="J214" s="822"/>
      <c r="K214" s="822"/>
      <c r="L214" s="822"/>
      <c r="M214" s="822"/>
      <c r="N214" s="291"/>
      <c r="O214" s="822"/>
      <c r="P214" s="822"/>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5" outlineLevel="1">
      <c r="A215" s="509">
        <v>22</v>
      </c>
      <c r="B215" s="315" t="s">
        <v>9</v>
      </c>
      <c r="C215" s="291" t="s">
        <v>25</v>
      </c>
      <c r="D215" s="295"/>
      <c r="E215" s="825"/>
      <c r="F215" s="740"/>
      <c r="G215" s="740"/>
      <c r="H215" s="740"/>
      <c r="I215" s="740"/>
      <c r="J215" s="825"/>
      <c r="K215" s="825"/>
      <c r="L215" s="825"/>
      <c r="M215" s="825"/>
      <c r="N215" s="291"/>
      <c r="O215" s="825"/>
      <c r="P215" s="825"/>
      <c r="Q215" s="740"/>
      <c r="R215" s="740"/>
      <c r="S215" s="740"/>
      <c r="T215" s="740"/>
      <c r="U215" s="740"/>
      <c r="V215" s="740"/>
      <c r="W215" s="740"/>
      <c r="X215" s="740"/>
      <c r="Y215" s="410"/>
      <c r="Z215" s="415"/>
      <c r="AA215" s="415"/>
      <c r="AB215" s="415"/>
      <c r="AC215" s="415"/>
      <c r="AD215" s="415"/>
      <c r="AE215" s="415"/>
      <c r="AF215" s="415"/>
      <c r="AG215" s="415"/>
      <c r="AH215" s="415"/>
      <c r="AI215" s="415"/>
      <c r="AJ215" s="415"/>
      <c r="AK215" s="415"/>
      <c r="AL215" s="415"/>
      <c r="AM215" s="296">
        <f>SUM(Y215:AL215)</f>
        <v>0</v>
      </c>
    </row>
    <row r="216" spans="1:39" ht="15.5" outlineLevel="1">
      <c r="B216" s="294" t="s">
        <v>244</v>
      </c>
      <c r="C216" s="291" t="s">
        <v>163</v>
      </c>
      <c r="D216" s="295"/>
      <c r="E216" s="825"/>
      <c r="F216" s="295"/>
      <c r="G216" s="295"/>
      <c r="H216" s="295"/>
      <c r="I216" s="295"/>
      <c r="J216" s="825"/>
      <c r="K216" s="825"/>
      <c r="L216" s="825"/>
      <c r="M216" s="825"/>
      <c r="N216" s="291"/>
      <c r="O216" s="825"/>
      <c r="P216" s="825"/>
      <c r="Q216" s="295"/>
      <c r="R216" s="295"/>
      <c r="S216" s="295"/>
      <c r="T216" s="295"/>
      <c r="U216" s="295"/>
      <c r="V216" s="295"/>
      <c r="W216" s="295"/>
      <c r="X216" s="295"/>
      <c r="Y216" s="411">
        <v>0</v>
      </c>
      <c r="Z216" s="411">
        <v>0</v>
      </c>
      <c r="AA216" s="411">
        <v>0</v>
      </c>
      <c r="AB216" s="411">
        <v>0</v>
      </c>
      <c r="AC216" s="411">
        <v>0</v>
      </c>
      <c r="AD216" s="411">
        <v>0</v>
      </c>
      <c r="AE216" s="411">
        <v>0</v>
      </c>
      <c r="AF216" s="411">
        <v>0</v>
      </c>
      <c r="AG216" s="411">
        <v>0</v>
      </c>
      <c r="AH216" s="411">
        <v>0</v>
      </c>
      <c r="AI216" s="411">
        <v>0</v>
      </c>
      <c r="AJ216" s="411">
        <v>0</v>
      </c>
      <c r="AK216" s="411">
        <v>0</v>
      </c>
      <c r="AL216" s="411">
        <v>0</v>
      </c>
      <c r="AM216" s="505"/>
    </row>
    <row r="217" spans="1:39" ht="15.5" outlineLevel="1">
      <c r="B217" s="315"/>
      <c r="C217" s="305"/>
      <c r="D217" s="291"/>
      <c r="E217" s="822"/>
      <c r="F217" s="291"/>
      <c r="G217" s="291"/>
      <c r="H217" s="291"/>
      <c r="I217" s="291"/>
      <c r="J217" s="822"/>
      <c r="K217" s="822"/>
      <c r="L217" s="822"/>
      <c r="M217" s="822"/>
      <c r="N217" s="291"/>
      <c r="O217" s="822"/>
      <c r="P217" s="822"/>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5" outlineLevel="1">
      <c r="A218" s="510"/>
      <c r="B218" s="288" t="s">
        <v>14</v>
      </c>
      <c r="C218" s="289"/>
      <c r="D218" s="290"/>
      <c r="E218" s="290"/>
      <c r="F218" s="290"/>
      <c r="G218" s="290"/>
      <c r="H218" s="290"/>
      <c r="I218" s="290"/>
      <c r="J218" s="289"/>
      <c r="K218" s="289"/>
      <c r="L218" s="289"/>
      <c r="M218" s="289"/>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5" outlineLevel="1">
      <c r="A219" s="509">
        <v>23</v>
      </c>
      <c r="B219" s="315" t="s">
        <v>14</v>
      </c>
      <c r="C219" s="291" t="s">
        <v>25</v>
      </c>
      <c r="D219" s="295"/>
      <c r="E219" s="825">
        <v>1735.7400054931641</v>
      </c>
      <c r="F219" s="740">
        <v>1735.7400054931641</v>
      </c>
      <c r="G219" s="740">
        <v>1691.7400054931641</v>
      </c>
      <c r="H219" s="740">
        <v>1691.7400054931641</v>
      </c>
      <c r="I219" s="740">
        <v>1691.7400054931641</v>
      </c>
      <c r="J219" s="825"/>
      <c r="K219" s="825"/>
      <c r="L219" s="825"/>
      <c r="M219" s="825"/>
      <c r="N219" s="291"/>
      <c r="O219" s="825"/>
      <c r="P219" s="825">
        <v>0.1031120512634516</v>
      </c>
      <c r="Q219" s="740">
        <v>0.1031120512634516</v>
      </c>
      <c r="R219" s="740">
        <v>0.1031120512634516</v>
      </c>
      <c r="S219" s="740">
        <v>0.1031120512634516</v>
      </c>
      <c r="T219" s="740">
        <v>0.1031120512634516</v>
      </c>
      <c r="U219" s="740"/>
      <c r="V219" s="740"/>
      <c r="W219" s="740"/>
      <c r="X219" s="740"/>
      <c r="Y219" s="470">
        <v>1</v>
      </c>
      <c r="Z219" s="410"/>
      <c r="AA219" s="410"/>
      <c r="AB219" s="410"/>
      <c r="AC219" s="410"/>
      <c r="AD219" s="410"/>
      <c r="AE219" s="410"/>
      <c r="AF219" s="410"/>
      <c r="AG219" s="410"/>
      <c r="AH219" s="410"/>
      <c r="AI219" s="410"/>
      <c r="AJ219" s="410"/>
      <c r="AK219" s="410"/>
      <c r="AL219" s="410"/>
      <c r="AM219" s="296">
        <f>SUM(Y219:AL219)</f>
        <v>1</v>
      </c>
    </row>
    <row r="220" spans="1:39" ht="15.5" outlineLevel="1">
      <c r="B220" s="294" t="s">
        <v>244</v>
      </c>
      <c r="C220" s="291" t="s">
        <v>163</v>
      </c>
      <c r="D220" s="295"/>
      <c r="E220" s="825"/>
      <c r="F220" s="295"/>
      <c r="G220" s="295"/>
      <c r="H220" s="295"/>
      <c r="I220" s="295"/>
      <c r="J220" s="825"/>
      <c r="K220" s="825"/>
      <c r="L220" s="825"/>
      <c r="M220" s="825"/>
      <c r="N220" s="468"/>
      <c r="O220" s="825"/>
      <c r="P220" s="825"/>
      <c r="Q220" s="295"/>
      <c r="R220" s="295"/>
      <c r="S220" s="295"/>
      <c r="T220" s="295"/>
      <c r="U220" s="295"/>
      <c r="V220" s="295"/>
      <c r="W220" s="295"/>
      <c r="X220" s="295"/>
      <c r="Y220" s="411">
        <v>1</v>
      </c>
      <c r="Z220" s="411">
        <v>0</v>
      </c>
      <c r="AA220" s="411">
        <v>0</v>
      </c>
      <c r="AB220" s="411">
        <v>0</v>
      </c>
      <c r="AC220" s="411">
        <v>0</v>
      </c>
      <c r="AD220" s="411">
        <v>0</v>
      </c>
      <c r="AE220" s="411">
        <v>0</v>
      </c>
      <c r="AF220" s="411">
        <v>0</v>
      </c>
      <c r="AG220" s="411">
        <v>0</v>
      </c>
      <c r="AH220" s="411">
        <v>0</v>
      </c>
      <c r="AI220" s="411">
        <v>0</v>
      </c>
      <c r="AJ220" s="411">
        <v>0</v>
      </c>
      <c r="AK220" s="411">
        <v>0</v>
      </c>
      <c r="AL220" s="411">
        <v>0</v>
      </c>
      <c r="AM220" s="505"/>
    </row>
    <row r="221" spans="1:39" ht="15.5" outlineLevel="1">
      <c r="B221" s="315"/>
      <c r="C221" s="305"/>
      <c r="D221" s="291"/>
      <c r="E221" s="822"/>
      <c r="F221" s="291"/>
      <c r="G221" s="291"/>
      <c r="H221" s="291"/>
      <c r="I221" s="291"/>
      <c r="J221" s="822"/>
      <c r="K221" s="822"/>
      <c r="L221" s="822"/>
      <c r="M221" s="822"/>
      <c r="N221" s="291"/>
      <c r="O221" s="822"/>
      <c r="P221" s="822"/>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5" outlineLevel="1">
      <c r="A222" s="510"/>
      <c r="B222" s="288" t="s">
        <v>488</v>
      </c>
      <c r="C222" s="289"/>
      <c r="D222" s="290"/>
      <c r="E222" s="290"/>
      <c r="F222" s="290"/>
      <c r="G222" s="290"/>
      <c r="H222" s="290"/>
      <c r="I222" s="290"/>
      <c r="J222" s="289"/>
      <c r="K222" s="289"/>
      <c r="L222" s="289"/>
      <c r="M222" s="289"/>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5" outlineLevel="1">
      <c r="A223" s="509">
        <v>24</v>
      </c>
      <c r="B223" s="315" t="s">
        <v>14</v>
      </c>
      <c r="C223" s="291" t="s">
        <v>25</v>
      </c>
      <c r="D223" s="295"/>
      <c r="E223" s="825"/>
      <c r="F223" s="295"/>
      <c r="G223" s="295"/>
      <c r="H223" s="295"/>
      <c r="I223" s="295"/>
      <c r="J223" s="825"/>
      <c r="K223" s="825"/>
      <c r="L223" s="825"/>
      <c r="M223" s="825"/>
      <c r="N223" s="291"/>
      <c r="O223" s="825"/>
      <c r="P223" s="82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5" outlineLevel="1">
      <c r="A224" s="509"/>
      <c r="B224" s="315" t="s">
        <v>244</v>
      </c>
      <c r="C224" s="291" t="s">
        <v>163</v>
      </c>
      <c r="D224" s="295"/>
      <c r="E224" s="825"/>
      <c r="F224" s="295"/>
      <c r="G224" s="295"/>
      <c r="H224" s="295"/>
      <c r="I224" s="295"/>
      <c r="J224" s="825"/>
      <c r="K224" s="825"/>
      <c r="L224" s="825"/>
      <c r="M224" s="825"/>
      <c r="N224" s="468"/>
      <c r="O224" s="825"/>
      <c r="P224" s="825"/>
      <c r="Q224" s="295"/>
      <c r="R224" s="295"/>
      <c r="S224" s="295"/>
      <c r="T224" s="295"/>
      <c r="U224" s="295"/>
      <c r="V224" s="295"/>
      <c r="W224" s="295"/>
      <c r="X224" s="295"/>
      <c r="Y224" s="411">
        <v>0</v>
      </c>
      <c r="Z224" s="411">
        <v>0</v>
      </c>
      <c r="AA224" s="411">
        <v>0</v>
      </c>
      <c r="AB224" s="411">
        <v>0</v>
      </c>
      <c r="AC224" s="411">
        <v>0</v>
      </c>
      <c r="AD224" s="411">
        <v>0</v>
      </c>
      <c r="AE224" s="411">
        <v>0</v>
      </c>
      <c r="AF224" s="411">
        <v>0</v>
      </c>
      <c r="AG224" s="411">
        <v>0</v>
      </c>
      <c r="AH224" s="411">
        <v>0</v>
      </c>
      <c r="AI224" s="411">
        <v>0</v>
      </c>
      <c r="AJ224" s="411">
        <v>0</v>
      </c>
      <c r="AK224" s="411">
        <v>0</v>
      </c>
      <c r="AL224" s="411">
        <v>0</v>
      </c>
      <c r="AM224" s="505"/>
    </row>
    <row r="225" spans="1:39" s="283" customFormat="1" ht="15.5" outlineLevel="1">
      <c r="A225" s="509"/>
      <c r="B225" s="315"/>
      <c r="C225" s="305"/>
      <c r="D225" s="291"/>
      <c r="E225" s="822"/>
      <c r="F225" s="291"/>
      <c r="G225" s="291"/>
      <c r="H225" s="291"/>
      <c r="I225" s="291"/>
      <c r="J225" s="822"/>
      <c r="K225" s="822"/>
      <c r="L225" s="822"/>
      <c r="M225" s="822"/>
      <c r="N225" s="291"/>
      <c r="O225" s="822"/>
      <c r="P225" s="822"/>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5" outlineLevel="1">
      <c r="A226" s="509">
        <v>25</v>
      </c>
      <c r="B226" s="314" t="s">
        <v>21</v>
      </c>
      <c r="C226" s="291" t="s">
        <v>25</v>
      </c>
      <c r="D226" s="295"/>
      <c r="E226" s="825"/>
      <c r="F226" s="295"/>
      <c r="G226" s="295"/>
      <c r="H226" s="295"/>
      <c r="I226" s="295"/>
      <c r="J226" s="825"/>
      <c r="K226" s="825"/>
      <c r="L226" s="825"/>
      <c r="M226" s="825"/>
      <c r="N226" s="295">
        <v>0</v>
      </c>
      <c r="O226" s="825"/>
      <c r="P226" s="82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5" outlineLevel="1">
      <c r="A227" s="509"/>
      <c r="B227" s="315" t="s">
        <v>244</v>
      </c>
      <c r="C227" s="291" t="s">
        <v>163</v>
      </c>
      <c r="D227" s="295"/>
      <c r="E227" s="825"/>
      <c r="F227" s="295"/>
      <c r="G227" s="295"/>
      <c r="H227" s="295"/>
      <c r="I227" s="295"/>
      <c r="J227" s="825"/>
      <c r="K227" s="825"/>
      <c r="L227" s="825"/>
      <c r="M227" s="825"/>
      <c r="N227" s="295">
        <v>0</v>
      </c>
      <c r="O227" s="825"/>
      <c r="P227" s="825"/>
      <c r="Q227" s="295"/>
      <c r="R227" s="295"/>
      <c r="S227" s="295"/>
      <c r="T227" s="295"/>
      <c r="U227" s="295"/>
      <c r="V227" s="295"/>
      <c r="W227" s="295"/>
      <c r="X227" s="295"/>
      <c r="Y227" s="411">
        <v>0</v>
      </c>
      <c r="Z227" s="411">
        <v>0</v>
      </c>
      <c r="AA227" s="411">
        <v>0</v>
      </c>
      <c r="AB227" s="411">
        <v>0</v>
      </c>
      <c r="AC227" s="411">
        <v>0</v>
      </c>
      <c r="AD227" s="411">
        <v>0</v>
      </c>
      <c r="AE227" s="411">
        <v>0</v>
      </c>
      <c r="AF227" s="411">
        <v>0</v>
      </c>
      <c r="AG227" s="411">
        <v>0</v>
      </c>
      <c r="AH227" s="411">
        <v>0</v>
      </c>
      <c r="AI227" s="411">
        <v>0</v>
      </c>
      <c r="AJ227" s="411">
        <v>0</v>
      </c>
      <c r="AK227" s="411">
        <v>0</v>
      </c>
      <c r="AL227" s="411">
        <v>0</v>
      </c>
      <c r="AM227" s="505"/>
    </row>
    <row r="228" spans="1:39" s="283" customFormat="1" ht="15.5" outlineLevel="1">
      <c r="A228" s="509"/>
      <c r="B228" s="314"/>
      <c r="C228" s="312"/>
      <c r="D228" s="291"/>
      <c r="E228" s="822"/>
      <c r="F228" s="291"/>
      <c r="G228" s="291"/>
      <c r="H228" s="291"/>
      <c r="I228" s="291"/>
      <c r="J228" s="822"/>
      <c r="K228" s="822"/>
      <c r="L228" s="822"/>
      <c r="M228" s="822"/>
      <c r="N228" s="291"/>
      <c r="O228" s="822"/>
      <c r="P228" s="822"/>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5" outlineLevel="1">
      <c r="A229" s="510"/>
      <c r="B229" s="288" t="s">
        <v>15</v>
      </c>
      <c r="C229" s="320"/>
      <c r="D229" s="290"/>
      <c r="E229" s="289"/>
      <c r="F229" s="289"/>
      <c r="G229" s="289"/>
      <c r="H229" s="289"/>
      <c r="I229" s="289"/>
      <c r="J229" s="289"/>
      <c r="K229" s="289"/>
      <c r="L229" s="289"/>
      <c r="M229" s="289"/>
      <c r="N229" s="291"/>
      <c r="O229" s="290"/>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5" outlineLevel="1">
      <c r="A230" s="509">
        <v>26</v>
      </c>
      <c r="B230" s="321" t="s">
        <v>16</v>
      </c>
      <c r="C230" s="291" t="s">
        <v>25</v>
      </c>
      <c r="D230" s="295"/>
      <c r="E230" s="825"/>
      <c r="F230" s="295"/>
      <c r="G230" s="295"/>
      <c r="H230" s="295"/>
      <c r="I230" s="295"/>
      <c r="J230" s="825"/>
      <c r="K230" s="825"/>
      <c r="L230" s="825"/>
      <c r="M230" s="825"/>
      <c r="N230" s="295">
        <v>12</v>
      </c>
      <c r="O230" s="825"/>
      <c r="P230" s="82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5" outlineLevel="1">
      <c r="B231" s="294" t="s">
        <v>244</v>
      </c>
      <c r="C231" s="291" t="s">
        <v>163</v>
      </c>
      <c r="D231" s="295"/>
      <c r="E231" s="825"/>
      <c r="F231" s="295"/>
      <c r="G231" s="295"/>
      <c r="H231" s="295"/>
      <c r="I231" s="295"/>
      <c r="J231" s="825"/>
      <c r="K231" s="825"/>
      <c r="L231" s="825"/>
      <c r="M231" s="825"/>
      <c r="N231" s="295">
        <v>12</v>
      </c>
      <c r="O231" s="825"/>
      <c r="P231" s="825"/>
      <c r="Q231" s="295"/>
      <c r="R231" s="295"/>
      <c r="S231" s="295"/>
      <c r="T231" s="295"/>
      <c r="U231" s="295"/>
      <c r="V231" s="295"/>
      <c r="W231" s="295"/>
      <c r="X231" s="295"/>
      <c r="Y231" s="411">
        <v>0</v>
      </c>
      <c r="Z231" s="411">
        <v>0</v>
      </c>
      <c r="AA231" s="411">
        <v>0</v>
      </c>
      <c r="AB231" s="411">
        <v>0</v>
      </c>
      <c r="AC231" s="411">
        <v>0</v>
      </c>
      <c r="AD231" s="411">
        <v>0</v>
      </c>
      <c r="AE231" s="411">
        <v>0</v>
      </c>
      <c r="AF231" s="411">
        <v>0</v>
      </c>
      <c r="AG231" s="411">
        <v>0</v>
      </c>
      <c r="AH231" s="411">
        <v>0</v>
      </c>
      <c r="AI231" s="411">
        <v>0</v>
      </c>
      <c r="AJ231" s="411">
        <v>0</v>
      </c>
      <c r="AK231" s="411">
        <v>0</v>
      </c>
      <c r="AL231" s="411">
        <v>0</v>
      </c>
      <c r="AM231" s="505"/>
    </row>
    <row r="232" spans="1:39" ht="15.5" outlineLevel="1">
      <c r="A232" s="512"/>
      <c r="B232" s="322"/>
      <c r="C232" s="291"/>
      <c r="D232" s="291"/>
      <c r="E232" s="822"/>
      <c r="F232" s="291"/>
      <c r="G232" s="291"/>
      <c r="H232" s="291"/>
      <c r="I232" s="291"/>
      <c r="J232" s="822"/>
      <c r="K232" s="822"/>
      <c r="L232" s="822"/>
      <c r="M232" s="822"/>
      <c r="N232" s="291"/>
      <c r="O232" s="822"/>
      <c r="P232" s="822"/>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5" outlineLevel="1">
      <c r="A233" s="509">
        <v>27</v>
      </c>
      <c r="B233" s="321" t="s">
        <v>17</v>
      </c>
      <c r="C233" s="291" t="s">
        <v>25</v>
      </c>
      <c r="D233" s="295"/>
      <c r="E233" s="825">
        <v>130.88168655347397</v>
      </c>
      <c r="F233" s="740">
        <v>130.88168655347397</v>
      </c>
      <c r="G233" s="740">
        <v>130.88168655347397</v>
      </c>
      <c r="H233" s="740">
        <v>130.88168655347397</v>
      </c>
      <c r="I233" s="740">
        <v>130.88168655347397</v>
      </c>
      <c r="J233" s="825"/>
      <c r="K233" s="825"/>
      <c r="L233" s="825"/>
      <c r="M233" s="825"/>
      <c r="N233" s="295">
        <v>12</v>
      </c>
      <c r="O233" s="825"/>
      <c r="P233" s="825">
        <v>0.13509164430041112</v>
      </c>
      <c r="Q233" s="740">
        <v>0.13509164430041112</v>
      </c>
      <c r="R233" s="740">
        <v>0.13509164430041112</v>
      </c>
      <c r="S233" s="740">
        <v>0.13509164430041112</v>
      </c>
      <c r="T233" s="740">
        <v>0.13509164430041112</v>
      </c>
      <c r="U233" s="740"/>
      <c r="V233" s="740"/>
      <c r="W233" s="740"/>
      <c r="X233" s="740"/>
      <c r="Y233" s="426">
        <v>0</v>
      </c>
      <c r="Z233" s="415">
        <v>1</v>
      </c>
      <c r="AA233" s="415"/>
      <c r="AB233" s="415"/>
      <c r="AC233" s="415"/>
      <c r="AD233" s="415"/>
      <c r="AE233" s="415"/>
      <c r="AF233" s="415"/>
      <c r="AG233" s="415"/>
      <c r="AH233" s="415"/>
      <c r="AI233" s="415"/>
      <c r="AJ233" s="415"/>
      <c r="AK233" s="415"/>
      <c r="AL233" s="415"/>
      <c r="AM233" s="296">
        <f>SUM(Y233:AL233)</f>
        <v>1</v>
      </c>
    </row>
    <row r="234" spans="1:39" ht="15.5" outlineLevel="1">
      <c r="B234" s="294" t="s">
        <v>244</v>
      </c>
      <c r="C234" s="291" t="s">
        <v>163</v>
      </c>
      <c r="D234" s="295"/>
      <c r="E234" s="825"/>
      <c r="F234" s="295"/>
      <c r="G234" s="295"/>
      <c r="H234" s="295"/>
      <c r="I234" s="295"/>
      <c r="J234" s="825"/>
      <c r="K234" s="825"/>
      <c r="L234" s="825"/>
      <c r="M234" s="825"/>
      <c r="N234" s="295">
        <v>12</v>
      </c>
      <c r="O234" s="825"/>
      <c r="P234" s="825"/>
      <c r="Q234" s="295"/>
      <c r="R234" s="295"/>
      <c r="S234" s="295"/>
      <c r="T234" s="295"/>
      <c r="U234" s="295"/>
      <c r="V234" s="295"/>
      <c r="W234" s="295"/>
      <c r="X234" s="295"/>
      <c r="Y234" s="411">
        <v>0</v>
      </c>
      <c r="Z234" s="411">
        <v>1</v>
      </c>
      <c r="AA234" s="411">
        <v>0</v>
      </c>
      <c r="AB234" s="411">
        <v>0</v>
      </c>
      <c r="AC234" s="411">
        <v>0</v>
      </c>
      <c r="AD234" s="411">
        <v>0</v>
      </c>
      <c r="AE234" s="411">
        <v>0</v>
      </c>
      <c r="AF234" s="411">
        <v>0</v>
      </c>
      <c r="AG234" s="411">
        <v>0</v>
      </c>
      <c r="AH234" s="411">
        <v>0</v>
      </c>
      <c r="AI234" s="411">
        <v>0</v>
      </c>
      <c r="AJ234" s="411">
        <v>0</v>
      </c>
      <c r="AK234" s="411">
        <v>0</v>
      </c>
      <c r="AL234" s="411">
        <v>0</v>
      </c>
      <c r="AM234" s="505"/>
    </row>
    <row r="235" spans="1:39" ht="15.5" outlineLevel="1">
      <c r="A235" s="512"/>
      <c r="B235" s="323"/>
      <c r="C235" s="300"/>
      <c r="D235" s="291"/>
      <c r="E235" s="822"/>
      <c r="F235" s="291"/>
      <c r="G235" s="291"/>
      <c r="H235" s="291"/>
      <c r="I235" s="291"/>
      <c r="J235" s="822"/>
      <c r="K235" s="822"/>
      <c r="L235" s="822"/>
      <c r="M235" s="822"/>
      <c r="N235" s="300"/>
      <c r="O235" s="822"/>
      <c r="P235" s="822"/>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5" outlineLevel="1">
      <c r="A236" s="509">
        <v>28</v>
      </c>
      <c r="B236" s="321" t="s">
        <v>18</v>
      </c>
      <c r="C236" s="291" t="s">
        <v>25</v>
      </c>
      <c r="D236" s="295"/>
      <c r="E236" s="825"/>
      <c r="F236" s="295"/>
      <c r="G236" s="295"/>
      <c r="H236" s="295"/>
      <c r="I236" s="295"/>
      <c r="J236" s="825"/>
      <c r="K236" s="825"/>
      <c r="L236" s="825"/>
      <c r="M236" s="825"/>
      <c r="N236" s="295">
        <v>0</v>
      </c>
      <c r="O236" s="825"/>
      <c r="P236" s="82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5" outlineLevel="1">
      <c r="B237" s="294" t="s">
        <v>244</v>
      </c>
      <c r="C237" s="291" t="s">
        <v>163</v>
      </c>
      <c r="D237" s="295"/>
      <c r="E237" s="825"/>
      <c r="F237" s="295"/>
      <c r="G237" s="295"/>
      <c r="H237" s="295"/>
      <c r="I237" s="295"/>
      <c r="J237" s="825"/>
      <c r="K237" s="825"/>
      <c r="L237" s="825"/>
      <c r="M237" s="825"/>
      <c r="N237" s="295">
        <v>0</v>
      </c>
      <c r="O237" s="825"/>
      <c r="P237" s="825"/>
      <c r="Q237" s="295"/>
      <c r="R237" s="295"/>
      <c r="S237" s="295"/>
      <c r="T237" s="295"/>
      <c r="U237" s="295"/>
      <c r="V237" s="295"/>
      <c r="W237" s="295"/>
      <c r="X237" s="295"/>
      <c r="Y237" s="411">
        <v>0</v>
      </c>
      <c r="Z237" s="411">
        <v>0</v>
      </c>
      <c r="AA237" s="411">
        <v>0</v>
      </c>
      <c r="AB237" s="411">
        <v>0</v>
      </c>
      <c r="AC237" s="411">
        <v>0</v>
      </c>
      <c r="AD237" s="411">
        <v>0</v>
      </c>
      <c r="AE237" s="411">
        <v>0</v>
      </c>
      <c r="AF237" s="411">
        <v>0</v>
      </c>
      <c r="AG237" s="411">
        <v>0</v>
      </c>
      <c r="AH237" s="411">
        <v>0</v>
      </c>
      <c r="AI237" s="411">
        <v>0</v>
      </c>
      <c r="AJ237" s="411">
        <v>0</v>
      </c>
      <c r="AK237" s="411">
        <v>0</v>
      </c>
      <c r="AL237" s="411">
        <v>0</v>
      </c>
      <c r="AM237" s="505"/>
    </row>
    <row r="238" spans="1:39" ht="15.5" outlineLevel="1">
      <c r="A238" s="512"/>
      <c r="B238" s="322"/>
      <c r="C238" s="291"/>
      <c r="D238" s="291"/>
      <c r="E238" s="822"/>
      <c r="F238" s="291"/>
      <c r="G238" s="291"/>
      <c r="H238" s="291"/>
      <c r="I238" s="291"/>
      <c r="J238" s="822"/>
      <c r="K238" s="822"/>
      <c r="L238" s="822"/>
      <c r="M238" s="822"/>
      <c r="N238" s="291"/>
      <c r="O238" s="822"/>
      <c r="P238" s="822"/>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5" outlineLevel="1">
      <c r="A239" s="509">
        <v>29</v>
      </c>
      <c r="B239" s="324" t="s">
        <v>19</v>
      </c>
      <c r="C239" s="291" t="s">
        <v>25</v>
      </c>
      <c r="D239" s="295"/>
      <c r="E239" s="825"/>
      <c r="F239" s="295"/>
      <c r="G239" s="295"/>
      <c r="H239" s="295"/>
      <c r="I239" s="295"/>
      <c r="J239" s="825"/>
      <c r="K239" s="825"/>
      <c r="L239" s="825"/>
      <c r="M239" s="825"/>
      <c r="N239" s="295">
        <v>0</v>
      </c>
      <c r="O239" s="825"/>
      <c r="P239" s="82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5" outlineLevel="1">
      <c r="B240" s="324" t="s">
        <v>244</v>
      </c>
      <c r="C240" s="291" t="s">
        <v>163</v>
      </c>
      <c r="D240" s="295"/>
      <c r="E240" s="825"/>
      <c r="F240" s="295"/>
      <c r="G240" s="295"/>
      <c r="H240" s="295"/>
      <c r="I240" s="295"/>
      <c r="J240" s="825"/>
      <c r="K240" s="825"/>
      <c r="L240" s="825"/>
      <c r="M240" s="825"/>
      <c r="N240" s="295">
        <v>0</v>
      </c>
      <c r="O240" s="825"/>
      <c r="P240" s="825"/>
      <c r="Q240" s="295"/>
      <c r="R240" s="295"/>
      <c r="S240" s="295"/>
      <c r="T240" s="295"/>
      <c r="U240" s="295"/>
      <c r="V240" s="295"/>
      <c r="W240" s="295"/>
      <c r="X240" s="295"/>
      <c r="Y240" s="411">
        <v>0</v>
      </c>
      <c r="Z240" s="411">
        <v>0</v>
      </c>
      <c r="AA240" s="411">
        <v>0</v>
      </c>
      <c r="AB240" s="411">
        <v>0</v>
      </c>
      <c r="AC240" s="411">
        <v>0</v>
      </c>
      <c r="AD240" s="411">
        <v>0</v>
      </c>
      <c r="AE240" s="411">
        <v>0</v>
      </c>
      <c r="AF240" s="411">
        <v>0</v>
      </c>
      <c r="AG240" s="411">
        <v>0</v>
      </c>
      <c r="AH240" s="411">
        <v>0</v>
      </c>
      <c r="AI240" s="411">
        <v>0</v>
      </c>
      <c r="AJ240" s="411">
        <v>0</v>
      </c>
      <c r="AK240" s="411">
        <v>0</v>
      </c>
      <c r="AL240" s="411">
        <v>0</v>
      </c>
      <c r="AM240" s="505"/>
    </row>
    <row r="241" spans="1:39" ht="15.5" outlineLevel="1">
      <c r="B241" s="324"/>
      <c r="C241" s="291"/>
      <c r="D241" s="291"/>
      <c r="E241" s="822"/>
      <c r="F241" s="291"/>
      <c r="G241" s="291"/>
      <c r="H241" s="291"/>
      <c r="I241" s="291"/>
      <c r="J241" s="822"/>
      <c r="K241" s="822"/>
      <c r="L241" s="822"/>
      <c r="M241" s="822"/>
      <c r="N241" s="291"/>
      <c r="O241" s="822"/>
      <c r="P241" s="822"/>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5" outlineLevel="1">
      <c r="A242" s="509">
        <v>30</v>
      </c>
      <c r="B242" s="324" t="s">
        <v>489</v>
      </c>
      <c r="C242" s="291" t="s">
        <v>25</v>
      </c>
      <c r="D242" s="295"/>
      <c r="E242" s="825"/>
      <c r="F242" s="295"/>
      <c r="G242" s="295"/>
      <c r="H242" s="295"/>
      <c r="I242" s="295"/>
      <c r="J242" s="825"/>
      <c r="K242" s="825"/>
      <c r="L242" s="825"/>
      <c r="M242" s="825"/>
      <c r="N242" s="295">
        <v>0</v>
      </c>
      <c r="O242" s="825"/>
      <c r="P242" s="82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5" outlineLevel="1">
      <c r="A243" s="509"/>
      <c r="B243" s="324" t="s">
        <v>244</v>
      </c>
      <c r="C243" s="291" t="s">
        <v>163</v>
      </c>
      <c r="D243" s="295"/>
      <c r="E243" s="825"/>
      <c r="F243" s="295"/>
      <c r="G243" s="295"/>
      <c r="H243" s="295"/>
      <c r="I243" s="295"/>
      <c r="J243" s="825"/>
      <c r="K243" s="825"/>
      <c r="L243" s="825"/>
      <c r="M243" s="825"/>
      <c r="N243" s="295">
        <v>0</v>
      </c>
      <c r="O243" s="825"/>
      <c r="P243" s="825"/>
      <c r="Q243" s="295"/>
      <c r="R243" s="295"/>
      <c r="S243" s="295"/>
      <c r="T243" s="295"/>
      <c r="U243" s="295"/>
      <c r="V243" s="295"/>
      <c r="W243" s="295"/>
      <c r="X243" s="295"/>
      <c r="Y243" s="411">
        <v>0</v>
      </c>
      <c r="Z243" s="411">
        <v>0</v>
      </c>
      <c r="AA243" s="411">
        <v>0</v>
      </c>
      <c r="AB243" s="411">
        <v>0</v>
      </c>
      <c r="AC243" s="411">
        <v>0</v>
      </c>
      <c r="AD243" s="411">
        <v>0</v>
      </c>
      <c r="AE243" s="411">
        <v>0</v>
      </c>
      <c r="AF243" s="411">
        <v>0</v>
      </c>
      <c r="AG243" s="411">
        <v>0</v>
      </c>
      <c r="AH243" s="411">
        <v>0</v>
      </c>
      <c r="AI243" s="411">
        <v>0</v>
      </c>
      <c r="AJ243" s="411">
        <v>0</v>
      </c>
      <c r="AK243" s="411">
        <v>0</v>
      </c>
      <c r="AL243" s="411">
        <v>0</v>
      </c>
      <c r="AM243" s="505"/>
    </row>
    <row r="244" spans="1:39" s="283" customFormat="1" ht="15.5" outlineLevel="1">
      <c r="A244" s="509"/>
      <c r="B244" s="324"/>
      <c r="C244" s="291"/>
      <c r="D244" s="291"/>
      <c r="E244" s="822"/>
      <c r="F244" s="291"/>
      <c r="G244" s="291"/>
      <c r="H244" s="291"/>
      <c r="I244" s="291"/>
      <c r="J244" s="822"/>
      <c r="K244" s="822"/>
      <c r="L244" s="822"/>
      <c r="M244" s="822"/>
      <c r="N244" s="291"/>
      <c r="O244" s="822"/>
      <c r="P244" s="822"/>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5" outlineLevel="1">
      <c r="A245" s="509"/>
      <c r="B245" s="288" t="s">
        <v>490</v>
      </c>
      <c r="C245" s="291"/>
      <c r="D245" s="291"/>
      <c r="E245" s="822"/>
      <c r="F245" s="291"/>
      <c r="G245" s="291"/>
      <c r="H245" s="291"/>
      <c r="I245" s="291"/>
      <c r="J245" s="822"/>
      <c r="K245" s="822"/>
      <c r="L245" s="822"/>
      <c r="M245" s="822"/>
      <c r="N245" s="291"/>
      <c r="O245" s="822"/>
      <c r="P245" s="822"/>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5" outlineLevel="1">
      <c r="A246" s="509">
        <v>31</v>
      </c>
      <c r="B246" s="324" t="s">
        <v>491</v>
      </c>
      <c r="C246" s="291" t="s">
        <v>25</v>
      </c>
      <c r="D246" s="295"/>
      <c r="E246" s="825"/>
      <c r="F246" s="295"/>
      <c r="G246" s="295"/>
      <c r="H246" s="295"/>
      <c r="I246" s="295"/>
      <c r="J246" s="825"/>
      <c r="K246" s="825"/>
      <c r="L246" s="825"/>
      <c r="M246" s="825"/>
      <c r="N246" s="295">
        <v>0</v>
      </c>
      <c r="O246" s="825"/>
      <c r="P246" s="82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5" outlineLevel="1">
      <c r="A247" s="509"/>
      <c r="B247" s="324" t="s">
        <v>244</v>
      </c>
      <c r="C247" s="291" t="s">
        <v>163</v>
      </c>
      <c r="D247" s="295"/>
      <c r="E247" s="825"/>
      <c r="F247" s="295"/>
      <c r="G247" s="295"/>
      <c r="H247" s="295"/>
      <c r="I247" s="295"/>
      <c r="J247" s="825"/>
      <c r="K247" s="825"/>
      <c r="L247" s="825"/>
      <c r="M247" s="825"/>
      <c r="N247" s="295">
        <v>0</v>
      </c>
      <c r="O247" s="825"/>
      <c r="P247" s="825"/>
      <c r="Q247" s="295"/>
      <c r="R247" s="295"/>
      <c r="S247" s="295"/>
      <c r="T247" s="295"/>
      <c r="U247" s="295"/>
      <c r="V247" s="295"/>
      <c r="W247" s="295"/>
      <c r="X247" s="295"/>
      <c r="Y247" s="411">
        <v>0</v>
      </c>
      <c r="Z247" s="411">
        <v>0</v>
      </c>
      <c r="AA247" s="411">
        <v>0</v>
      </c>
      <c r="AB247" s="411">
        <v>0</v>
      </c>
      <c r="AC247" s="411">
        <v>0</v>
      </c>
      <c r="AD247" s="411">
        <v>0</v>
      </c>
      <c r="AE247" s="411">
        <v>0</v>
      </c>
      <c r="AF247" s="411">
        <v>0</v>
      </c>
      <c r="AG247" s="411">
        <v>0</v>
      </c>
      <c r="AH247" s="411">
        <v>0</v>
      </c>
      <c r="AI247" s="411">
        <v>0</v>
      </c>
      <c r="AJ247" s="411">
        <v>0</v>
      </c>
      <c r="AK247" s="411">
        <v>0</v>
      </c>
      <c r="AL247" s="411">
        <v>0</v>
      </c>
      <c r="AM247" s="505"/>
    </row>
    <row r="248" spans="1:39" s="283" customFormat="1" ht="15.5" outlineLevel="1">
      <c r="A248" s="509"/>
      <c r="B248" s="324"/>
      <c r="C248" s="291"/>
      <c r="D248" s="291"/>
      <c r="E248" s="822"/>
      <c r="F248" s="291"/>
      <c r="G248" s="291"/>
      <c r="H248" s="291"/>
      <c r="I248" s="291"/>
      <c r="J248" s="822"/>
      <c r="K248" s="822"/>
      <c r="L248" s="822"/>
      <c r="M248" s="822"/>
      <c r="N248" s="291"/>
      <c r="O248" s="822"/>
      <c r="P248" s="822"/>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5" outlineLevel="1">
      <c r="A249" s="509">
        <v>32</v>
      </c>
      <c r="B249" s="324" t="s">
        <v>492</v>
      </c>
      <c r="C249" s="291" t="s">
        <v>25</v>
      </c>
      <c r="D249" s="295"/>
      <c r="E249" s="825"/>
      <c r="F249" s="295"/>
      <c r="G249" s="295"/>
      <c r="H249" s="295"/>
      <c r="I249" s="295"/>
      <c r="J249" s="825"/>
      <c r="K249" s="825"/>
      <c r="L249" s="825"/>
      <c r="M249" s="825"/>
      <c r="N249" s="295">
        <v>0</v>
      </c>
      <c r="O249" s="825"/>
      <c r="P249" s="82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5" outlineLevel="1">
      <c r="A250" s="509"/>
      <c r="B250" s="324" t="s">
        <v>244</v>
      </c>
      <c r="C250" s="291" t="s">
        <v>163</v>
      </c>
      <c r="D250" s="295"/>
      <c r="E250" s="825"/>
      <c r="F250" s="295"/>
      <c r="G250" s="295"/>
      <c r="H250" s="295"/>
      <c r="I250" s="295"/>
      <c r="J250" s="825"/>
      <c r="K250" s="825"/>
      <c r="L250" s="825"/>
      <c r="M250" s="825"/>
      <c r="N250" s="295">
        <v>0</v>
      </c>
      <c r="O250" s="825"/>
      <c r="P250" s="825"/>
      <c r="Q250" s="295"/>
      <c r="R250" s="295"/>
      <c r="S250" s="295"/>
      <c r="T250" s="295"/>
      <c r="U250" s="295"/>
      <c r="V250" s="295"/>
      <c r="W250" s="295"/>
      <c r="X250" s="295"/>
      <c r="Y250" s="411">
        <v>0</v>
      </c>
      <c r="Z250" s="411">
        <v>0</v>
      </c>
      <c r="AA250" s="411">
        <v>0</v>
      </c>
      <c r="AB250" s="411">
        <v>0</v>
      </c>
      <c r="AC250" s="411">
        <v>0</v>
      </c>
      <c r="AD250" s="411">
        <v>0</v>
      </c>
      <c r="AE250" s="411">
        <v>0</v>
      </c>
      <c r="AF250" s="411">
        <v>0</v>
      </c>
      <c r="AG250" s="411">
        <v>0</v>
      </c>
      <c r="AH250" s="411">
        <v>0</v>
      </c>
      <c r="AI250" s="411">
        <v>0</v>
      </c>
      <c r="AJ250" s="411">
        <v>0</v>
      </c>
      <c r="AK250" s="411">
        <v>0</v>
      </c>
      <c r="AL250" s="411">
        <v>0</v>
      </c>
      <c r="AM250" s="505"/>
    </row>
    <row r="251" spans="1:39" s="283" customFormat="1" ht="15.5" outlineLevel="1">
      <c r="A251" s="509"/>
      <c r="B251" s="324"/>
      <c r="C251" s="291"/>
      <c r="D251" s="291"/>
      <c r="E251" s="822"/>
      <c r="F251" s="291"/>
      <c r="G251" s="291"/>
      <c r="H251" s="291"/>
      <c r="I251" s="291"/>
      <c r="J251" s="822"/>
      <c r="K251" s="822"/>
      <c r="L251" s="822"/>
      <c r="M251" s="822"/>
      <c r="N251" s="291"/>
      <c r="O251" s="822"/>
      <c r="P251" s="822"/>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5" outlineLevel="1">
      <c r="A252" s="509">
        <v>33</v>
      </c>
      <c r="B252" s="324" t="s">
        <v>493</v>
      </c>
      <c r="C252" s="291" t="s">
        <v>25</v>
      </c>
      <c r="D252" s="295"/>
      <c r="E252" s="825"/>
      <c r="F252" s="295"/>
      <c r="G252" s="295"/>
      <c r="H252" s="295"/>
      <c r="I252" s="295"/>
      <c r="J252" s="825"/>
      <c r="K252" s="825"/>
      <c r="L252" s="825"/>
      <c r="M252" s="825"/>
      <c r="N252" s="295">
        <v>12</v>
      </c>
      <c r="O252" s="825"/>
      <c r="P252" s="82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5" outlineLevel="1">
      <c r="A253" s="509"/>
      <c r="B253" s="324" t="s">
        <v>244</v>
      </c>
      <c r="C253" s="291" t="s">
        <v>163</v>
      </c>
      <c r="D253" s="295"/>
      <c r="E253" s="825"/>
      <c r="F253" s="295"/>
      <c r="G253" s="295"/>
      <c r="H253" s="295"/>
      <c r="I253" s="295"/>
      <c r="J253" s="825"/>
      <c r="K253" s="825"/>
      <c r="L253" s="825"/>
      <c r="M253" s="825"/>
      <c r="N253" s="295">
        <v>12</v>
      </c>
      <c r="O253" s="825"/>
      <c r="P253" s="825"/>
      <c r="Q253" s="295"/>
      <c r="R253" s="295"/>
      <c r="S253" s="295"/>
      <c r="T253" s="295"/>
      <c r="U253" s="295"/>
      <c r="V253" s="295"/>
      <c r="W253" s="295"/>
      <c r="X253" s="295"/>
      <c r="Y253" s="411">
        <v>0</v>
      </c>
      <c r="Z253" s="411">
        <v>0</v>
      </c>
      <c r="AA253" s="411">
        <v>0</v>
      </c>
      <c r="AB253" s="411">
        <v>0</v>
      </c>
      <c r="AC253" s="411">
        <v>0</v>
      </c>
      <c r="AD253" s="411">
        <v>0</v>
      </c>
      <c r="AE253" s="411">
        <v>0</v>
      </c>
      <c r="AF253" s="411">
        <v>0</v>
      </c>
      <c r="AG253" s="411">
        <v>0</v>
      </c>
      <c r="AH253" s="411">
        <v>0</v>
      </c>
      <c r="AI253" s="411">
        <v>0</v>
      </c>
      <c r="AJ253" s="411">
        <v>0</v>
      </c>
      <c r="AK253" s="411">
        <v>0</v>
      </c>
      <c r="AL253" s="411">
        <v>0</v>
      </c>
      <c r="AM253" s="505"/>
    </row>
    <row r="254" spans="1:39" ht="15.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5">
      <c r="B255" s="327" t="s">
        <v>245</v>
      </c>
      <c r="C255" s="329"/>
      <c r="D255" s="328">
        <v>0</v>
      </c>
      <c r="E255" s="328">
        <v>1099789.475723814</v>
      </c>
      <c r="F255" s="328">
        <v>1099779.5531289745</v>
      </c>
      <c r="G255" s="328">
        <v>918619.23940911156</v>
      </c>
      <c r="H255" s="328">
        <v>902778.41864842875</v>
      </c>
      <c r="I255" s="328">
        <v>749689.73671141977</v>
      </c>
      <c r="J255" s="328">
        <v>0</v>
      </c>
      <c r="K255" s="328">
        <v>0</v>
      </c>
      <c r="L255" s="328">
        <v>0</v>
      </c>
      <c r="M255" s="328">
        <v>0</v>
      </c>
      <c r="N255" s="328"/>
      <c r="O255" s="328">
        <v>0</v>
      </c>
      <c r="P255" s="328">
        <v>247.02489096985704</v>
      </c>
      <c r="Q255" s="328">
        <v>247.02489096985704</v>
      </c>
      <c r="R255" s="328">
        <v>195.03055862526276</v>
      </c>
      <c r="S255" s="328">
        <v>191.85355438215601</v>
      </c>
      <c r="T255" s="328">
        <v>152.09199125427568</v>
      </c>
      <c r="U255" s="328">
        <v>0</v>
      </c>
      <c r="V255" s="328">
        <v>0</v>
      </c>
      <c r="W255" s="328">
        <v>0</v>
      </c>
      <c r="X255" s="328">
        <v>0</v>
      </c>
      <c r="Y255" s="329">
        <v>0</v>
      </c>
      <c r="Z255" s="329">
        <v>0</v>
      </c>
      <c r="AA255" s="329">
        <v>0</v>
      </c>
      <c r="AB255" s="329">
        <v>0</v>
      </c>
      <c r="AC255" s="329">
        <v>0</v>
      </c>
      <c r="AD255" s="329">
        <v>0</v>
      </c>
      <c r="AE255" s="329">
        <v>0</v>
      </c>
      <c r="AF255" s="329">
        <v>0</v>
      </c>
      <c r="AG255" s="329">
        <v>0</v>
      </c>
      <c r="AH255" s="329">
        <v>0</v>
      </c>
      <c r="AI255" s="329">
        <v>0</v>
      </c>
      <c r="AJ255" s="329">
        <v>0</v>
      </c>
      <c r="AK255" s="329">
        <v>0</v>
      </c>
      <c r="AL255" s="329">
        <v>0</v>
      </c>
      <c r="AM255" s="330"/>
    </row>
    <row r="256" spans="1:39" ht="15.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v>0</v>
      </c>
      <c r="Z256" s="328">
        <v>0</v>
      </c>
      <c r="AA256" s="328">
        <v>0</v>
      </c>
      <c r="AB256" s="328">
        <v>0</v>
      </c>
      <c r="AC256" s="328">
        <v>0</v>
      </c>
      <c r="AD256" s="328">
        <v>0</v>
      </c>
      <c r="AE256" s="328">
        <v>0</v>
      </c>
      <c r="AF256" s="328">
        <v>0</v>
      </c>
      <c r="AG256" s="328">
        <v>0</v>
      </c>
      <c r="AH256" s="328">
        <v>0</v>
      </c>
      <c r="AI256" s="328">
        <v>0</v>
      </c>
      <c r="AJ256" s="328">
        <v>0</v>
      </c>
      <c r="AK256" s="328">
        <v>0</v>
      </c>
      <c r="AL256" s="328">
        <v>0</v>
      </c>
      <c r="AM256" s="332"/>
    </row>
    <row r="257" spans="1:41" ht="15.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v>1.95E-2</v>
      </c>
      <c r="Z258" s="341">
        <v>1.55E-2</v>
      </c>
      <c r="AA258" s="341">
        <v>2.9866999999999999</v>
      </c>
      <c r="AB258" s="341">
        <v>8.6013999999999999</v>
      </c>
      <c r="AC258" s="341">
        <v>0</v>
      </c>
      <c r="AD258" s="341">
        <v>0</v>
      </c>
      <c r="AE258" s="341">
        <v>0</v>
      </c>
      <c r="AF258" s="341">
        <v>0</v>
      </c>
      <c r="AG258" s="341">
        <v>0</v>
      </c>
      <c r="AH258" s="341">
        <v>0</v>
      </c>
      <c r="AI258" s="341">
        <v>0</v>
      </c>
      <c r="AJ258" s="341">
        <v>0</v>
      </c>
      <c r="AK258" s="341">
        <v>0</v>
      </c>
      <c r="AL258" s="341">
        <v>0</v>
      </c>
      <c r="AM258" s="377"/>
    </row>
    <row r="259" spans="1:41" ht="15.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v>0</v>
      </c>
      <c r="Z259" s="378">
        <v>0</v>
      </c>
      <c r="AA259" s="378">
        <v>0</v>
      </c>
      <c r="AB259" s="378">
        <v>0</v>
      </c>
      <c r="AC259" s="378">
        <v>0</v>
      </c>
      <c r="AD259" s="378">
        <v>0</v>
      </c>
      <c r="AE259" s="378">
        <v>0</v>
      </c>
      <c r="AF259" s="378">
        <v>0</v>
      </c>
      <c r="AG259" s="378">
        <v>0</v>
      </c>
      <c r="AH259" s="378">
        <v>0</v>
      </c>
      <c r="AI259" s="378">
        <v>0</v>
      </c>
      <c r="AJ259" s="378">
        <v>0</v>
      </c>
      <c r="AK259" s="378">
        <v>0</v>
      </c>
      <c r="AL259" s="378">
        <v>0</v>
      </c>
      <c r="AM259" s="629">
        <f>SUM(Y259:AL259)</f>
        <v>0</v>
      </c>
    </row>
    <row r="260" spans="1:41" ht="15.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v>0</v>
      </c>
      <c r="Z260" s="378">
        <v>0</v>
      </c>
      <c r="AA260" s="379">
        <v>0</v>
      </c>
      <c r="AB260" s="379">
        <v>0</v>
      </c>
      <c r="AC260" s="379">
        <v>0</v>
      </c>
      <c r="AD260" s="379">
        <v>0</v>
      </c>
      <c r="AE260" s="379">
        <v>0</v>
      </c>
      <c r="AF260" s="379">
        <v>0</v>
      </c>
      <c r="AG260" s="379">
        <v>0</v>
      </c>
      <c r="AH260" s="379">
        <v>0</v>
      </c>
      <c r="AI260" s="379">
        <v>0</v>
      </c>
      <c r="AJ260" s="379">
        <v>0</v>
      </c>
      <c r="AK260" s="379">
        <v>0</v>
      </c>
      <c r="AL260" s="379">
        <v>0</v>
      </c>
      <c r="AM260" s="629">
        <f>SUM(Y260:AL260)</f>
        <v>0</v>
      </c>
    </row>
    <row r="261" spans="1:41" s="380" customFormat="1" ht="15.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v>0</v>
      </c>
      <c r="Z261" s="346">
        <v>0</v>
      </c>
      <c r="AA261" s="346">
        <v>0</v>
      </c>
      <c r="AB261" s="346">
        <v>0</v>
      </c>
      <c r="AC261" s="346">
        <v>0</v>
      </c>
      <c r="AD261" s="346">
        <v>0</v>
      </c>
      <c r="AE261" s="346">
        <v>0</v>
      </c>
      <c r="AF261" s="346">
        <v>0</v>
      </c>
      <c r="AG261" s="346">
        <v>0</v>
      </c>
      <c r="AH261" s="346">
        <v>0</v>
      </c>
      <c r="AI261" s="346">
        <v>0</v>
      </c>
      <c r="AJ261" s="346">
        <v>0</v>
      </c>
      <c r="AK261" s="346">
        <v>0</v>
      </c>
      <c r="AL261" s="346">
        <v>0</v>
      </c>
      <c r="AM261" s="407">
        <f>SUM(AM259:AM260)</f>
        <v>0</v>
      </c>
    </row>
    <row r="262" spans="1:41" s="380" customFormat="1" ht="15.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v>0</v>
      </c>
      <c r="Z262" s="347">
        <v>0</v>
      </c>
      <c r="AA262" s="347">
        <v>0</v>
      </c>
      <c r="AB262" s="347">
        <v>0</v>
      </c>
      <c r="AC262" s="347">
        <v>0</v>
      </c>
      <c r="AD262" s="347">
        <v>0</v>
      </c>
      <c r="AE262" s="347">
        <v>0</v>
      </c>
      <c r="AF262" s="347">
        <v>0</v>
      </c>
      <c r="AG262" s="347">
        <v>0</v>
      </c>
      <c r="AH262" s="347">
        <v>0</v>
      </c>
      <c r="AI262" s="347">
        <v>0</v>
      </c>
      <c r="AJ262" s="347">
        <v>0</v>
      </c>
      <c r="AK262" s="347">
        <v>0</v>
      </c>
      <c r="AL262" s="347">
        <v>0</v>
      </c>
      <c r="AM262" s="407">
        <f>SUM(Y262:AL262)</f>
        <v>0</v>
      </c>
    </row>
    <row r="263" spans="1:41" s="380" customFormat="1" ht="15.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v>98019.552632520004</v>
      </c>
      <c r="Z265" s="291">
        <v>338995.18268100609</v>
      </c>
      <c r="AA265" s="291">
        <v>1678.378334921201</v>
      </c>
      <c r="AB265" s="291">
        <v>0</v>
      </c>
      <c r="AC265" s="291">
        <v>0</v>
      </c>
      <c r="AD265" s="291">
        <v>0</v>
      </c>
      <c r="AE265" s="291">
        <v>0</v>
      </c>
      <c r="AF265" s="291">
        <v>0</v>
      </c>
      <c r="AG265" s="291">
        <v>0</v>
      </c>
      <c r="AH265" s="291">
        <v>0</v>
      </c>
      <c r="AI265" s="291">
        <v>0</v>
      </c>
      <c r="AJ265" s="291">
        <v>0</v>
      </c>
      <c r="AK265" s="291">
        <v>0</v>
      </c>
      <c r="AL265" s="291">
        <v>0</v>
      </c>
      <c r="AM265" s="348"/>
      <c r="AO265" s="283"/>
    </row>
    <row r="266" spans="1:41" ht="15.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v>98009.630037680428</v>
      </c>
      <c r="Z266" s="291">
        <v>338995.18268100609</v>
      </c>
      <c r="AA266" s="291">
        <v>1678.378334921201</v>
      </c>
      <c r="AB266" s="291">
        <v>0</v>
      </c>
      <c r="AC266" s="291">
        <v>0</v>
      </c>
      <c r="AD266" s="291">
        <v>0</v>
      </c>
      <c r="AE266" s="291">
        <v>0</v>
      </c>
      <c r="AF266" s="291">
        <v>0</v>
      </c>
      <c r="AG266" s="291">
        <v>0</v>
      </c>
      <c r="AH266" s="291">
        <v>0</v>
      </c>
      <c r="AI266" s="291">
        <v>0</v>
      </c>
      <c r="AJ266" s="291">
        <v>0</v>
      </c>
      <c r="AK266" s="291">
        <v>0</v>
      </c>
      <c r="AL266" s="291">
        <v>0</v>
      </c>
      <c r="AM266" s="337"/>
    </row>
    <row r="267" spans="1:41" ht="15.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v>97758.387167488094</v>
      </c>
      <c r="Z267" s="291">
        <v>267060.57799985009</v>
      </c>
      <c r="AA267" s="291">
        <v>1275.3859194819192</v>
      </c>
      <c r="AB267" s="291">
        <v>0</v>
      </c>
      <c r="AC267" s="291">
        <v>0</v>
      </c>
      <c r="AD267" s="291">
        <v>0</v>
      </c>
      <c r="AE267" s="291">
        <v>0</v>
      </c>
      <c r="AF267" s="291">
        <v>0</v>
      </c>
      <c r="AG267" s="291">
        <v>0</v>
      </c>
      <c r="AH267" s="291">
        <v>0</v>
      </c>
      <c r="AI267" s="291">
        <v>0</v>
      </c>
      <c r="AJ267" s="291">
        <v>0</v>
      </c>
      <c r="AK267" s="291">
        <v>0</v>
      </c>
      <c r="AL267" s="291">
        <v>0</v>
      </c>
      <c r="AM267" s="337"/>
    </row>
    <row r="268" spans="1:41" ht="15.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v>81973.589942322753</v>
      </c>
      <c r="Z268" s="291">
        <v>267004.55446433258</v>
      </c>
      <c r="AA268" s="291">
        <v>1275.3859194819192</v>
      </c>
      <c r="AB268" s="291">
        <v>0</v>
      </c>
      <c r="AC268" s="291">
        <v>0</v>
      </c>
      <c r="AD268" s="291">
        <v>0</v>
      </c>
      <c r="AE268" s="291">
        <v>0</v>
      </c>
      <c r="AF268" s="291">
        <v>0</v>
      </c>
      <c r="AG268" s="291">
        <v>0</v>
      </c>
      <c r="AH268" s="291">
        <v>0</v>
      </c>
      <c r="AI268" s="291">
        <v>0</v>
      </c>
      <c r="AJ268" s="291">
        <v>0</v>
      </c>
      <c r="AK268" s="291">
        <v>0</v>
      </c>
      <c r="AL268" s="291">
        <v>0</v>
      </c>
      <c r="AM268" s="337"/>
    </row>
    <row r="269" spans="1:41" ht="15.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v>63771.158438348604</v>
      </c>
      <c r="Z269" s="291">
        <v>151074.58388535399</v>
      </c>
      <c r="AA269" s="291">
        <v>1206.2878363324025</v>
      </c>
      <c r="AB269" s="291">
        <v>0</v>
      </c>
      <c r="AC269" s="291">
        <v>0</v>
      </c>
      <c r="AD269" s="291">
        <v>0</v>
      </c>
      <c r="AE269" s="291">
        <v>0</v>
      </c>
      <c r="AF269" s="291">
        <v>0</v>
      </c>
      <c r="AG269" s="291">
        <v>0</v>
      </c>
      <c r="AH269" s="291">
        <v>0</v>
      </c>
      <c r="AI269" s="291">
        <v>0</v>
      </c>
      <c r="AJ269" s="291">
        <v>0</v>
      </c>
      <c r="AK269" s="291">
        <v>0</v>
      </c>
      <c r="AL269" s="291">
        <v>0</v>
      </c>
      <c r="AM269" s="337"/>
    </row>
    <row r="270" spans="1:41" ht="15.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v>0</v>
      </c>
      <c r="Z270" s="291">
        <v>0</v>
      </c>
      <c r="AA270" s="291">
        <v>0</v>
      </c>
      <c r="AB270" s="291">
        <v>0</v>
      </c>
      <c r="AC270" s="291">
        <v>0</v>
      </c>
      <c r="AD270" s="291">
        <v>0</v>
      </c>
      <c r="AE270" s="291">
        <v>0</v>
      </c>
      <c r="AF270" s="291">
        <v>0</v>
      </c>
      <c r="AG270" s="291">
        <v>0</v>
      </c>
      <c r="AH270" s="291">
        <v>0</v>
      </c>
      <c r="AI270" s="291">
        <v>0</v>
      </c>
      <c r="AJ270" s="291">
        <v>0</v>
      </c>
      <c r="AK270" s="291">
        <v>0</v>
      </c>
      <c r="AL270" s="291">
        <v>0</v>
      </c>
      <c r="AM270" s="337"/>
    </row>
    <row r="271" spans="1:41" ht="15.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v>0</v>
      </c>
      <c r="Z271" s="291">
        <v>0</v>
      </c>
      <c r="AA271" s="291">
        <v>0</v>
      </c>
      <c r="AB271" s="291">
        <v>0</v>
      </c>
      <c r="AC271" s="291">
        <v>0</v>
      </c>
      <c r="AD271" s="291">
        <v>0</v>
      </c>
      <c r="AE271" s="291">
        <v>0</v>
      </c>
      <c r="AF271" s="291">
        <v>0</v>
      </c>
      <c r="AG271" s="291">
        <v>0</v>
      </c>
      <c r="AH271" s="291">
        <v>0</v>
      </c>
      <c r="AI271" s="291">
        <v>0</v>
      </c>
      <c r="AJ271" s="291">
        <v>0</v>
      </c>
      <c r="AK271" s="291">
        <v>0</v>
      </c>
      <c r="AL271" s="291">
        <v>0</v>
      </c>
      <c r="AM271" s="337"/>
    </row>
    <row r="272" spans="1:41" ht="15.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v>0</v>
      </c>
      <c r="Z272" s="326">
        <v>0</v>
      </c>
      <c r="AA272" s="326">
        <v>0</v>
      </c>
      <c r="AB272" s="326">
        <v>0</v>
      </c>
      <c r="AC272" s="326">
        <v>0</v>
      </c>
      <c r="AD272" s="326">
        <v>0</v>
      </c>
      <c r="AE272" s="326">
        <v>0</v>
      </c>
      <c r="AF272" s="326">
        <v>0</v>
      </c>
      <c r="AG272" s="326">
        <v>0</v>
      </c>
      <c r="AH272" s="326">
        <v>0</v>
      </c>
      <c r="AI272" s="326">
        <v>0</v>
      </c>
      <c r="AJ272" s="326">
        <v>0</v>
      </c>
      <c r="AK272" s="326">
        <v>0</v>
      </c>
      <c r="AL272" s="326">
        <v>0</v>
      </c>
      <c r="AM272" s="386"/>
    </row>
    <row r="273" spans="1:39" ht="18.75" customHeight="1">
      <c r="B273" s="368" t="s">
        <v>587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919" t="s">
        <v>211</v>
      </c>
      <c r="C276" s="920" t="s">
        <v>33</v>
      </c>
      <c r="D276" s="284" t="s">
        <v>422</v>
      </c>
      <c r="E276" s="922" t="s">
        <v>209</v>
      </c>
      <c r="F276" s="923"/>
      <c r="G276" s="923"/>
      <c r="H276" s="923"/>
      <c r="I276" s="923"/>
      <c r="J276" s="923"/>
      <c r="K276" s="923"/>
      <c r="L276" s="923"/>
      <c r="M276" s="924"/>
      <c r="N276" s="928" t="s">
        <v>213</v>
      </c>
      <c r="O276" s="284" t="s">
        <v>423</v>
      </c>
      <c r="P276" s="922" t="s">
        <v>212</v>
      </c>
      <c r="Q276" s="923"/>
      <c r="R276" s="923"/>
      <c r="S276" s="923"/>
      <c r="T276" s="923"/>
      <c r="U276" s="923"/>
      <c r="V276" s="923"/>
      <c r="W276" s="923"/>
      <c r="X276" s="924"/>
      <c r="Y276" s="925" t="s">
        <v>243</v>
      </c>
      <c r="Z276" s="926"/>
      <c r="AA276" s="926"/>
      <c r="AB276" s="926"/>
      <c r="AC276" s="926"/>
      <c r="AD276" s="926"/>
      <c r="AE276" s="926"/>
      <c r="AF276" s="926"/>
      <c r="AG276" s="926"/>
      <c r="AH276" s="926"/>
      <c r="AI276" s="926"/>
      <c r="AJ276" s="926"/>
      <c r="AK276" s="926"/>
      <c r="AL276" s="926"/>
      <c r="AM276" s="927"/>
    </row>
    <row r="277" spans="1:39" ht="60.75" customHeight="1">
      <c r="B277" s="911"/>
      <c r="C277" s="921"/>
      <c r="D277" s="285">
        <v>2013</v>
      </c>
      <c r="E277" s="285">
        <v>2014</v>
      </c>
      <c r="F277" s="285">
        <v>2015</v>
      </c>
      <c r="G277" s="285">
        <v>2016</v>
      </c>
      <c r="H277" s="285">
        <v>2017</v>
      </c>
      <c r="I277" s="285">
        <v>2018</v>
      </c>
      <c r="J277" s="285">
        <v>2019</v>
      </c>
      <c r="K277" s="285">
        <v>2020</v>
      </c>
      <c r="L277" s="285">
        <v>2021</v>
      </c>
      <c r="M277" s="285">
        <v>2022</v>
      </c>
      <c r="N277" s="929"/>
      <c r="O277" s="285">
        <v>2013</v>
      </c>
      <c r="P277" s="285">
        <v>2014</v>
      </c>
      <c r="Q277" s="285">
        <v>2015</v>
      </c>
      <c r="R277" s="285">
        <v>2016</v>
      </c>
      <c r="S277" s="285">
        <v>2017</v>
      </c>
      <c r="T277" s="285">
        <v>2018</v>
      </c>
      <c r="U277" s="285">
        <v>2019</v>
      </c>
      <c r="V277" s="285">
        <v>2020</v>
      </c>
      <c r="W277" s="285">
        <v>2021</v>
      </c>
      <c r="X277" s="285">
        <v>2022</v>
      </c>
      <c r="Y277" s="285" t="s">
        <v>29</v>
      </c>
      <c r="Z277" s="285" t="s">
        <v>371</v>
      </c>
      <c r="AA277" s="285" t="s">
        <v>688</v>
      </c>
      <c r="AB277" s="285" t="s">
        <v>689</v>
      </c>
      <c r="AC277" s="285" t="s">
        <v>733</v>
      </c>
      <c r="AD277" s="285" t="s">
        <v>733</v>
      </c>
      <c r="AE277" s="285" t="s">
        <v>733</v>
      </c>
      <c r="AF277" s="285" t="s">
        <v>733</v>
      </c>
      <c r="AG277" s="285" t="s">
        <v>733</v>
      </c>
      <c r="AH277" s="285" t="s">
        <v>733</v>
      </c>
      <c r="AI277" s="285" t="s">
        <v>733</v>
      </c>
      <c r="AJ277" s="285" t="s">
        <v>733</v>
      </c>
      <c r="AK277" s="285" t="s">
        <v>733</v>
      </c>
      <c r="AL277" s="285" t="s">
        <v>733</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
        <v>27</v>
      </c>
      <c r="Z278" s="291" t="s">
        <v>27</v>
      </c>
      <c r="AA278" s="291" t="s">
        <v>28</v>
      </c>
      <c r="AB278" s="291" t="s">
        <v>28</v>
      </c>
      <c r="AC278" s="291">
        <v>0</v>
      </c>
      <c r="AD278" s="291">
        <v>0</v>
      </c>
      <c r="AE278" s="291">
        <v>0</v>
      </c>
      <c r="AF278" s="291">
        <v>0</v>
      </c>
      <c r="AG278" s="291">
        <v>0</v>
      </c>
      <c r="AH278" s="291">
        <v>0</v>
      </c>
      <c r="AI278" s="291">
        <v>0</v>
      </c>
      <c r="AJ278" s="291">
        <v>0</v>
      </c>
      <c r="AK278" s="291">
        <v>0</v>
      </c>
      <c r="AL278" s="291">
        <v>0</v>
      </c>
      <c r="AM278" s="292"/>
    </row>
    <row r="279" spans="1:39" ht="15.5" outlineLevel="1">
      <c r="A279" s="509">
        <v>1</v>
      </c>
      <c r="B279" s="294" t="s">
        <v>1</v>
      </c>
      <c r="C279" s="291" t="s">
        <v>25</v>
      </c>
      <c r="D279" s="825">
        <v>8711.7936141279588</v>
      </c>
      <c r="E279" s="740">
        <v>8704.4825946689998</v>
      </c>
      <c r="F279" s="740">
        <v>8704.4825946689998</v>
      </c>
      <c r="G279" s="740">
        <v>8704.4825946689998</v>
      </c>
      <c r="H279" s="740">
        <v>4955.0319385080002</v>
      </c>
      <c r="I279" s="740"/>
      <c r="J279" s="740"/>
      <c r="K279" s="740"/>
      <c r="L279" s="740"/>
      <c r="M279" s="740"/>
      <c r="N279" s="291"/>
      <c r="O279" s="825">
        <v>1.2471190701163273</v>
      </c>
      <c r="P279" s="740">
        <v>1.2471190701163273</v>
      </c>
      <c r="Q279" s="825">
        <v>1.2471190701163273</v>
      </c>
      <c r="R279" s="825">
        <v>1.2471190701163273</v>
      </c>
      <c r="S279" s="825">
        <v>0.72881550399506678</v>
      </c>
      <c r="T279" s="825"/>
      <c r="U279" s="825"/>
      <c r="V279" s="825"/>
      <c r="W279" s="825"/>
      <c r="X279" s="825"/>
      <c r="Y279" s="410">
        <v>1</v>
      </c>
      <c r="Z279" s="410"/>
      <c r="AA279" s="410"/>
      <c r="AB279" s="410"/>
      <c r="AC279" s="410"/>
      <c r="AD279" s="410"/>
      <c r="AE279" s="410"/>
      <c r="AF279" s="410"/>
      <c r="AG279" s="410"/>
      <c r="AH279" s="410"/>
      <c r="AI279" s="410"/>
      <c r="AJ279" s="410"/>
      <c r="AK279" s="410"/>
      <c r="AL279" s="410"/>
      <c r="AM279" s="296">
        <f>SUM(Y279:AL279)</f>
        <v>1</v>
      </c>
    </row>
    <row r="280" spans="1:39" ht="15.5" outlineLevel="1">
      <c r="B280" s="294" t="s">
        <v>249</v>
      </c>
      <c r="C280" s="291" t="s">
        <v>163</v>
      </c>
      <c r="D280" s="825"/>
      <c r="E280" s="295"/>
      <c r="F280" s="295"/>
      <c r="G280" s="295"/>
      <c r="H280" s="295"/>
      <c r="I280" s="295"/>
      <c r="J280" s="295"/>
      <c r="K280" s="295"/>
      <c r="L280" s="295"/>
      <c r="M280" s="295"/>
      <c r="N280" s="468"/>
      <c r="O280" s="825"/>
      <c r="P280" s="295"/>
      <c r="Q280" s="295"/>
      <c r="R280" s="295"/>
      <c r="S280" s="295"/>
      <c r="T280" s="825"/>
      <c r="U280" s="825"/>
      <c r="V280" s="825"/>
      <c r="W280" s="825"/>
      <c r="X280" s="825"/>
      <c r="Y280" s="411">
        <v>1</v>
      </c>
      <c r="Z280" s="411">
        <v>0</v>
      </c>
      <c r="AA280" s="411">
        <v>0</v>
      </c>
      <c r="AB280" s="411">
        <v>0</v>
      </c>
      <c r="AC280" s="411">
        <v>0</v>
      </c>
      <c r="AD280" s="411">
        <v>0</v>
      </c>
      <c r="AE280" s="411">
        <v>0</v>
      </c>
      <c r="AF280" s="411">
        <v>0</v>
      </c>
      <c r="AG280" s="411">
        <v>0</v>
      </c>
      <c r="AH280" s="411">
        <v>0</v>
      </c>
      <c r="AI280" s="411">
        <v>0</v>
      </c>
      <c r="AJ280" s="411">
        <v>0</v>
      </c>
      <c r="AK280" s="411">
        <v>0</v>
      </c>
      <c r="AL280" s="411">
        <v>0</v>
      </c>
      <c r="AM280" s="297"/>
    </row>
    <row r="281" spans="1:39" ht="15.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5" outlineLevel="1">
      <c r="A282" s="509">
        <v>2</v>
      </c>
      <c r="B282" s="294" t="s">
        <v>2</v>
      </c>
      <c r="C282" s="291" t="s">
        <v>25</v>
      </c>
      <c r="D282" s="825">
        <v>2955.5190240000002</v>
      </c>
      <c r="E282" s="740">
        <v>2955.5190240000002</v>
      </c>
      <c r="F282" s="740">
        <v>2955.5190240000002</v>
      </c>
      <c r="G282" s="740">
        <v>2955.5190240000002</v>
      </c>
      <c r="H282" s="740">
        <v>0</v>
      </c>
      <c r="I282" s="740"/>
      <c r="J282" s="740"/>
      <c r="K282" s="740"/>
      <c r="L282" s="740"/>
      <c r="M282" s="740"/>
      <c r="N282" s="291"/>
      <c r="O282" s="825">
        <v>1.6575527919999999</v>
      </c>
      <c r="P282" s="740">
        <v>1.6575527919999999</v>
      </c>
      <c r="Q282" s="740">
        <v>1.6575527919999999</v>
      </c>
      <c r="R282" s="740">
        <v>1.6575527919999999</v>
      </c>
      <c r="S282" s="740">
        <v>0</v>
      </c>
      <c r="T282" s="825"/>
      <c r="U282" s="825"/>
      <c r="V282" s="825"/>
      <c r="W282" s="825"/>
      <c r="X282" s="825"/>
      <c r="Y282" s="410">
        <v>1</v>
      </c>
      <c r="Z282" s="410"/>
      <c r="AA282" s="410"/>
      <c r="AB282" s="410"/>
      <c r="AC282" s="410"/>
      <c r="AD282" s="410"/>
      <c r="AE282" s="410"/>
      <c r="AF282" s="410"/>
      <c r="AG282" s="410"/>
      <c r="AH282" s="410"/>
      <c r="AI282" s="410"/>
      <c r="AJ282" s="410"/>
      <c r="AK282" s="410"/>
      <c r="AL282" s="410"/>
      <c r="AM282" s="296">
        <f>SUM(Y282:AL282)</f>
        <v>1</v>
      </c>
    </row>
    <row r="283" spans="1:39" ht="15.5" outlineLevel="1">
      <c r="B283" s="294" t="s">
        <v>249</v>
      </c>
      <c r="C283" s="291" t="s">
        <v>163</v>
      </c>
      <c r="D283" s="825"/>
      <c r="E283" s="295"/>
      <c r="F283" s="295"/>
      <c r="G283" s="295"/>
      <c r="H283" s="295"/>
      <c r="I283" s="295"/>
      <c r="J283" s="295"/>
      <c r="K283" s="295"/>
      <c r="L283" s="295"/>
      <c r="M283" s="295"/>
      <c r="N283" s="468"/>
      <c r="O283" s="825"/>
      <c r="P283" s="295"/>
      <c r="Q283" s="295"/>
      <c r="R283" s="295"/>
      <c r="S283" s="295"/>
      <c r="T283" s="825"/>
      <c r="U283" s="825"/>
      <c r="V283" s="825"/>
      <c r="W283" s="825"/>
      <c r="X283" s="825"/>
      <c r="Y283" s="411">
        <v>1</v>
      </c>
      <c r="Z283" s="411">
        <v>0</v>
      </c>
      <c r="AA283" s="411">
        <v>0</v>
      </c>
      <c r="AB283" s="411">
        <v>0</v>
      </c>
      <c r="AC283" s="411">
        <v>0</v>
      </c>
      <c r="AD283" s="411">
        <v>0</v>
      </c>
      <c r="AE283" s="411">
        <v>0</v>
      </c>
      <c r="AF283" s="411">
        <v>0</v>
      </c>
      <c r="AG283" s="411">
        <v>0</v>
      </c>
      <c r="AH283" s="411">
        <v>0</v>
      </c>
      <c r="AI283" s="411">
        <v>0</v>
      </c>
      <c r="AJ283" s="411">
        <v>0</v>
      </c>
      <c r="AK283" s="411">
        <v>0</v>
      </c>
      <c r="AL283" s="411">
        <v>0</v>
      </c>
      <c r="AM283" s="297"/>
    </row>
    <row r="284" spans="1:39" ht="15.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5" outlineLevel="1">
      <c r="A285" s="509">
        <v>3</v>
      </c>
      <c r="B285" s="294" t="s">
        <v>3</v>
      </c>
      <c r="C285" s="291" t="s">
        <v>25</v>
      </c>
      <c r="D285" s="825">
        <v>28772.351002920997</v>
      </c>
      <c r="E285" s="740">
        <v>28772.351002920997</v>
      </c>
      <c r="F285" s="740">
        <v>28772.351002920997</v>
      </c>
      <c r="G285" s="740">
        <v>28772.351002920997</v>
      </c>
      <c r="H285" s="740">
        <v>28772.351002920997</v>
      </c>
      <c r="I285" s="740"/>
      <c r="J285" s="740"/>
      <c r="K285" s="740"/>
      <c r="L285" s="740"/>
      <c r="M285" s="740"/>
      <c r="N285" s="291"/>
      <c r="O285" s="825">
        <v>15.851309246</v>
      </c>
      <c r="P285" s="740">
        <v>15.851309246</v>
      </c>
      <c r="Q285" s="740">
        <v>15.851309246</v>
      </c>
      <c r="R285" s="740">
        <v>15.851309246</v>
      </c>
      <c r="S285" s="740">
        <v>15.851309246</v>
      </c>
      <c r="T285" s="825"/>
      <c r="U285" s="825"/>
      <c r="V285" s="825"/>
      <c r="W285" s="825"/>
      <c r="X285" s="825"/>
      <c r="Y285" s="410">
        <v>1</v>
      </c>
      <c r="Z285" s="410"/>
      <c r="AA285" s="410"/>
      <c r="AB285" s="410"/>
      <c r="AC285" s="410"/>
      <c r="AD285" s="410"/>
      <c r="AE285" s="410"/>
      <c r="AF285" s="410"/>
      <c r="AG285" s="410"/>
      <c r="AH285" s="410"/>
      <c r="AI285" s="410"/>
      <c r="AJ285" s="410"/>
      <c r="AK285" s="410"/>
      <c r="AL285" s="410"/>
      <c r="AM285" s="296">
        <f>SUM(Y285:AL285)</f>
        <v>1</v>
      </c>
    </row>
    <row r="286" spans="1:39" ht="15.5" outlineLevel="1">
      <c r="B286" s="294" t="s">
        <v>249</v>
      </c>
      <c r="C286" s="291" t="s">
        <v>163</v>
      </c>
      <c r="D286" s="825">
        <v>628.89948619999996</v>
      </c>
      <c r="E286" s="740">
        <v>628.89948619999996</v>
      </c>
      <c r="F286" s="740">
        <v>628.89948619999996</v>
      </c>
      <c r="G286" s="740">
        <v>628.89948619999996</v>
      </c>
      <c r="H286" s="740">
        <v>628.89948619999996</v>
      </c>
      <c r="I286" s="740"/>
      <c r="J286" s="740"/>
      <c r="K286" s="740"/>
      <c r="L286" s="740"/>
      <c r="M286" s="740"/>
      <c r="N286" s="468"/>
      <c r="O286" s="825">
        <v>0.39527869399999999</v>
      </c>
      <c r="P286" s="740">
        <v>0.39527869399999999</v>
      </c>
      <c r="Q286" s="740">
        <v>0.39527869399999999</v>
      </c>
      <c r="R286" s="740">
        <v>0.39527869399999999</v>
      </c>
      <c r="S286" s="740">
        <v>0.39527869399999999</v>
      </c>
      <c r="T286" s="825"/>
      <c r="U286" s="825"/>
      <c r="V286" s="825"/>
      <c r="W286" s="825"/>
      <c r="X286" s="825"/>
      <c r="Y286" s="411">
        <v>1</v>
      </c>
      <c r="Z286" s="411">
        <v>0</v>
      </c>
      <c r="AA286" s="411">
        <v>0</v>
      </c>
      <c r="AB286" s="411">
        <v>0</v>
      </c>
      <c r="AC286" s="411">
        <v>0</v>
      </c>
      <c r="AD286" s="411">
        <v>0</v>
      </c>
      <c r="AE286" s="411">
        <v>0</v>
      </c>
      <c r="AF286" s="411">
        <v>0</v>
      </c>
      <c r="AG286" s="411">
        <v>0</v>
      </c>
      <c r="AH286" s="411">
        <v>0</v>
      </c>
      <c r="AI286" s="411">
        <v>0</v>
      </c>
      <c r="AJ286" s="411">
        <v>0</v>
      </c>
      <c r="AK286" s="411">
        <v>0</v>
      </c>
      <c r="AL286" s="411">
        <v>0</v>
      </c>
      <c r="AM286" s="297"/>
    </row>
    <row r="287" spans="1:39" ht="15.5" outlineLevel="1">
      <c r="B287" s="294"/>
      <c r="C287" s="305"/>
      <c r="D287" s="822"/>
      <c r="E287" s="291"/>
      <c r="F287" s="291"/>
      <c r="G287" s="291"/>
      <c r="H287" s="291"/>
      <c r="I287" s="291"/>
      <c r="J287" s="291"/>
      <c r="K287" s="291"/>
      <c r="L287" s="291"/>
      <c r="M287" s="291"/>
      <c r="N287" s="283"/>
      <c r="O287" s="822"/>
      <c r="P287" s="291"/>
      <c r="Q287" s="291"/>
      <c r="R287" s="291"/>
      <c r="S287" s="291"/>
      <c r="T287" s="822"/>
      <c r="U287" s="822"/>
      <c r="V287" s="822"/>
      <c r="W287" s="822"/>
      <c r="X287" s="822"/>
      <c r="Y287" s="412"/>
      <c r="Z287" s="412"/>
      <c r="AA287" s="412"/>
      <c r="AB287" s="412"/>
      <c r="AC287" s="412"/>
      <c r="AD287" s="412"/>
      <c r="AE287" s="412"/>
      <c r="AF287" s="412"/>
      <c r="AG287" s="412"/>
      <c r="AH287" s="412"/>
      <c r="AI287" s="412"/>
      <c r="AJ287" s="412"/>
      <c r="AK287" s="412"/>
      <c r="AL287" s="412"/>
      <c r="AM287" s="306"/>
    </row>
    <row r="288" spans="1:39" ht="15.5" outlineLevel="1">
      <c r="A288" s="509">
        <v>4</v>
      </c>
      <c r="B288" s="294" t="s">
        <v>4</v>
      </c>
      <c r="C288" s="291" t="s">
        <v>25</v>
      </c>
      <c r="D288" s="825">
        <v>9214.4133001219998</v>
      </c>
      <c r="E288" s="740">
        <v>9214.4133001219998</v>
      </c>
      <c r="F288" s="740">
        <v>8859.3277968130005</v>
      </c>
      <c r="G288" s="740">
        <v>7505.6788636829997</v>
      </c>
      <c r="H288" s="740">
        <v>7505.6788636829997</v>
      </c>
      <c r="I288" s="740"/>
      <c r="J288" s="740"/>
      <c r="K288" s="740"/>
      <c r="L288" s="740"/>
      <c r="M288" s="740"/>
      <c r="N288" s="291"/>
      <c r="O288" s="825">
        <v>0.61757902399999998</v>
      </c>
      <c r="P288" s="740">
        <v>0.61757902399999998</v>
      </c>
      <c r="Q288" s="740">
        <v>0.595287715</v>
      </c>
      <c r="R288" s="740">
        <v>0.510309291</v>
      </c>
      <c r="S288" s="740">
        <v>0.510309291</v>
      </c>
      <c r="T288" s="825"/>
      <c r="U288" s="825"/>
      <c r="V288" s="825"/>
      <c r="W288" s="825"/>
      <c r="X288" s="825"/>
      <c r="Y288" s="410">
        <v>1</v>
      </c>
      <c r="Z288" s="410"/>
      <c r="AA288" s="410"/>
      <c r="AB288" s="410"/>
      <c r="AC288" s="410"/>
      <c r="AD288" s="410"/>
      <c r="AE288" s="410"/>
      <c r="AF288" s="410"/>
      <c r="AG288" s="410"/>
      <c r="AH288" s="410"/>
      <c r="AI288" s="410"/>
      <c r="AJ288" s="410"/>
      <c r="AK288" s="410"/>
      <c r="AL288" s="410"/>
      <c r="AM288" s="296">
        <f>SUM(Y288:AL288)</f>
        <v>1</v>
      </c>
    </row>
    <row r="289" spans="1:39" ht="15.5" outlineLevel="1">
      <c r="B289" s="294" t="s">
        <v>249</v>
      </c>
      <c r="C289" s="291" t="s">
        <v>163</v>
      </c>
      <c r="D289" s="825">
        <v>28</v>
      </c>
      <c r="E289" s="740">
        <v>28</v>
      </c>
      <c r="F289" s="740">
        <v>27</v>
      </c>
      <c r="G289" s="740">
        <v>23</v>
      </c>
      <c r="H289" s="740">
        <v>23</v>
      </c>
      <c r="I289" s="740"/>
      <c r="J289" s="740"/>
      <c r="K289" s="740"/>
      <c r="L289" s="740"/>
      <c r="M289" s="740"/>
      <c r="N289" s="468"/>
      <c r="O289" s="825">
        <v>2E-3</v>
      </c>
      <c r="P289" s="740">
        <v>2E-3</v>
      </c>
      <c r="Q289" s="740">
        <v>2E-3</v>
      </c>
      <c r="R289" s="740">
        <v>2E-3</v>
      </c>
      <c r="S289" s="740">
        <v>2E-3</v>
      </c>
      <c r="T289" s="825"/>
      <c r="U289" s="825"/>
      <c r="V289" s="825"/>
      <c r="W289" s="825"/>
      <c r="X289" s="825"/>
      <c r="Y289" s="411">
        <v>1</v>
      </c>
      <c r="Z289" s="411">
        <v>0</v>
      </c>
      <c r="AA289" s="411">
        <v>0</v>
      </c>
      <c r="AB289" s="411">
        <v>0</v>
      </c>
      <c r="AC289" s="411">
        <v>0</v>
      </c>
      <c r="AD289" s="411">
        <v>0</v>
      </c>
      <c r="AE289" s="411">
        <v>0</v>
      </c>
      <c r="AF289" s="411">
        <v>0</v>
      </c>
      <c r="AG289" s="411">
        <v>0</v>
      </c>
      <c r="AH289" s="411">
        <v>0</v>
      </c>
      <c r="AI289" s="411">
        <v>0</v>
      </c>
      <c r="AJ289" s="411">
        <v>0</v>
      </c>
      <c r="AK289" s="411">
        <v>0</v>
      </c>
      <c r="AL289" s="411">
        <v>0</v>
      </c>
      <c r="AM289" s="297"/>
    </row>
    <row r="290" spans="1:39" ht="15.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5" outlineLevel="1">
      <c r="A291" s="509">
        <v>5</v>
      </c>
      <c r="B291" s="294" t="s">
        <v>5</v>
      </c>
      <c r="C291" s="291" t="s">
        <v>25</v>
      </c>
      <c r="D291" s="825">
        <v>20538.521801129998</v>
      </c>
      <c r="E291" s="740">
        <v>20538.521801129998</v>
      </c>
      <c r="F291" s="740">
        <v>19301.026409981001</v>
      </c>
      <c r="G291" s="740">
        <v>15077.768754236</v>
      </c>
      <c r="H291" s="740">
        <v>15077.768754236</v>
      </c>
      <c r="I291" s="740"/>
      <c r="J291" s="740"/>
      <c r="K291" s="740"/>
      <c r="L291" s="740"/>
      <c r="M291" s="740"/>
      <c r="N291" s="291"/>
      <c r="O291" s="825">
        <v>1.415068913</v>
      </c>
      <c r="P291" s="740">
        <v>1.415068913</v>
      </c>
      <c r="Q291" s="740">
        <v>1.3373822950000001</v>
      </c>
      <c r="R291" s="740">
        <v>1.0722575860000001</v>
      </c>
      <c r="S291" s="740">
        <v>1.0722575860000001</v>
      </c>
      <c r="T291" s="825"/>
      <c r="U291" s="825"/>
      <c r="V291" s="825"/>
      <c r="W291" s="825"/>
      <c r="X291" s="825"/>
      <c r="Y291" s="410">
        <v>1</v>
      </c>
      <c r="Z291" s="410"/>
      <c r="AA291" s="410"/>
      <c r="AB291" s="410"/>
      <c r="AC291" s="410"/>
      <c r="AD291" s="410"/>
      <c r="AE291" s="410"/>
      <c r="AF291" s="410"/>
      <c r="AG291" s="410"/>
      <c r="AH291" s="410"/>
      <c r="AI291" s="410"/>
      <c r="AJ291" s="410"/>
      <c r="AK291" s="410"/>
      <c r="AL291" s="410"/>
      <c r="AM291" s="296">
        <f>SUM(Y291:AL291)</f>
        <v>1</v>
      </c>
    </row>
    <row r="292" spans="1:39" ht="15.5" outlineLevel="1">
      <c r="B292" s="294" t="s">
        <v>249</v>
      </c>
      <c r="C292" s="291" t="s">
        <v>163</v>
      </c>
      <c r="D292" s="825"/>
      <c r="E292" s="295"/>
      <c r="F292" s="295"/>
      <c r="G292" s="295"/>
      <c r="H292" s="295"/>
      <c r="I292" s="295"/>
      <c r="J292" s="295"/>
      <c r="K292" s="295"/>
      <c r="L292" s="295"/>
      <c r="M292" s="295"/>
      <c r="N292" s="468"/>
      <c r="O292" s="825"/>
      <c r="P292" s="295"/>
      <c r="Q292" s="295"/>
      <c r="R292" s="295"/>
      <c r="S292" s="295"/>
      <c r="T292" s="825"/>
      <c r="U292" s="825"/>
      <c r="V292" s="825"/>
      <c r="W292" s="825"/>
      <c r="X292" s="825"/>
      <c r="Y292" s="411">
        <v>1</v>
      </c>
      <c r="Z292" s="411">
        <v>0</v>
      </c>
      <c r="AA292" s="411">
        <v>0</v>
      </c>
      <c r="AB292" s="411">
        <v>0</v>
      </c>
      <c r="AC292" s="411">
        <v>0</v>
      </c>
      <c r="AD292" s="411">
        <v>0</v>
      </c>
      <c r="AE292" s="411">
        <v>0</v>
      </c>
      <c r="AF292" s="411">
        <v>0</v>
      </c>
      <c r="AG292" s="411">
        <v>0</v>
      </c>
      <c r="AH292" s="411">
        <v>0</v>
      </c>
      <c r="AI292" s="411">
        <v>0</v>
      </c>
      <c r="AJ292" s="411">
        <v>0</v>
      </c>
      <c r="AK292" s="411">
        <v>0</v>
      </c>
      <c r="AL292" s="411">
        <v>0</v>
      </c>
      <c r="AM292" s="297"/>
    </row>
    <row r="293" spans="1:39" ht="15.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5" outlineLevel="1">
      <c r="A294" s="509">
        <v>6</v>
      </c>
      <c r="B294" s="294" t="s">
        <v>6</v>
      </c>
      <c r="C294" s="291" t="s">
        <v>25</v>
      </c>
      <c r="D294" s="825"/>
      <c r="E294" s="295"/>
      <c r="F294" s="295"/>
      <c r="G294" s="295"/>
      <c r="H294" s="295"/>
      <c r="I294" s="295"/>
      <c r="J294" s="295"/>
      <c r="K294" s="295"/>
      <c r="L294" s="295"/>
      <c r="M294" s="295"/>
      <c r="N294" s="291"/>
      <c r="O294" s="825"/>
      <c r="P294" s="295"/>
      <c r="Q294" s="295"/>
      <c r="R294" s="295"/>
      <c r="S294" s="295"/>
      <c r="T294" s="825"/>
      <c r="U294" s="825"/>
      <c r="V294" s="825"/>
      <c r="W294" s="825"/>
      <c r="X294" s="82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249</v>
      </c>
      <c r="C295" s="291" t="s">
        <v>163</v>
      </c>
      <c r="D295" s="825"/>
      <c r="E295" s="295"/>
      <c r="F295" s="295"/>
      <c r="G295" s="295"/>
      <c r="H295" s="295"/>
      <c r="I295" s="295"/>
      <c r="J295" s="295"/>
      <c r="K295" s="295"/>
      <c r="L295" s="295"/>
      <c r="M295" s="295"/>
      <c r="N295" s="468"/>
      <c r="O295" s="825"/>
      <c r="P295" s="295"/>
      <c r="Q295" s="295"/>
      <c r="R295" s="295"/>
      <c r="S295" s="295"/>
      <c r="T295" s="825"/>
      <c r="U295" s="825"/>
      <c r="V295" s="825"/>
      <c r="W295" s="825"/>
      <c r="X295" s="825"/>
      <c r="Y295" s="411">
        <v>0</v>
      </c>
      <c r="Z295" s="411">
        <v>0</v>
      </c>
      <c r="AA295" s="411">
        <v>0</v>
      </c>
      <c r="AB295" s="411">
        <v>0</v>
      </c>
      <c r="AC295" s="411">
        <v>0</v>
      </c>
      <c r="AD295" s="411">
        <v>0</v>
      </c>
      <c r="AE295" s="411">
        <v>0</v>
      </c>
      <c r="AF295" s="411">
        <v>0</v>
      </c>
      <c r="AG295" s="411">
        <v>0</v>
      </c>
      <c r="AH295" s="411">
        <v>0</v>
      </c>
      <c r="AI295" s="411">
        <v>0</v>
      </c>
      <c r="AJ295" s="411">
        <v>0</v>
      </c>
      <c r="AK295" s="411">
        <v>0</v>
      </c>
      <c r="AL295" s="411">
        <v>0</v>
      </c>
      <c r="AM295" s="297"/>
    </row>
    <row r="296" spans="1:39" ht="15.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5" outlineLevel="1">
      <c r="A297" s="509">
        <v>7</v>
      </c>
      <c r="B297" s="294" t="s">
        <v>42</v>
      </c>
      <c r="C297" s="291" t="s">
        <v>25</v>
      </c>
      <c r="D297" s="825"/>
      <c r="E297" s="295"/>
      <c r="F297" s="295"/>
      <c r="G297" s="295"/>
      <c r="H297" s="295"/>
      <c r="I297" s="295"/>
      <c r="J297" s="295"/>
      <c r="K297" s="295"/>
      <c r="L297" s="295"/>
      <c r="M297" s="295"/>
      <c r="N297" s="291"/>
      <c r="O297" s="825"/>
      <c r="P297" s="295"/>
      <c r="Q297" s="295"/>
      <c r="R297" s="295"/>
      <c r="S297" s="295"/>
      <c r="T297" s="825"/>
      <c r="U297" s="825"/>
      <c r="V297" s="825"/>
      <c r="W297" s="825"/>
      <c r="X297" s="82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249</v>
      </c>
      <c r="C298" s="291" t="s">
        <v>163</v>
      </c>
      <c r="D298" s="825"/>
      <c r="E298" s="295"/>
      <c r="F298" s="295"/>
      <c r="G298" s="295"/>
      <c r="H298" s="295"/>
      <c r="I298" s="295"/>
      <c r="J298" s="295"/>
      <c r="K298" s="295"/>
      <c r="L298" s="295"/>
      <c r="M298" s="295"/>
      <c r="N298" s="291"/>
      <c r="O298" s="825"/>
      <c r="P298" s="295"/>
      <c r="Q298" s="295"/>
      <c r="R298" s="295"/>
      <c r="S298" s="295"/>
      <c r="T298" s="825"/>
      <c r="U298" s="825"/>
      <c r="V298" s="825"/>
      <c r="W298" s="825"/>
      <c r="X298" s="825"/>
      <c r="Y298" s="411">
        <v>0</v>
      </c>
      <c r="Z298" s="411">
        <v>0</v>
      </c>
      <c r="AA298" s="411">
        <v>0</v>
      </c>
      <c r="AB298" s="411">
        <v>0</v>
      </c>
      <c r="AC298" s="411">
        <v>0</v>
      </c>
      <c r="AD298" s="411">
        <v>0</v>
      </c>
      <c r="AE298" s="411">
        <v>0</v>
      </c>
      <c r="AF298" s="411">
        <v>0</v>
      </c>
      <c r="AG298" s="411">
        <v>0</v>
      </c>
      <c r="AH298" s="411">
        <v>0</v>
      </c>
      <c r="AI298" s="411">
        <v>0</v>
      </c>
      <c r="AJ298" s="411">
        <v>0</v>
      </c>
      <c r="AK298" s="411">
        <v>0</v>
      </c>
      <c r="AL298" s="411">
        <v>0</v>
      </c>
      <c r="AM298" s="297"/>
    </row>
    <row r="299" spans="1:39" ht="15.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5" outlineLevel="1">
      <c r="A300" s="509">
        <v>8</v>
      </c>
      <c r="B300" s="294" t="s">
        <v>485</v>
      </c>
      <c r="C300" s="291" t="s">
        <v>25</v>
      </c>
      <c r="D300" s="825"/>
      <c r="E300" s="295"/>
      <c r="F300" s="295"/>
      <c r="G300" s="295"/>
      <c r="H300" s="295"/>
      <c r="I300" s="295"/>
      <c r="J300" s="295"/>
      <c r="K300" s="295"/>
      <c r="L300" s="295"/>
      <c r="M300" s="295"/>
      <c r="N300" s="291"/>
      <c r="O300" s="825"/>
      <c r="P300" s="295"/>
      <c r="Q300" s="295"/>
      <c r="R300" s="295"/>
      <c r="S300" s="295"/>
      <c r="T300" s="825"/>
      <c r="U300" s="825"/>
      <c r="V300" s="825"/>
      <c r="W300" s="825"/>
      <c r="X300" s="825"/>
      <c r="Y300" s="410"/>
      <c r="Z300" s="410"/>
      <c r="AA300" s="410"/>
      <c r="AB300" s="410"/>
      <c r="AC300" s="410"/>
      <c r="AD300" s="410"/>
      <c r="AE300" s="410"/>
      <c r="AF300" s="410"/>
      <c r="AG300" s="410"/>
      <c r="AH300" s="410"/>
      <c r="AI300" s="410"/>
      <c r="AJ300" s="410"/>
      <c r="AK300" s="410"/>
      <c r="AL300" s="410"/>
      <c r="AM300" s="296">
        <f>SUM(Y300:AL300)</f>
        <v>0</v>
      </c>
    </row>
    <row r="301" spans="1:39" s="283" customFormat="1" ht="15.5" outlineLevel="1">
      <c r="A301" s="509"/>
      <c r="B301" s="294" t="s">
        <v>249</v>
      </c>
      <c r="C301" s="291" t="s">
        <v>163</v>
      </c>
      <c r="D301" s="825"/>
      <c r="E301" s="295"/>
      <c r="F301" s="295"/>
      <c r="G301" s="295"/>
      <c r="H301" s="295"/>
      <c r="I301" s="295"/>
      <c r="J301" s="295"/>
      <c r="K301" s="295"/>
      <c r="L301" s="295"/>
      <c r="M301" s="295"/>
      <c r="N301" s="291"/>
      <c r="O301" s="825"/>
      <c r="P301" s="295"/>
      <c r="Q301" s="295"/>
      <c r="R301" s="295"/>
      <c r="S301" s="295"/>
      <c r="T301" s="825"/>
      <c r="U301" s="825"/>
      <c r="V301" s="825"/>
      <c r="W301" s="825"/>
      <c r="X301" s="825"/>
      <c r="Y301" s="411">
        <v>0</v>
      </c>
      <c r="Z301" s="411">
        <v>0</v>
      </c>
      <c r="AA301" s="411">
        <v>0</v>
      </c>
      <c r="AB301" s="411">
        <v>0</v>
      </c>
      <c r="AC301" s="411">
        <v>0</v>
      </c>
      <c r="AD301" s="411">
        <v>0</v>
      </c>
      <c r="AE301" s="411">
        <v>0</v>
      </c>
      <c r="AF301" s="411">
        <v>0</v>
      </c>
      <c r="AG301" s="411">
        <v>0</v>
      </c>
      <c r="AH301" s="411">
        <v>0</v>
      </c>
      <c r="AI301" s="411">
        <v>0</v>
      </c>
      <c r="AJ301" s="411">
        <v>0</v>
      </c>
      <c r="AK301" s="411">
        <v>0</v>
      </c>
      <c r="AL301" s="411">
        <v>0</v>
      </c>
      <c r="AM301" s="297"/>
    </row>
    <row r="302" spans="1:39" s="283" customFormat="1" ht="15.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5" outlineLevel="1">
      <c r="A303" s="509">
        <v>9</v>
      </c>
      <c r="B303" s="294" t="s">
        <v>7</v>
      </c>
      <c r="C303" s="291" t="s">
        <v>25</v>
      </c>
      <c r="D303" s="825"/>
      <c r="E303" s="295"/>
      <c r="F303" s="295"/>
      <c r="G303" s="295"/>
      <c r="H303" s="295"/>
      <c r="I303" s="295"/>
      <c r="J303" s="295"/>
      <c r="K303" s="295"/>
      <c r="L303" s="295"/>
      <c r="M303" s="295"/>
      <c r="N303" s="291"/>
      <c r="O303" s="825"/>
      <c r="P303" s="295"/>
      <c r="Q303" s="295"/>
      <c r="R303" s="295"/>
      <c r="S303" s="295"/>
      <c r="T303" s="825"/>
      <c r="U303" s="825"/>
      <c r="V303" s="825"/>
      <c r="W303" s="825"/>
      <c r="X303" s="825"/>
      <c r="Y303" s="410"/>
      <c r="Z303" s="410"/>
      <c r="AA303" s="410"/>
      <c r="AB303" s="410"/>
      <c r="AC303" s="410"/>
      <c r="AD303" s="410"/>
      <c r="AE303" s="410"/>
      <c r="AF303" s="410"/>
      <c r="AG303" s="410"/>
      <c r="AH303" s="410"/>
      <c r="AI303" s="410"/>
      <c r="AJ303" s="410"/>
      <c r="AK303" s="410"/>
      <c r="AL303" s="410"/>
      <c r="AM303" s="296">
        <f>SUM(Y303:AL303)</f>
        <v>0</v>
      </c>
    </row>
    <row r="304" spans="1:39" ht="15.5" outlineLevel="1">
      <c r="B304" s="294" t="s">
        <v>249</v>
      </c>
      <c r="C304" s="291" t="s">
        <v>163</v>
      </c>
      <c r="D304" s="825"/>
      <c r="E304" s="295"/>
      <c r="F304" s="295"/>
      <c r="G304" s="295"/>
      <c r="H304" s="295"/>
      <c r="I304" s="295"/>
      <c r="J304" s="295"/>
      <c r="K304" s="295"/>
      <c r="L304" s="295"/>
      <c r="M304" s="295"/>
      <c r="N304" s="291"/>
      <c r="O304" s="825"/>
      <c r="P304" s="295"/>
      <c r="Q304" s="295"/>
      <c r="R304" s="295"/>
      <c r="S304" s="295"/>
      <c r="T304" s="825"/>
      <c r="U304" s="825"/>
      <c r="V304" s="825"/>
      <c r="W304" s="825"/>
      <c r="X304" s="825"/>
      <c r="Y304" s="411">
        <v>0</v>
      </c>
      <c r="Z304" s="411">
        <v>0</v>
      </c>
      <c r="AA304" s="411">
        <v>0</v>
      </c>
      <c r="AB304" s="411">
        <v>0</v>
      </c>
      <c r="AC304" s="411">
        <v>0</v>
      </c>
      <c r="AD304" s="411">
        <v>0</v>
      </c>
      <c r="AE304" s="411">
        <v>0</v>
      </c>
      <c r="AF304" s="411">
        <v>0</v>
      </c>
      <c r="AG304" s="411">
        <v>0</v>
      </c>
      <c r="AH304" s="411">
        <v>0</v>
      </c>
      <c r="AI304" s="411">
        <v>0</v>
      </c>
      <c r="AJ304" s="411">
        <v>0</v>
      </c>
      <c r="AK304" s="411">
        <v>0</v>
      </c>
      <c r="AL304" s="411">
        <v>0</v>
      </c>
      <c r="AM304" s="297"/>
    </row>
    <row r="305" spans="1:39" ht="15.5" outlineLevel="1">
      <c r="B305" s="307"/>
      <c r="C305" s="308"/>
      <c r="D305" s="822"/>
      <c r="E305" s="291"/>
      <c r="F305" s="291"/>
      <c r="G305" s="291"/>
      <c r="H305" s="291"/>
      <c r="I305" s="291"/>
      <c r="J305" s="291"/>
      <c r="K305" s="291"/>
      <c r="L305" s="291"/>
      <c r="M305" s="291"/>
      <c r="N305" s="291"/>
      <c r="O305" s="822"/>
      <c r="P305" s="291"/>
      <c r="Q305" s="291"/>
      <c r="R305" s="291"/>
      <c r="S305" s="291"/>
      <c r="T305" s="822"/>
      <c r="U305" s="822"/>
      <c r="V305" s="822"/>
      <c r="W305" s="822"/>
      <c r="X305" s="822"/>
      <c r="Y305" s="412"/>
      <c r="Z305" s="412"/>
      <c r="AA305" s="412"/>
      <c r="AB305" s="412"/>
      <c r="AC305" s="412"/>
      <c r="AD305" s="412"/>
      <c r="AE305" s="412"/>
      <c r="AF305" s="412"/>
      <c r="AG305" s="412"/>
      <c r="AH305" s="412"/>
      <c r="AI305" s="412"/>
      <c r="AJ305" s="412"/>
      <c r="AK305" s="412"/>
      <c r="AL305" s="412"/>
      <c r="AM305" s="306"/>
    </row>
    <row r="306" spans="1:39" ht="15.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5" outlineLevel="1">
      <c r="A307" s="509">
        <v>10</v>
      </c>
      <c r="B307" s="310" t="s">
        <v>22</v>
      </c>
      <c r="C307" s="291" t="s">
        <v>25</v>
      </c>
      <c r="D307" s="825"/>
      <c r="E307" s="758"/>
      <c r="F307" s="758"/>
      <c r="G307" s="758"/>
      <c r="H307" s="758"/>
      <c r="I307" s="758"/>
      <c r="J307" s="758"/>
      <c r="K307" s="758"/>
      <c r="L307" s="758"/>
      <c r="M307" s="758"/>
      <c r="N307" s="295">
        <v>12</v>
      </c>
      <c r="O307" s="825"/>
      <c r="P307" s="758"/>
      <c r="Q307" s="758"/>
      <c r="R307" s="758"/>
      <c r="S307" s="758"/>
      <c r="T307" s="825"/>
      <c r="U307" s="825"/>
      <c r="V307" s="825"/>
      <c r="W307" s="825"/>
      <c r="X307" s="825"/>
      <c r="Y307" s="415"/>
      <c r="Z307" s="503"/>
      <c r="AA307" s="503"/>
      <c r="AB307" s="503"/>
      <c r="AC307" s="415"/>
      <c r="AD307" s="415"/>
      <c r="AE307" s="415"/>
      <c r="AF307" s="415"/>
      <c r="AG307" s="415"/>
      <c r="AH307" s="415"/>
      <c r="AI307" s="415"/>
      <c r="AJ307" s="415"/>
      <c r="AK307" s="415"/>
      <c r="AL307" s="415"/>
      <c r="AM307" s="296">
        <f>SUM(Y307:AL307)</f>
        <v>0</v>
      </c>
    </row>
    <row r="308" spans="1:39" ht="15.5" outlineLevel="1">
      <c r="B308" s="294" t="s">
        <v>249</v>
      </c>
      <c r="C308" s="291" t="s">
        <v>163</v>
      </c>
      <c r="D308" s="825"/>
      <c r="E308" s="758"/>
      <c r="F308" s="758"/>
      <c r="G308" s="758"/>
      <c r="H308" s="758"/>
      <c r="I308" s="758"/>
      <c r="J308" s="758"/>
      <c r="K308" s="758"/>
      <c r="L308" s="758"/>
      <c r="M308" s="758"/>
      <c r="N308" s="295">
        <v>12</v>
      </c>
      <c r="O308" s="825"/>
      <c r="P308" s="758"/>
      <c r="Q308" s="758"/>
      <c r="R308" s="758"/>
      <c r="S308" s="758"/>
      <c r="T308" s="825"/>
      <c r="U308" s="825"/>
      <c r="V308" s="825"/>
      <c r="W308" s="825"/>
      <c r="X308" s="825"/>
      <c r="Y308" s="411">
        <v>0</v>
      </c>
      <c r="Z308" s="411">
        <v>0</v>
      </c>
      <c r="AA308" s="411">
        <v>0</v>
      </c>
      <c r="AB308" s="411">
        <v>0</v>
      </c>
      <c r="AC308" s="411">
        <v>0</v>
      </c>
      <c r="AD308" s="411">
        <v>0</v>
      </c>
      <c r="AE308" s="411">
        <v>0</v>
      </c>
      <c r="AF308" s="411">
        <v>0</v>
      </c>
      <c r="AG308" s="411">
        <v>0</v>
      </c>
      <c r="AH308" s="411">
        <v>0</v>
      </c>
      <c r="AI308" s="411">
        <v>0</v>
      </c>
      <c r="AJ308" s="411">
        <v>0</v>
      </c>
      <c r="AK308" s="411">
        <v>0</v>
      </c>
      <c r="AL308" s="411">
        <v>0</v>
      </c>
      <c r="AM308" s="311"/>
    </row>
    <row r="309" spans="1:39" ht="15.5" outlineLevel="1">
      <c r="B309" s="310"/>
      <c r="C309" s="312"/>
      <c r="D309" s="822"/>
      <c r="E309" s="291"/>
      <c r="F309" s="291"/>
      <c r="G309" s="291"/>
      <c r="H309" s="291"/>
      <c r="I309" s="291"/>
      <c r="J309" s="291"/>
      <c r="K309" s="291"/>
      <c r="L309" s="291"/>
      <c r="M309" s="291"/>
      <c r="N309" s="291"/>
      <c r="O309" s="822"/>
      <c r="P309" s="291"/>
      <c r="Q309" s="291"/>
      <c r="R309" s="291"/>
      <c r="S309" s="291"/>
      <c r="T309" s="822"/>
      <c r="U309" s="822"/>
      <c r="V309" s="822"/>
      <c r="W309" s="822"/>
      <c r="X309" s="822"/>
      <c r="Y309" s="416"/>
      <c r="Z309" s="416"/>
      <c r="AA309" s="416"/>
      <c r="AB309" s="416"/>
      <c r="AC309" s="416"/>
      <c r="AD309" s="416"/>
      <c r="AE309" s="416"/>
      <c r="AF309" s="416"/>
      <c r="AG309" s="416"/>
      <c r="AH309" s="416"/>
      <c r="AI309" s="416"/>
      <c r="AJ309" s="416"/>
      <c r="AK309" s="416"/>
      <c r="AL309" s="416"/>
      <c r="AM309" s="313"/>
    </row>
    <row r="310" spans="1:39" ht="15.5" outlineLevel="1">
      <c r="A310" s="509">
        <v>11</v>
      </c>
      <c r="B310" s="314" t="s">
        <v>21</v>
      </c>
      <c r="C310" s="291" t="s">
        <v>25</v>
      </c>
      <c r="D310" s="825">
        <v>74399.794550623003</v>
      </c>
      <c r="E310" s="740">
        <v>74399.794550623003</v>
      </c>
      <c r="F310" s="740">
        <v>73217.019838758002</v>
      </c>
      <c r="G310" s="740">
        <v>48750.705959190003</v>
      </c>
      <c r="H310" s="740">
        <v>13107.64721162</v>
      </c>
      <c r="I310" s="740"/>
      <c r="J310" s="740"/>
      <c r="K310" s="740"/>
      <c r="L310" s="740"/>
      <c r="M310" s="740"/>
      <c r="N310" s="295">
        <v>12</v>
      </c>
      <c r="O310" s="825">
        <v>20.636481879000002</v>
      </c>
      <c r="P310" s="740">
        <v>20.636481879000002</v>
      </c>
      <c r="Q310" s="740">
        <v>20.399774516000001</v>
      </c>
      <c r="R310" s="740">
        <v>14.309918679999999</v>
      </c>
      <c r="S310" s="740">
        <v>3.0890911330000002</v>
      </c>
      <c r="T310" s="825"/>
      <c r="U310" s="825"/>
      <c r="V310" s="825"/>
      <c r="W310" s="825"/>
      <c r="X310" s="825"/>
      <c r="Y310" s="415"/>
      <c r="Z310" s="503">
        <v>1</v>
      </c>
      <c r="AA310" s="415"/>
      <c r="AB310" s="415"/>
      <c r="AC310" s="415"/>
      <c r="AD310" s="415"/>
      <c r="AE310" s="415"/>
      <c r="AF310" s="415"/>
      <c r="AG310" s="415"/>
      <c r="AH310" s="415"/>
      <c r="AI310" s="415"/>
      <c r="AJ310" s="415"/>
      <c r="AK310" s="415"/>
      <c r="AL310" s="415"/>
      <c r="AM310" s="296">
        <f>SUM(Y310:AL310)</f>
        <v>1</v>
      </c>
    </row>
    <row r="311" spans="1:39" ht="15.5" outlineLevel="1">
      <c r="B311" s="294" t="s">
        <v>249</v>
      </c>
      <c r="C311" s="291" t="s">
        <v>163</v>
      </c>
      <c r="D311" s="825"/>
      <c r="E311" s="295"/>
      <c r="F311" s="295"/>
      <c r="G311" s="295"/>
      <c r="H311" s="295"/>
      <c r="I311" s="295"/>
      <c r="J311" s="295"/>
      <c r="K311" s="295"/>
      <c r="L311" s="295"/>
      <c r="M311" s="295"/>
      <c r="N311" s="295">
        <v>12</v>
      </c>
      <c r="O311" s="825"/>
      <c r="P311" s="295"/>
      <c r="Q311" s="295"/>
      <c r="R311" s="295"/>
      <c r="S311" s="295"/>
      <c r="T311" s="825"/>
      <c r="U311" s="825"/>
      <c r="V311" s="825"/>
      <c r="W311" s="825"/>
      <c r="X311" s="825"/>
      <c r="Y311" s="411">
        <v>0</v>
      </c>
      <c r="Z311" s="411">
        <v>1</v>
      </c>
      <c r="AA311" s="411">
        <v>0</v>
      </c>
      <c r="AB311" s="411">
        <v>0</v>
      </c>
      <c r="AC311" s="411">
        <v>0</v>
      </c>
      <c r="AD311" s="411">
        <v>0</v>
      </c>
      <c r="AE311" s="411">
        <v>0</v>
      </c>
      <c r="AF311" s="411">
        <v>0</v>
      </c>
      <c r="AG311" s="411">
        <v>0</v>
      </c>
      <c r="AH311" s="411">
        <v>0</v>
      </c>
      <c r="AI311" s="411">
        <v>0</v>
      </c>
      <c r="AJ311" s="411">
        <v>0</v>
      </c>
      <c r="AK311" s="411">
        <v>0</v>
      </c>
      <c r="AL311" s="411">
        <v>0</v>
      </c>
      <c r="AM311" s="311"/>
    </row>
    <row r="312" spans="1:39" ht="15.5" outlineLevel="1">
      <c r="B312" s="314"/>
      <c r="C312" s="312"/>
      <c r="D312" s="822"/>
      <c r="E312" s="291"/>
      <c r="F312" s="291"/>
      <c r="G312" s="291"/>
      <c r="H312" s="291"/>
      <c r="I312" s="291"/>
      <c r="J312" s="291"/>
      <c r="K312" s="291"/>
      <c r="L312" s="291"/>
      <c r="M312" s="291"/>
      <c r="N312" s="291"/>
      <c r="O312" s="822"/>
      <c r="P312" s="291"/>
      <c r="Q312" s="291"/>
      <c r="R312" s="291"/>
      <c r="S312" s="291"/>
      <c r="T312" s="822"/>
      <c r="U312" s="822"/>
      <c r="V312" s="822"/>
      <c r="W312" s="822"/>
      <c r="X312" s="822"/>
      <c r="Y312" s="416"/>
      <c r="Z312" s="417"/>
      <c r="AA312" s="416"/>
      <c r="AB312" s="416"/>
      <c r="AC312" s="416"/>
      <c r="AD312" s="416"/>
      <c r="AE312" s="416"/>
      <c r="AF312" s="416"/>
      <c r="AG312" s="416"/>
      <c r="AH312" s="416"/>
      <c r="AI312" s="416"/>
      <c r="AJ312" s="416"/>
      <c r="AK312" s="416"/>
      <c r="AL312" s="416"/>
      <c r="AM312" s="313"/>
    </row>
    <row r="313" spans="1:39" ht="15.5" outlineLevel="1">
      <c r="A313" s="509">
        <v>12</v>
      </c>
      <c r="B313" s="314" t="s">
        <v>23</v>
      </c>
      <c r="C313" s="291" t="s">
        <v>25</v>
      </c>
      <c r="D313" s="825"/>
      <c r="E313" s="295"/>
      <c r="F313" s="295"/>
      <c r="G313" s="295"/>
      <c r="H313" s="295"/>
      <c r="I313" s="295"/>
      <c r="J313" s="295"/>
      <c r="K313" s="295"/>
      <c r="L313" s="295"/>
      <c r="M313" s="295"/>
      <c r="N313" s="295">
        <v>3</v>
      </c>
      <c r="O313" s="825"/>
      <c r="P313" s="295"/>
      <c r="Q313" s="295"/>
      <c r="R313" s="295"/>
      <c r="S313" s="295"/>
      <c r="T313" s="825"/>
      <c r="U313" s="825"/>
      <c r="V313" s="825"/>
      <c r="W313" s="825"/>
      <c r="X313" s="825"/>
      <c r="Y313" s="415"/>
      <c r="Z313" s="415"/>
      <c r="AA313" s="415"/>
      <c r="AB313" s="415"/>
      <c r="AC313" s="415"/>
      <c r="AD313" s="415"/>
      <c r="AE313" s="415"/>
      <c r="AF313" s="415"/>
      <c r="AG313" s="415"/>
      <c r="AH313" s="415"/>
      <c r="AI313" s="415"/>
      <c r="AJ313" s="415"/>
      <c r="AK313" s="415"/>
      <c r="AL313" s="415"/>
      <c r="AM313" s="296">
        <f>SUM(Y313:AL313)</f>
        <v>0</v>
      </c>
    </row>
    <row r="314" spans="1:39" ht="15.5" outlineLevel="1">
      <c r="B314" s="294" t="s">
        <v>249</v>
      </c>
      <c r="C314" s="291" t="s">
        <v>163</v>
      </c>
      <c r="D314" s="825"/>
      <c r="E314" s="295"/>
      <c r="F314" s="295"/>
      <c r="G314" s="295"/>
      <c r="H314" s="295"/>
      <c r="I314" s="295"/>
      <c r="J314" s="295"/>
      <c r="K314" s="295"/>
      <c r="L314" s="295"/>
      <c r="M314" s="295"/>
      <c r="N314" s="295">
        <v>3</v>
      </c>
      <c r="O314" s="825"/>
      <c r="P314" s="295"/>
      <c r="Q314" s="295"/>
      <c r="R314" s="295"/>
      <c r="S314" s="295"/>
      <c r="T314" s="825"/>
      <c r="U314" s="825"/>
      <c r="V314" s="825"/>
      <c r="W314" s="825"/>
      <c r="X314" s="825"/>
      <c r="Y314" s="411">
        <v>0</v>
      </c>
      <c r="Z314" s="411">
        <v>0</v>
      </c>
      <c r="AA314" s="411">
        <v>0</v>
      </c>
      <c r="AB314" s="411">
        <v>0</v>
      </c>
      <c r="AC314" s="411">
        <v>0</v>
      </c>
      <c r="AD314" s="411">
        <v>0</v>
      </c>
      <c r="AE314" s="411">
        <v>0</v>
      </c>
      <c r="AF314" s="411">
        <v>0</v>
      </c>
      <c r="AG314" s="411">
        <v>0</v>
      </c>
      <c r="AH314" s="411">
        <v>0</v>
      </c>
      <c r="AI314" s="411">
        <v>0</v>
      </c>
      <c r="AJ314" s="411">
        <v>0</v>
      </c>
      <c r="AK314" s="411">
        <v>0</v>
      </c>
      <c r="AL314" s="411">
        <v>0</v>
      </c>
      <c r="AM314" s="311"/>
    </row>
    <row r="315" spans="1:39" ht="15.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5" outlineLevel="1">
      <c r="A316" s="509">
        <v>13</v>
      </c>
      <c r="B316" s="314" t="s">
        <v>24</v>
      </c>
      <c r="C316" s="291" t="s">
        <v>25</v>
      </c>
      <c r="D316" s="825"/>
      <c r="E316" s="295"/>
      <c r="F316" s="295"/>
      <c r="G316" s="295"/>
      <c r="H316" s="295"/>
      <c r="I316" s="295"/>
      <c r="J316" s="295"/>
      <c r="K316" s="295"/>
      <c r="L316" s="295"/>
      <c r="M316" s="295"/>
      <c r="N316" s="295">
        <v>12</v>
      </c>
      <c r="O316" s="825"/>
      <c r="P316" s="295"/>
      <c r="Q316" s="295"/>
      <c r="R316" s="295"/>
      <c r="S316" s="295"/>
      <c r="T316" s="825"/>
      <c r="U316" s="825"/>
      <c r="V316" s="825"/>
      <c r="W316" s="825"/>
      <c r="X316" s="825"/>
      <c r="Y316" s="415"/>
      <c r="Z316" s="415"/>
      <c r="AA316" s="415"/>
      <c r="AB316" s="415"/>
      <c r="AC316" s="415"/>
      <c r="AD316" s="415"/>
      <c r="AE316" s="415"/>
      <c r="AF316" s="415"/>
      <c r="AG316" s="415"/>
      <c r="AH316" s="415"/>
      <c r="AI316" s="415"/>
      <c r="AJ316" s="415"/>
      <c r="AK316" s="415"/>
      <c r="AL316" s="415"/>
      <c r="AM316" s="296">
        <f>SUM(Y316:AL316)</f>
        <v>0</v>
      </c>
    </row>
    <row r="317" spans="1:39" ht="15.5" outlineLevel="1">
      <c r="B317" s="294" t="s">
        <v>249</v>
      </c>
      <c r="C317" s="291" t="s">
        <v>163</v>
      </c>
      <c r="D317" s="825"/>
      <c r="E317" s="295"/>
      <c r="F317" s="295"/>
      <c r="G317" s="295"/>
      <c r="H317" s="295"/>
      <c r="I317" s="295"/>
      <c r="J317" s="295"/>
      <c r="K317" s="295"/>
      <c r="L317" s="295"/>
      <c r="M317" s="295"/>
      <c r="N317" s="295">
        <v>12</v>
      </c>
      <c r="O317" s="825"/>
      <c r="P317" s="295"/>
      <c r="Q317" s="295"/>
      <c r="R317" s="295"/>
      <c r="S317" s="295"/>
      <c r="T317" s="825"/>
      <c r="U317" s="825"/>
      <c r="V317" s="825"/>
      <c r="W317" s="825"/>
      <c r="X317" s="825"/>
      <c r="Y317" s="411">
        <v>0</v>
      </c>
      <c r="Z317" s="411">
        <v>0</v>
      </c>
      <c r="AA317" s="411">
        <v>0</v>
      </c>
      <c r="AB317" s="411">
        <v>0</v>
      </c>
      <c r="AC317" s="411">
        <v>0</v>
      </c>
      <c r="AD317" s="411">
        <v>0</v>
      </c>
      <c r="AE317" s="411">
        <v>0</v>
      </c>
      <c r="AF317" s="411">
        <v>0</v>
      </c>
      <c r="AG317" s="411">
        <v>0</v>
      </c>
      <c r="AH317" s="411">
        <v>0</v>
      </c>
      <c r="AI317" s="411">
        <v>0</v>
      </c>
      <c r="AJ317" s="411">
        <v>0</v>
      </c>
      <c r="AK317" s="411">
        <v>0</v>
      </c>
      <c r="AL317" s="411">
        <v>0</v>
      </c>
      <c r="AM317" s="311"/>
    </row>
    <row r="318" spans="1:39" ht="15.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5" outlineLevel="1">
      <c r="A319" s="509">
        <v>14</v>
      </c>
      <c r="B319" s="314" t="s">
        <v>20</v>
      </c>
      <c r="C319" s="291" t="s">
        <v>25</v>
      </c>
      <c r="D319" s="825"/>
      <c r="E319" s="295"/>
      <c r="F319" s="295"/>
      <c r="G319" s="295"/>
      <c r="H319" s="295"/>
      <c r="I319" s="295"/>
      <c r="J319" s="295"/>
      <c r="K319" s="295"/>
      <c r="L319" s="295"/>
      <c r="M319" s="295"/>
      <c r="N319" s="295">
        <v>12</v>
      </c>
      <c r="O319" s="825"/>
      <c r="P319" s="295"/>
      <c r="Q319" s="295"/>
      <c r="R319" s="295"/>
      <c r="S319" s="295"/>
      <c r="T319" s="825"/>
      <c r="U319" s="825"/>
      <c r="V319" s="825"/>
      <c r="W319" s="825"/>
      <c r="X319" s="825"/>
      <c r="Y319" s="415"/>
      <c r="Z319" s="415"/>
      <c r="AA319" s="503"/>
      <c r="AB319" s="415"/>
      <c r="AC319" s="415"/>
      <c r="AD319" s="415"/>
      <c r="AE319" s="415"/>
      <c r="AF319" s="415"/>
      <c r="AG319" s="415"/>
      <c r="AH319" s="415"/>
      <c r="AI319" s="415"/>
      <c r="AJ319" s="415"/>
      <c r="AK319" s="415"/>
      <c r="AL319" s="415"/>
      <c r="AM319" s="296">
        <f>SUM(Y319:AL319)</f>
        <v>0</v>
      </c>
    </row>
    <row r="320" spans="1:39" ht="15.5" outlineLevel="1">
      <c r="B320" s="294" t="s">
        <v>249</v>
      </c>
      <c r="C320" s="291" t="s">
        <v>163</v>
      </c>
      <c r="D320" s="825"/>
      <c r="E320" s="295"/>
      <c r="F320" s="295"/>
      <c r="G320" s="295"/>
      <c r="H320" s="295"/>
      <c r="I320" s="295"/>
      <c r="J320" s="295"/>
      <c r="K320" s="295"/>
      <c r="L320" s="295"/>
      <c r="M320" s="295"/>
      <c r="N320" s="295">
        <v>12</v>
      </c>
      <c r="O320" s="825"/>
      <c r="P320" s="295"/>
      <c r="Q320" s="295"/>
      <c r="R320" s="295"/>
      <c r="S320" s="295"/>
      <c r="T320" s="825"/>
      <c r="U320" s="825"/>
      <c r="V320" s="825"/>
      <c r="W320" s="825"/>
      <c r="X320" s="825"/>
      <c r="Y320" s="411">
        <v>0</v>
      </c>
      <c r="Z320" s="411">
        <v>0</v>
      </c>
      <c r="AA320" s="411">
        <v>0</v>
      </c>
      <c r="AB320" s="411">
        <v>0</v>
      </c>
      <c r="AC320" s="411">
        <v>0</v>
      </c>
      <c r="AD320" s="411">
        <v>0</v>
      </c>
      <c r="AE320" s="411">
        <v>0</v>
      </c>
      <c r="AF320" s="411">
        <v>0</v>
      </c>
      <c r="AG320" s="411">
        <v>0</v>
      </c>
      <c r="AH320" s="411">
        <v>0</v>
      </c>
      <c r="AI320" s="411">
        <v>0</v>
      </c>
      <c r="AJ320" s="411">
        <v>0</v>
      </c>
      <c r="AK320" s="411">
        <v>0</v>
      </c>
      <c r="AL320" s="411">
        <v>0</v>
      </c>
      <c r="AM320" s="311"/>
    </row>
    <row r="321" spans="1:39" ht="15.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5" outlineLevel="1">
      <c r="A322" s="509">
        <v>15</v>
      </c>
      <c r="B322" s="314" t="s">
        <v>486</v>
      </c>
      <c r="C322" s="291" t="s">
        <v>25</v>
      </c>
      <c r="D322" s="825"/>
      <c r="E322" s="295"/>
      <c r="F322" s="295"/>
      <c r="G322" s="295"/>
      <c r="H322" s="295"/>
      <c r="I322" s="295"/>
      <c r="J322" s="295"/>
      <c r="K322" s="295"/>
      <c r="L322" s="295"/>
      <c r="M322" s="295"/>
      <c r="N322" s="291"/>
      <c r="O322" s="825"/>
      <c r="P322" s="295"/>
      <c r="Q322" s="295"/>
      <c r="R322" s="295"/>
      <c r="S322" s="295"/>
      <c r="T322" s="825"/>
      <c r="U322" s="825"/>
      <c r="V322" s="825"/>
      <c r="W322" s="825"/>
      <c r="X322" s="825"/>
      <c r="Y322" s="415"/>
      <c r="Z322" s="415"/>
      <c r="AA322" s="415"/>
      <c r="AB322" s="415"/>
      <c r="AC322" s="415"/>
      <c r="AD322" s="415"/>
      <c r="AE322" s="415"/>
      <c r="AF322" s="415"/>
      <c r="AG322" s="415"/>
      <c r="AH322" s="415"/>
      <c r="AI322" s="415"/>
      <c r="AJ322" s="415"/>
      <c r="AK322" s="415"/>
      <c r="AL322" s="415"/>
      <c r="AM322" s="296">
        <f>SUM(Y322:AL322)</f>
        <v>0</v>
      </c>
    </row>
    <row r="323" spans="1:39" s="283" customFormat="1" ht="15.5" outlineLevel="1">
      <c r="A323" s="509"/>
      <c r="B323" s="315" t="s">
        <v>249</v>
      </c>
      <c r="C323" s="291" t="s">
        <v>163</v>
      </c>
      <c r="D323" s="825"/>
      <c r="E323" s="295"/>
      <c r="F323" s="295"/>
      <c r="G323" s="295"/>
      <c r="H323" s="295"/>
      <c r="I323" s="295"/>
      <c r="J323" s="295"/>
      <c r="K323" s="295"/>
      <c r="L323" s="295"/>
      <c r="M323" s="295"/>
      <c r="N323" s="291"/>
      <c r="O323" s="825"/>
      <c r="P323" s="295"/>
      <c r="Q323" s="295"/>
      <c r="R323" s="295"/>
      <c r="S323" s="295"/>
      <c r="T323" s="825"/>
      <c r="U323" s="825"/>
      <c r="V323" s="825"/>
      <c r="W323" s="825"/>
      <c r="X323" s="82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11"/>
    </row>
    <row r="324" spans="1:39" s="283" customFormat="1" ht="15.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1" outlineLevel="1">
      <c r="A325" s="509">
        <v>16</v>
      </c>
      <c r="B325" s="314" t="s">
        <v>487</v>
      </c>
      <c r="C325" s="291" t="s">
        <v>25</v>
      </c>
      <c r="D325" s="825"/>
      <c r="E325" s="295"/>
      <c r="F325" s="295"/>
      <c r="G325" s="295"/>
      <c r="H325" s="295"/>
      <c r="I325" s="295"/>
      <c r="J325" s="295"/>
      <c r="K325" s="295"/>
      <c r="L325" s="295"/>
      <c r="M325" s="295"/>
      <c r="N325" s="291"/>
      <c r="O325" s="825"/>
      <c r="P325" s="295"/>
      <c r="Q325" s="295"/>
      <c r="R325" s="295"/>
      <c r="S325" s="295"/>
      <c r="T325" s="825"/>
      <c r="U325" s="825"/>
      <c r="V325" s="825"/>
      <c r="W325" s="825"/>
      <c r="X325" s="825"/>
      <c r="Y325" s="415"/>
      <c r="Z325" s="415"/>
      <c r="AA325" s="415"/>
      <c r="AB325" s="415"/>
      <c r="AC325" s="415"/>
      <c r="AD325" s="415"/>
      <c r="AE325" s="415"/>
      <c r="AF325" s="415"/>
      <c r="AG325" s="415"/>
      <c r="AH325" s="415"/>
      <c r="AI325" s="415"/>
      <c r="AJ325" s="415"/>
      <c r="AK325" s="415"/>
      <c r="AL325" s="415"/>
      <c r="AM325" s="296">
        <f>SUM(Y325:AL325)</f>
        <v>0</v>
      </c>
    </row>
    <row r="326" spans="1:39" s="283" customFormat="1" ht="15.5" outlineLevel="1">
      <c r="A326" s="509"/>
      <c r="B326" s="315" t="s">
        <v>249</v>
      </c>
      <c r="C326" s="291" t="s">
        <v>163</v>
      </c>
      <c r="D326" s="825"/>
      <c r="E326" s="295"/>
      <c r="F326" s="295"/>
      <c r="G326" s="295"/>
      <c r="H326" s="295"/>
      <c r="I326" s="295"/>
      <c r="J326" s="295"/>
      <c r="K326" s="295"/>
      <c r="L326" s="295"/>
      <c r="M326" s="295"/>
      <c r="N326" s="291"/>
      <c r="O326" s="825"/>
      <c r="P326" s="295"/>
      <c r="Q326" s="295"/>
      <c r="R326" s="295"/>
      <c r="S326" s="295"/>
      <c r="T326" s="825"/>
      <c r="U326" s="825"/>
      <c r="V326" s="825"/>
      <c r="W326" s="825"/>
      <c r="X326" s="825"/>
      <c r="Y326" s="411">
        <v>0</v>
      </c>
      <c r="Z326" s="411">
        <v>0</v>
      </c>
      <c r="AA326" s="411">
        <v>0</v>
      </c>
      <c r="AB326" s="411">
        <v>0</v>
      </c>
      <c r="AC326" s="411">
        <v>0</v>
      </c>
      <c r="AD326" s="411">
        <v>0</v>
      </c>
      <c r="AE326" s="411">
        <v>0</v>
      </c>
      <c r="AF326" s="411">
        <v>0</v>
      </c>
      <c r="AG326" s="411">
        <v>0</v>
      </c>
      <c r="AH326" s="411">
        <v>0</v>
      </c>
      <c r="AI326" s="411">
        <v>0</v>
      </c>
      <c r="AJ326" s="411">
        <v>0</v>
      </c>
      <c r="AK326" s="411">
        <v>0</v>
      </c>
      <c r="AL326" s="411">
        <v>0</v>
      </c>
      <c r="AM326" s="311"/>
    </row>
    <row r="327" spans="1:39" s="283" customFormat="1" ht="15.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5" outlineLevel="1">
      <c r="A328" s="509">
        <v>17</v>
      </c>
      <c r="B328" s="314" t="s">
        <v>9</v>
      </c>
      <c r="C328" s="291" t="s">
        <v>25</v>
      </c>
      <c r="D328" s="825"/>
      <c r="E328" s="740"/>
      <c r="F328" s="740"/>
      <c r="G328" s="740"/>
      <c r="H328" s="740"/>
      <c r="I328" s="740"/>
      <c r="J328" s="740"/>
      <c r="K328" s="740"/>
      <c r="L328" s="740"/>
      <c r="M328" s="740"/>
      <c r="N328" s="291"/>
      <c r="O328" s="825"/>
      <c r="P328" s="740"/>
      <c r="Q328" s="740"/>
      <c r="R328" s="740"/>
      <c r="S328" s="740"/>
      <c r="T328" s="825"/>
      <c r="U328" s="825"/>
      <c r="V328" s="825"/>
      <c r="W328" s="825"/>
      <c r="X328" s="825"/>
      <c r="Y328" s="415"/>
      <c r="Z328" s="415"/>
      <c r="AA328" s="415"/>
      <c r="AB328" s="415"/>
      <c r="AC328" s="415"/>
      <c r="AD328" s="415"/>
      <c r="AE328" s="415"/>
      <c r="AF328" s="415"/>
      <c r="AG328" s="415"/>
      <c r="AH328" s="415"/>
      <c r="AI328" s="415"/>
      <c r="AJ328" s="415"/>
      <c r="AK328" s="415"/>
      <c r="AL328" s="415"/>
      <c r="AM328" s="296">
        <f>SUM(Y328:AL328)</f>
        <v>0</v>
      </c>
    </row>
    <row r="329" spans="1:39" ht="15.5" outlineLevel="1">
      <c r="B329" s="294" t="s">
        <v>249</v>
      </c>
      <c r="C329" s="291" t="s">
        <v>163</v>
      </c>
      <c r="D329" s="825"/>
      <c r="E329" s="295"/>
      <c r="F329" s="295"/>
      <c r="G329" s="295"/>
      <c r="H329" s="295"/>
      <c r="I329" s="295"/>
      <c r="J329" s="295"/>
      <c r="K329" s="295"/>
      <c r="L329" s="295"/>
      <c r="M329" s="295"/>
      <c r="N329" s="291"/>
      <c r="O329" s="825"/>
      <c r="P329" s="295"/>
      <c r="Q329" s="295"/>
      <c r="R329" s="295"/>
      <c r="S329" s="295"/>
      <c r="T329" s="825"/>
      <c r="U329" s="825"/>
      <c r="V329" s="825"/>
      <c r="W329" s="825"/>
      <c r="X329" s="825"/>
      <c r="Y329" s="411">
        <v>0</v>
      </c>
      <c r="Z329" s="411">
        <v>0</v>
      </c>
      <c r="AA329" s="411">
        <v>0</v>
      </c>
      <c r="AB329" s="411">
        <v>0</v>
      </c>
      <c r="AC329" s="411">
        <v>0</v>
      </c>
      <c r="AD329" s="411">
        <v>0</v>
      </c>
      <c r="AE329" s="411">
        <v>0</v>
      </c>
      <c r="AF329" s="411">
        <v>0</v>
      </c>
      <c r="AG329" s="411">
        <v>0</v>
      </c>
      <c r="AH329" s="411">
        <v>0</v>
      </c>
      <c r="AI329" s="411">
        <v>0</v>
      </c>
      <c r="AJ329" s="411">
        <v>0</v>
      </c>
      <c r="AK329" s="411">
        <v>0</v>
      </c>
      <c r="AL329" s="411">
        <v>0</v>
      </c>
      <c r="AM329" s="311"/>
    </row>
    <row r="330" spans="1:39" ht="15.5" outlineLevel="1">
      <c r="B330" s="315"/>
      <c r="C330" s="305"/>
      <c r="D330" s="822"/>
      <c r="E330" s="291"/>
      <c r="F330" s="291"/>
      <c r="G330" s="291"/>
      <c r="H330" s="291"/>
      <c r="I330" s="291"/>
      <c r="J330" s="291"/>
      <c r="K330" s="291"/>
      <c r="L330" s="291"/>
      <c r="M330" s="291"/>
      <c r="N330" s="291"/>
      <c r="O330" s="822"/>
      <c r="P330" s="291"/>
      <c r="Q330" s="291"/>
      <c r="R330" s="291"/>
      <c r="S330" s="291"/>
      <c r="T330" s="822"/>
      <c r="U330" s="822"/>
      <c r="V330" s="822"/>
      <c r="W330" s="822"/>
      <c r="X330" s="822"/>
      <c r="Y330" s="419"/>
      <c r="Z330" s="420"/>
      <c r="AA330" s="420"/>
      <c r="AB330" s="420"/>
      <c r="AC330" s="420"/>
      <c r="AD330" s="420"/>
      <c r="AE330" s="420"/>
      <c r="AF330" s="420"/>
      <c r="AG330" s="420"/>
      <c r="AH330" s="420"/>
      <c r="AI330" s="420"/>
      <c r="AJ330" s="420"/>
      <c r="AK330" s="420"/>
      <c r="AL330" s="420"/>
      <c r="AM330" s="317"/>
    </row>
    <row r="331" spans="1:39" ht="15.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5" outlineLevel="1">
      <c r="A332" s="509">
        <v>18</v>
      </c>
      <c r="B332" s="315" t="s">
        <v>11</v>
      </c>
      <c r="C332" s="291" t="s">
        <v>25</v>
      </c>
      <c r="D332" s="825"/>
      <c r="E332" s="295"/>
      <c r="F332" s="295"/>
      <c r="G332" s="295"/>
      <c r="H332" s="295"/>
      <c r="I332" s="295"/>
      <c r="J332" s="295"/>
      <c r="K332" s="295"/>
      <c r="L332" s="295"/>
      <c r="M332" s="295"/>
      <c r="N332" s="295">
        <v>12</v>
      </c>
      <c r="O332" s="825"/>
      <c r="P332" s="295"/>
      <c r="Q332" s="295"/>
      <c r="R332" s="295"/>
      <c r="S332" s="295"/>
      <c r="T332" s="825"/>
      <c r="U332" s="825"/>
      <c r="V332" s="825"/>
      <c r="W332" s="825"/>
      <c r="X332" s="825"/>
      <c r="Y332" s="426"/>
      <c r="Z332" s="415"/>
      <c r="AA332" s="415"/>
      <c r="AB332" s="415"/>
      <c r="AC332" s="415"/>
      <c r="AD332" s="415"/>
      <c r="AE332" s="415"/>
      <c r="AF332" s="415"/>
      <c r="AG332" s="415"/>
      <c r="AH332" s="415"/>
      <c r="AI332" s="415"/>
      <c r="AJ332" s="415"/>
      <c r="AK332" s="415"/>
      <c r="AL332" s="415"/>
      <c r="AM332" s="296">
        <f>SUM(Y332:AL332)</f>
        <v>0</v>
      </c>
    </row>
    <row r="333" spans="1:39" ht="15.5" outlineLevel="1">
      <c r="B333" s="294" t="s">
        <v>249</v>
      </c>
      <c r="C333" s="291" t="s">
        <v>163</v>
      </c>
      <c r="D333" s="825"/>
      <c r="E333" s="295"/>
      <c r="F333" s="295"/>
      <c r="G333" s="295"/>
      <c r="H333" s="295"/>
      <c r="I333" s="295"/>
      <c r="J333" s="295"/>
      <c r="K333" s="295"/>
      <c r="L333" s="295"/>
      <c r="M333" s="295"/>
      <c r="N333" s="295">
        <v>12</v>
      </c>
      <c r="O333" s="825"/>
      <c r="P333" s="295"/>
      <c r="Q333" s="295"/>
      <c r="R333" s="295"/>
      <c r="S333" s="295"/>
      <c r="T333" s="825"/>
      <c r="U333" s="825"/>
      <c r="V333" s="825"/>
      <c r="W333" s="825"/>
      <c r="X333" s="825"/>
      <c r="Y333" s="411">
        <v>0</v>
      </c>
      <c r="Z333" s="411">
        <v>0</v>
      </c>
      <c r="AA333" s="411">
        <v>0</v>
      </c>
      <c r="AB333" s="411">
        <v>0</v>
      </c>
      <c r="AC333" s="411">
        <v>0</v>
      </c>
      <c r="AD333" s="411">
        <v>0</v>
      </c>
      <c r="AE333" s="411">
        <v>0</v>
      </c>
      <c r="AF333" s="411">
        <v>0</v>
      </c>
      <c r="AG333" s="411">
        <v>0</v>
      </c>
      <c r="AH333" s="411">
        <v>0</v>
      </c>
      <c r="AI333" s="411">
        <v>0</v>
      </c>
      <c r="AJ333" s="411">
        <v>0</v>
      </c>
      <c r="AK333" s="411">
        <v>0</v>
      </c>
      <c r="AL333" s="411">
        <v>0</v>
      </c>
      <c r="AM333" s="297"/>
    </row>
    <row r="334" spans="1:39" ht="15.5" outlineLevel="1">
      <c r="A334" s="512"/>
      <c r="B334" s="315"/>
      <c r="C334" s="305"/>
      <c r="D334" s="822"/>
      <c r="E334" s="291"/>
      <c r="F334" s="291"/>
      <c r="G334" s="291"/>
      <c r="H334" s="291"/>
      <c r="I334" s="291"/>
      <c r="J334" s="291"/>
      <c r="K334" s="291"/>
      <c r="L334" s="291"/>
      <c r="M334" s="291"/>
      <c r="N334" s="291"/>
      <c r="O334" s="822"/>
      <c r="P334" s="291"/>
      <c r="Q334" s="291"/>
      <c r="R334" s="291"/>
      <c r="S334" s="291"/>
      <c r="T334" s="822"/>
      <c r="U334" s="822"/>
      <c r="V334" s="822"/>
      <c r="W334" s="822"/>
      <c r="X334" s="822"/>
      <c r="Y334" s="412"/>
      <c r="Z334" s="421"/>
      <c r="AA334" s="421"/>
      <c r="AB334" s="421"/>
      <c r="AC334" s="421"/>
      <c r="AD334" s="421"/>
      <c r="AE334" s="421"/>
      <c r="AF334" s="421"/>
      <c r="AG334" s="421"/>
      <c r="AH334" s="421"/>
      <c r="AI334" s="421"/>
      <c r="AJ334" s="421"/>
      <c r="AK334" s="421"/>
      <c r="AL334" s="421"/>
      <c r="AM334" s="306"/>
    </row>
    <row r="335" spans="1:39" ht="15.5" outlineLevel="1">
      <c r="A335" s="509">
        <v>19</v>
      </c>
      <c r="B335" s="315" t="s">
        <v>12</v>
      </c>
      <c r="C335" s="291" t="s">
        <v>25</v>
      </c>
      <c r="D335" s="825"/>
      <c r="E335" s="295"/>
      <c r="F335" s="295"/>
      <c r="G335" s="295"/>
      <c r="H335" s="295"/>
      <c r="I335" s="295"/>
      <c r="J335" s="295"/>
      <c r="K335" s="295"/>
      <c r="L335" s="295"/>
      <c r="M335" s="295"/>
      <c r="N335" s="295">
        <v>12</v>
      </c>
      <c r="O335" s="825"/>
      <c r="P335" s="295"/>
      <c r="Q335" s="295"/>
      <c r="R335" s="295"/>
      <c r="S335" s="295"/>
      <c r="T335" s="825"/>
      <c r="U335" s="825"/>
      <c r="V335" s="825"/>
      <c r="W335" s="825"/>
      <c r="X335" s="825"/>
      <c r="Y335" s="410"/>
      <c r="Z335" s="415"/>
      <c r="AA335" s="415"/>
      <c r="AB335" s="415"/>
      <c r="AC335" s="415"/>
      <c r="AD335" s="415"/>
      <c r="AE335" s="415"/>
      <c r="AF335" s="415"/>
      <c r="AG335" s="415"/>
      <c r="AH335" s="415"/>
      <c r="AI335" s="415"/>
      <c r="AJ335" s="415"/>
      <c r="AK335" s="415"/>
      <c r="AL335" s="415"/>
      <c r="AM335" s="296">
        <f>SUM(Y335:AL335)</f>
        <v>0</v>
      </c>
    </row>
    <row r="336" spans="1:39" ht="15.5" outlineLevel="1">
      <c r="B336" s="294" t="s">
        <v>249</v>
      </c>
      <c r="C336" s="291" t="s">
        <v>163</v>
      </c>
      <c r="D336" s="825"/>
      <c r="E336" s="295"/>
      <c r="F336" s="295"/>
      <c r="G336" s="295"/>
      <c r="H336" s="295"/>
      <c r="I336" s="295"/>
      <c r="J336" s="295"/>
      <c r="K336" s="295"/>
      <c r="L336" s="295"/>
      <c r="M336" s="295"/>
      <c r="N336" s="295">
        <v>12</v>
      </c>
      <c r="O336" s="825"/>
      <c r="P336" s="295"/>
      <c r="Q336" s="295"/>
      <c r="R336" s="295"/>
      <c r="S336" s="295"/>
      <c r="T336" s="825"/>
      <c r="U336" s="825"/>
      <c r="V336" s="825"/>
      <c r="W336" s="825"/>
      <c r="X336" s="825"/>
      <c r="Y336" s="411">
        <v>0</v>
      </c>
      <c r="Z336" s="411">
        <v>0</v>
      </c>
      <c r="AA336" s="411">
        <v>0</v>
      </c>
      <c r="AB336" s="411">
        <v>0</v>
      </c>
      <c r="AC336" s="411">
        <v>0</v>
      </c>
      <c r="AD336" s="411">
        <v>0</v>
      </c>
      <c r="AE336" s="411">
        <v>0</v>
      </c>
      <c r="AF336" s="411">
        <v>0</v>
      </c>
      <c r="AG336" s="411">
        <v>0</v>
      </c>
      <c r="AH336" s="411">
        <v>0</v>
      </c>
      <c r="AI336" s="411">
        <v>0</v>
      </c>
      <c r="AJ336" s="411">
        <v>0</v>
      </c>
      <c r="AK336" s="411">
        <v>0</v>
      </c>
      <c r="AL336" s="411">
        <v>0</v>
      </c>
      <c r="AM336" s="297"/>
    </row>
    <row r="337" spans="1:39" ht="15.5" outlineLevel="1">
      <c r="B337" s="315"/>
      <c r="C337" s="305"/>
      <c r="D337" s="822"/>
      <c r="E337" s="291"/>
      <c r="F337" s="291"/>
      <c r="G337" s="291"/>
      <c r="H337" s="291"/>
      <c r="I337" s="291"/>
      <c r="J337" s="291"/>
      <c r="K337" s="291"/>
      <c r="L337" s="291"/>
      <c r="M337" s="291"/>
      <c r="N337" s="291"/>
      <c r="O337" s="822"/>
      <c r="P337" s="291"/>
      <c r="Q337" s="291"/>
      <c r="R337" s="291"/>
      <c r="S337" s="291"/>
      <c r="T337" s="822"/>
      <c r="U337" s="822"/>
      <c r="V337" s="822"/>
      <c r="W337" s="822"/>
      <c r="X337" s="822"/>
      <c r="Y337" s="422"/>
      <c r="Z337" s="422"/>
      <c r="AA337" s="412"/>
      <c r="AB337" s="412"/>
      <c r="AC337" s="412"/>
      <c r="AD337" s="412"/>
      <c r="AE337" s="412"/>
      <c r="AF337" s="412"/>
      <c r="AG337" s="412"/>
      <c r="AH337" s="412"/>
      <c r="AI337" s="412"/>
      <c r="AJ337" s="412"/>
      <c r="AK337" s="412"/>
      <c r="AL337" s="412"/>
      <c r="AM337" s="306"/>
    </row>
    <row r="338" spans="1:39" ht="15.5" outlineLevel="1">
      <c r="A338" s="509">
        <v>20</v>
      </c>
      <c r="B338" s="315" t="s">
        <v>13</v>
      </c>
      <c r="C338" s="291" t="s">
        <v>25</v>
      </c>
      <c r="D338" s="825"/>
      <c r="E338" s="295"/>
      <c r="F338" s="295"/>
      <c r="G338" s="295"/>
      <c r="H338" s="295"/>
      <c r="I338" s="295"/>
      <c r="J338" s="295"/>
      <c r="K338" s="295"/>
      <c r="L338" s="295"/>
      <c r="M338" s="295"/>
      <c r="N338" s="295">
        <v>12</v>
      </c>
      <c r="O338" s="825"/>
      <c r="P338" s="295"/>
      <c r="Q338" s="295"/>
      <c r="R338" s="295"/>
      <c r="S338" s="295"/>
      <c r="T338" s="825"/>
      <c r="U338" s="825"/>
      <c r="V338" s="825"/>
      <c r="W338" s="825"/>
      <c r="X338" s="825"/>
      <c r="Y338" s="410"/>
      <c r="Z338" s="415"/>
      <c r="AA338" s="415"/>
      <c r="AB338" s="415"/>
      <c r="AC338" s="469"/>
      <c r="AD338" s="415"/>
      <c r="AE338" s="415"/>
      <c r="AF338" s="415"/>
      <c r="AG338" s="415"/>
      <c r="AH338" s="415"/>
      <c r="AI338" s="415"/>
      <c r="AJ338" s="415"/>
      <c r="AK338" s="415"/>
      <c r="AL338" s="415"/>
      <c r="AM338" s="296">
        <f>SUM(Y338:AL338)</f>
        <v>0</v>
      </c>
    </row>
    <row r="339" spans="1:39" ht="15.5" outlineLevel="1">
      <c r="B339" s="294" t="s">
        <v>249</v>
      </c>
      <c r="C339" s="291" t="s">
        <v>163</v>
      </c>
      <c r="D339" s="825"/>
      <c r="E339" s="295"/>
      <c r="F339" s="295"/>
      <c r="G339" s="295"/>
      <c r="H339" s="295"/>
      <c r="I339" s="295"/>
      <c r="J339" s="295"/>
      <c r="K339" s="295"/>
      <c r="L339" s="295"/>
      <c r="M339" s="295"/>
      <c r="N339" s="295">
        <v>12</v>
      </c>
      <c r="O339" s="825"/>
      <c r="P339" s="295"/>
      <c r="Q339" s="295"/>
      <c r="R339" s="295"/>
      <c r="S339" s="295"/>
      <c r="T339" s="825"/>
      <c r="U339" s="825"/>
      <c r="V339" s="825"/>
      <c r="W339" s="825"/>
      <c r="X339" s="825"/>
      <c r="Y339" s="411">
        <v>0</v>
      </c>
      <c r="Z339" s="411">
        <v>0</v>
      </c>
      <c r="AA339" s="411">
        <v>0</v>
      </c>
      <c r="AB339" s="411">
        <v>0</v>
      </c>
      <c r="AC339" s="411">
        <v>0</v>
      </c>
      <c r="AD339" s="411">
        <v>0</v>
      </c>
      <c r="AE339" s="411">
        <v>0</v>
      </c>
      <c r="AF339" s="411">
        <v>0</v>
      </c>
      <c r="AG339" s="411">
        <v>0</v>
      </c>
      <c r="AH339" s="411">
        <v>0</v>
      </c>
      <c r="AI339" s="411">
        <v>0</v>
      </c>
      <c r="AJ339" s="411">
        <v>0</v>
      </c>
      <c r="AK339" s="411">
        <v>0</v>
      </c>
      <c r="AL339" s="411">
        <v>0</v>
      </c>
      <c r="AM339" s="306"/>
    </row>
    <row r="340" spans="1:39" ht="15.5" outlineLevel="1">
      <c r="B340" s="315"/>
      <c r="C340" s="305"/>
      <c r="D340" s="822"/>
      <c r="E340" s="291"/>
      <c r="F340" s="291"/>
      <c r="G340" s="291"/>
      <c r="H340" s="291"/>
      <c r="I340" s="291"/>
      <c r="J340" s="291"/>
      <c r="K340" s="291"/>
      <c r="L340" s="291"/>
      <c r="M340" s="291"/>
      <c r="N340" s="318"/>
      <c r="O340" s="822"/>
      <c r="P340" s="291"/>
      <c r="Q340" s="291"/>
      <c r="R340" s="291"/>
      <c r="S340" s="291"/>
      <c r="T340" s="822"/>
      <c r="U340" s="822"/>
      <c r="V340" s="822"/>
      <c r="W340" s="822"/>
      <c r="X340" s="822"/>
      <c r="Y340" s="412"/>
      <c r="Z340" s="412"/>
      <c r="AA340" s="412"/>
      <c r="AB340" s="412"/>
      <c r="AC340" s="412"/>
      <c r="AD340" s="412"/>
      <c r="AE340" s="412"/>
      <c r="AF340" s="412"/>
      <c r="AG340" s="412"/>
      <c r="AH340" s="412"/>
      <c r="AI340" s="412"/>
      <c r="AJ340" s="412"/>
      <c r="AK340" s="412"/>
      <c r="AL340" s="412"/>
      <c r="AM340" s="306"/>
    </row>
    <row r="341" spans="1:39" ht="15.5" outlineLevel="1">
      <c r="A341" s="509">
        <v>21</v>
      </c>
      <c r="B341" s="315" t="s">
        <v>22</v>
      </c>
      <c r="C341" s="291" t="s">
        <v>25</v>
      </c>
      <c r="D341" s="825">
        <v>1220106.7116274999</v>
      </c>
      <c r="E341" s="740">
        <v>1220106.7116274999</v>
      </c>
      <c r="F341" s="740">
        <v>1219601.4934730199</v>
      </c>
      <c r="G341" s="740">
        <v>1219601.4934730199</v>
      </c>
      <c r="H341" s="740">
        <v>1212731.66524817</v>
      </c>
      <c r="I341" s="740"/>
      <c r="J341" s="740"/>
      <c r="K341" s="740"/>
      <c r="L341" s="740"/>
      <c r="M341" s="740"/>
      <c r="N341" s="295">
        <v>12</v>
      </c>
      <c r="O341" s="825">
        <v>184.41668481799999</v>
      </c>
      <c r="P341" s="740">
        <v>184.41668481799999</v>
      </c>
      <c r="Q341" s="740">
        <v>184.25541505800001</v>
      </c>
      <c r="R341" s="740">
        <v>184.25541505800001</v>
      </c>
      <c r="S341" s="740">
        <v>182.06250980799999</v>
      </c>
      <c r="T341" s="825"/>
      <c r="U341" s="825"/>
      <c r="V341" s="825"/>
      <c r="W341" s="825"/>
      <c r="X341" s="825"/>
      <c r="Y341" s="410"/>
      <c r="Z341" s="503">
        <v>0.23481342888604817</v>
      </c>
      <c r="AA341" s="503">
        <v>0.76518657111395172</v>
      </c>
      <c r="AB341" s="415"/>
      <c r="AC341" s="415"/>
      <c r="AD341" s="415"/>
      <c r="AE341" s="415"/>
      <c r="AF341" s="415"/>
      <c r="AG341" s="415"/>
      <c r="AH341" s="415"/>
      <c r="AI341" s="415"/>
      <c r="AJ341" s="415"/>
      <c r="AK341" s="415"/>
      <c r="AL341" s="415"/>
      <c r="AM341" s="296">
        <f>SUM(Y341:AL341)</f>
        <v>0.99999999999999989</v>
      </c>
    </row>
    <row r="342" spans="1:39" ht="15.5" outlineLevel="1">
      <c r="B342" s="294" t="s">
        <v>249</v>
      </c>
      <c r="C342" s="291" t="s">
        <v>163</v>
      </c>
      <c r="D342" s="825">
        <v>497856.03619999997</v>
      </c>
      <c r="E342" s="740">
        <v>497856.03619999997</v>
      </c>
      <c r="F342" s="740">
        <v>497856.03619999997</v>
      </c>
      <c r="G342" s="740">
        <v>497856.03619999997</v>
      </c>
      <c r="H342" s="740">
        <v>496903.23590000003</v>
      </c>
      <c r="I342" s="740"/>
      <c r="J342" s="740"/>
      <c r="K342" s="740"/>
      <c r="L342" s="740"/>
      <c r="M342" s="740"/>
      <c r="N342" s="295">
        <v>12</v>
      </c>
      <c r="O342" s="825">
        <v>75.331871100000001</v>
      </c>
      <c r="P342" s="740">
        <v>75.331871100000001</v>
      </c>
      <c r="Q342" s="740">
        <v>75.331871100000001</v>
      </c>
      <c r="R342" s="740">
        <v>75.331871100000001</v>
      </c>
      <c r="S342" s="740">
        <v>75.058352099999993</v>
      </c>
      <c r="T342" s="825"/>
      <c r="U342" s="825"/>
      <c r="V342" s="825"/>
      <c r="W342" s="825"/>
      <c r="X342" s="825"/>
      <c r="Y342" s="411">
        <v>0</v>
      </c>
      <c r="Z342" s="411">
        <v>0.23481342888604817</v>
      </c>
      <c r="AA342" s="411">
        <v>0.76518657111395172</v>
      </c>
      <c r="AB342" s="411">
        <v>0</v>
      </c>
      <c r="AC342" s="411">
        <v>0</v>
      </c>
      <c r="AD342" s="411">
        <v>0</v>
      </c>
      <c r="AE342" s="411">
        <v>0</v>
      </c>
      <c r="AF342" s="411">
        <v>0</v>
      </c>
      <c r="AG342" s="411">
        <v>0</v>
      </c>
      <c r="AH342" s="411">
        <v>0</v>
      </c>
      <c r="AI342" s="411">
        <v>0</v>
      </c>
      <c r="AJ342" s="411">
        <v>0</v>
      </c>
      <c r="AK342" s="411">
        <v>0</v>
      </c>
      <c r="AL342" s="411">
        <v>0</v>
      </c>
      <c r="AM342" s="297"/>
    </row>
    <row r="343" spans="1:39" ht="15.5" outlineLevel="1">
      <c r="B343" s="315"/>
      <c r="C343" s="305"/>
      <c r="D343" s="822"/>
      <c r="E343" s="291"/>
      <c r="F343" s="291"/>
      <c r="G343" s="291"/>
      <c r="H343" s="291"/>
      <c r="I343" s="291"/>
      <c r="J343" s="291"/>
      <c r="K343" s="291"/>
      <c r="L343" s="291"/>
      <c r="M343" s="291"/>
      <c r="N343" s="291"/>
      <c r="O343" s="822"/>
      <c r="P343" s="291"/>
      <c r="Q343" s="291"/>
      <c r="R343" s="291"/>
      <c r="S343" s="291"/>
      <c r="T343" s="822"/>
      <c r="U343" s="822"/>
      <c r="V343" s="822"/>
      <c r="W343" s="822"/>
      <c r="X343" s="822"/>
      <c r="Y343" s="422"/>
      <c r="Z343" s="412"/>
      <c r="AA343" s="412"/>
      <c r="AB343" s="412"/>
      <c r="AC343" s="412"/>
      <c r="AD343" s="412"/>
      <c r="AE343" s="412"/>
      <c r="AF343" s="412"/>
      <c r="AG343" s="412"/>
      <c r="AH343" s="412"/>
      <c r="AI343" s="412"/>
      <c r="AJ343" s="412"/>
      <c r="AK343" s="412"/>
      <c r="AL343" s="412"/>
      <c r="AM343" s="306"/>
    </row>
    <row r="344" spans="1:39" ht="15.5" outlineLevel="1">
      <c r="A344" s="509">
        <v>22</v>
      </c>
      <c r="B344" s="315" t="s">
        <v>9</v>
      </c>
      <c r="C344" s="291" t="s">
        <v>25</v>
      </c>
      <c r="D344" s="825"/>
      <c r="E344" s="740"/>
      <c r="F344" s="740"/>
      <c r="G344" s="740"/>
      <c r="H344" s="740"/>
      <c r="I344" s="740"/>
      <c r="J344" s="740"/>
      <c r="K344" s="740"/>
      <c r="L344" s="740"/>
      <c r="M344" s="740"/>
      <c r="N344" s="291"/>
      <c r="O344" s="825"/>
      <c r="P344" s="740"/>
      <c r="Q344" s="740"/>
      <c r="R344" s="740"/>
      <c r="S344" s="740"/>
      <c r="T344" s="825"/>
      <c r="U344" s="825"/>
      <c r="V344" s="825"/>
      <c r="W344" s="825"/>
      <c r="X344" s="825"/>
      <c r="Y344" s="410"/>
      <c r="Z344" s="415"/>
      <c r="AA344" s="415"/>
      <c r="AB344" s="415"/>
      <c r="AC344" s="415"/>
      <c r="AD344" s="415"/>
      <c r="AE344" s="415"/>
      <c r="AF344" s="415"/>
      <c r="AG344" s="415"/>
      <c r="AH344" s="415"/>
      <c r="AI344" s="415"/>
      <c r="AJ344" s="415"/>
      <c r="AK344" s="415"/>
      <c r="AL344" s="415"/>
      <c r="AM344" s="296">
        <f>SUM(Y344:AL344)</f>
        <v>0</v>
      </c>
    </row>
    <row r="345" spans="1:39" ht="15.5" outlineLevel="1">
      <c r="B345" s="294" t="s">
        <v>249</v>
      </c>
      <c r="C345" s="291" t="s">
        <v>163</v>
      </c>
      <c r="D345" s="825"/>
      <c r="E345" s="295"/>
      <c r="F345" s="295"/>
      <c r="G345" s="295"/>
      <c r="H345" s="295"/>
      <c r="I345" s="295"/>
      <c r="J345" s="295"/>
      <c r="K345" s="295"/>
      <c r="L345" s="295"/>
      <c r="M345" s="295"/>
      <c r="N345" s="291"/>
      <c r="O345" s="825"/>
      <c r="P345" s="295"/>
      <c r="Q345" s="295"/>
      <c r="R345" s="295"/>
      <c r="S345" s="295"/>
      <c r="T345" s="825"/>
      <c r="U345" s="825"/>
      <c r="V345" s="825"/>
      <c r="W345" s="825"/>
      <c r="X345" s="825"/>
      <c r="Y345" s="411">
        <v>0</v>
      </c>
      <c r="Z345" s="411">
        <v>0</v>
      </c>
      <c r="AA345" s="411">
        <v>0</v>
      </c>
      <c r="AB345" s="411">
        <v>0</v>
      </c>
      <c r="AC345" s="411">
        <v>0</v>
      </c>
      <c r="AD345" s="411">
        <v>0</v>
      </c>
      <c r="AE345" s="411">
        <v>0</v>
      </c>
      <c r="AF345" s="411">
        <v>0</v>
      </c>
      <c r="AG345" s="411">
        <v>0</v>
      </c>
      <c r="AH345" s="411">
        <v>0</v>
      </c>
      <c r="AI345" s="411">
        <v>0</v>
      </c>
      <c r="AJ345" s="411">
        <v>0</v>
      </c>
      <c r="AK345" s="411">
        <v>0</v>
      </c>
      <c r="AL345" s="411">
        <v>0</v>
      </c>
      <c r="AM345" s="306"/>
    </row>
    <row r="346" spans="1:39" ht="15.5" outlineLevel="1">
      <c r="B346" s="315"/>
      <c r="C346" s="305"/>
      <c r="D346" s="822"/>
      <c r="E346" s="291"/>
      <c r="F346" s="291"/>
      <c r="G346" s="291"/>
      <c r="H346" s="291"/>
      <c r="I346" s="291"/>
      <c r="J346" s="291"/>
      <c r="K346" s="291"/>
      <c r="L346" s="291"/>
      <c r="M346" s="291"/>
      <c r="N346" s="291"/>
      <c r="O346" s="822"/>
      <c r="P346" s="291"/>
      <c r="Q346" s="291"/>
      <c r="R346" s="291"/>
      <c r="S346" s="291"/>
      <c r="T346" s="822"/>
      <c r="U346" s="822"/>
      <c r="V346" s="822"/>
      <c r="W346" s="822"/>
      <c r="X346" s="822"/>
      <c r="Y346" s="412"/>
      <c r="Z346" s="412"/>
      <c r="AA346" s="412"/>
      <c r="AB346" s="412"/>
      <c r="AC346" s="412"/>
      <c r="AD346" s="412"/>
      <c r="AE346" s="412"/>
      <c r="AF346" s="412"/>
      <c r="AG346" s="412"/>
      <c r="AH346" s="412"/>
      <c r="AI346" s="412"/>
      <c r="AJ346" s="412"/>
      <c r="AK346" s="412"/>
      <c r="AL346" s="412"/>
      <c r="AM346" s="306"/>
    </row>
    <row r="347" spans="1:39" ht="15.5" outlineLevel="1">
      <c r="A347" s="510"/>
      <c r="B347" s="288" t="s">
        <v>14</v>
      </c>
      <c r="C347" s="289"/>
      <c r="D347" s="290"/>
      <c r="E347" s="290"/>
      <c r="F347" s="290"/>
      <c r="G347" s="290"/>
      <c r="H347" s="290"/>
      <c r="I347" s="290"/>
      <c r="J347" s="290"/>
      <c r="K347" s="290"/>
      <c r="L347" s="290"/>
      <c r="M347" s="290"/>
      <c r="N347" s="290"/>
      <c r="O347" s="289"/>
      <c r="P347" s="289"/>
      <c r="Q347" s="289"/>
      <c r="R347" s="289"/>
      <c r="S347" s="289"/>
      <c r="T347" s="290"/>
      <c r="U347" s="290"/>
      <c r="V347" s="290"/>
      <c r="W347" s="290"/>
      <c r="X347" s="290"/>
      <c r="Y347" s="414"/>
      <c r="Z347" s="414"/>
      <c r="AA347" s="414"/>
      <c r="AB347" s="414"/>
      <c r="AC347" s="414"/>
      <c r="AD347" s="414"/>
      <c r="AE347" s="414"/>
      <c r="AF347" s="414"/>
      <c r="AG347" s="414"/>
      <c r="AH347" s="414"/>
      <c r="AI347" s="414"/>
      <c r="AJ347" s="414"/>
      <c r="AK347" s="414"/>
      <c r="AL347" s="414"/>
      <c r="AM347" s="292"/>
    </row>
    <row r="348" spans="1:39" ht="15.5" outlineLevel="1">
      <c r="A348" s="509">
        <v>23</v>
      </c>
      <c r="B348" s="315" t="s">
        <v>14</v>
      </c>
      <c r="C348" s="291" t="s">
        <v>25</v>
      </c>
      <c r="D348" s="825">
        <v>13879.093757629</v>
      </c>
      <c r="E348" s="740">
        <v>13813.719535828001</v>
      </c>
      <c r="F348" s="740">
        <v>13785.769935607999</v>
      </c>
      <c r="G348" s="740">
        <v>12305.979377747</v>
      </c>
      <c r="H348" s="740">
        <v>11497.687606812</v>
      </c>
      <c r="I348" s="740"/>
      <c r="J348" s="740"/>
      <c r="K348" s="740"/>
      <c r="L348" s="740"/>
      <c r="M348" s="740"/>
      <c r="N348" s="291"/>
      <c r="O348" s="825">
        <v>1.1431082619999999</v>
      </c>
      <c r="P348" s="740">
        <v>1.1397123140000001</v>
      </c>
      <c r="Q348" s="740">
        <v>1.1382604359999999</v>
      </c>
      <c r="R348" s="740">
        <v>1.061390815</v>
      </c>
      <c r="S348" s="740">
        <v>1.019403048</v>
      </c>
      <c r="T348" s="825"/>
      <c r="U348" s="825"/>
      <c r="V348" s="825"/>
      <c r="W348" s="825"/>
      <c r="X348" s="825"/>
      <c r="Y348" s="470">
        <v>1</v>
      </c>
      <c r="Z348" s="410"/>
      <c r="AA348" s="410"/>
      <c r="AB348" s="410"/>
      <c r="AC348" s="410"/>
      <c r="AD348" s="410"/>
      <c r="AE348" s="410"/>
      <c r="AF348" s="410"/>
      <c r="AG348" s="410"/>
      <c r="AH348" s="410"/>
      <c r="AI348" s="410"/>
      <c r="AJ348" s="410"/>
      <c r="AK348" s="410"/>
      <c r="AL348" s="410"/>
      <c r="AM348" s="296">
        <f>SUM(Y348:AL348)</f>
        <v>1</v>
      </c>
    </row>
    <row r="349" spans="1:39" ht="15.5" outlineLevel="1">
      <c r="B349" s="294" t="s">
        <v>249</v>
      </c>
      <c r="C349" s="291" t="s">
        <v>163</v>
      </c>
      <c r="D349" s="825"/>
      <c r="E349" s="295"/>
      <c r="F349" s="295"/>
      <c r="G349" s="295"/>
      <c r="H349" s="295"/>
      <c r="I349" s="295"/>
      <c r="J349" s="295"/>
      <c r="K349" s="295"/>
      <c r="L349" s="295"/>
      <c r="M349" s="295"/>
      <c r="N349" s="468"/>
      <c r="O349" s="825"/>
      <c r="P349" s="295"/>
      <c r="Q349" s="295"/>
      <c r="R349" s="295"/>
      <c r="S349" s="295"/>
      <c r="T349" s="825"/>
      <c r="U349" s="825"/>
      <c r="V349" s="825"/>
      <c r="W349" s="825"/>
      <c r="X349" s="825"/>
      <c r="Y349" s="411">
        <v>1</v>
      </c>
      <c r="Z349" s="411">
        <v>0</v>
      </c>
      <c r="AA349" s="411">
        <v>0</v>
      </c>
      <c r="AB349" s="411">
        <v>0</v>
      </c>
      <c r="AC349" s="411">
        <v>0</v>
      </c>
      <c r="AD349" s="411">
        <v>0</v>
      </c>
      <c r="AE349" s="411">
        <v>0</v>
      </c>
      <c r="AF349" s="411">
        <v>0</v>
      </c>
      <c r="AG349" s="411">
        <v>0</v>
      </c>
      <c r="AH349" s="411">
        <v>0</v>
      </c>
      <c r="AI349" s="411">
        <v>0</v>
      </c>
      <c r="AJ349" s="411">
        <v>0</v>
      </c>
      <c r="AK349" s="411">
        <v>0</v>
      </c>
      <c r="AL349" s="411">
        <v>0</v>
      </c>
      <c r="AM349" s="297"/>
    </row>
    <row r="350" spans="1:39" ht="15.5" outlineLevel="1">
      <c r="B350" s="315"/>
      <c r="C350" s="305"/>
      <c r="D350" s="822"/>
      <c r="E350" s="291"/>
      <c r="F350" s="291"/>
      <c r="G350" s="291"/>
      <c r="H350" s="291"/>
      <c r="I350" s="291"/>
      <c r="J350" s="291"/>
      <c r="K350" s="291"/>
      <c r="L350" s="291"/>
      <c r="M350" s="291"/>
      <c r="N350" s="291"/>
      <c r="O350" s="822"/>
      <c r="P350" s="291"/>
      <c r="Q350" s="291"/>
      <c r="R350" s="291"/>
      <c r="S350" s="291"/>
      <c r="T350" s="822"/>
      <c r="U350" s="822"/>
      <c r="V350" s="822"/>
      <c r="W350" s="822"/>
      <c r="X350" s="822"/>
      <c r="Y350" s="412"/>
      <c r="Z350" s="412"/>
      <c r="AA350" s="412"/>
      <c r="AB350" s="412"/>
      <c r="AC350" s="412"/>
      <c r="AD350" s="412"/>
      <c r="AE350" s="412"/>
      <c r="AF350" s="412"/>
      <c r="AG350" s="412"/>
      <c r="AH350" s="412"/>
      <c r="AI350" s="412"/>
      <c r="AJ350" s="412"/>
      <c r="AK350" s="412"/>
      <c r="AL350" s="412"/>
      <c r="AM350" s="306"/>
    </row>
    <row r="351" spans="1:39" s="293" customFormat="1" ht="15.5" outlineLevel="1">
      <c r="A351" s="510"/>
      <c r="B351" s="288" t="s">
        <v>488</v>
      </c>
      <c r="C351" s="289"/>
      <c r="D351" s="290"/>
      <c r="E351" s="290"/>
      <c r="F351" s="290"/>
      <c r="G351" s="290"/>
      <c r="H351" s="290"/>
      <c r="I351" s="290"/>
      <c r="J351" s="290"/>
      <c r="K351" s="290"/>
      <c r="L351" s="290"/>
      <c r="M351" s="290"/>
      <c r="N351" s="290"/>
      <c r="O351" s="289"/>
      <c r="P351" s="289"/>
      <c r="Q351" s="289"/>
      <c r="R351" s="289"/>
      <c r="S351" s="289"/>
      <c r="T351" s="290"/>
      <c r="U351" s="290"/>
      <c r="V351" s="290"/>
      <c r="W351" s="290"/>
      <c r="X351" s="290"/>
      <c r="Y351" s="414"/>
      <c r="Z351" s="414"/>
      <c r="AA351" s="414"/>
      <c r="AB351" s="414"/>
      <c r="AC351" s="414"/>
      <c r="AD351" s="414"/>
      <c r="AE351" s="414"/>
      <c r="AF351" s="414"/>
      <c r="AG351" s="414"/>
      <c r="AH351" s="414"/>
      <c r="AI351" s="414"/>
      <c r="AJ351" s="414"/>
      <c r="AK351" s="414"/>
      <c r="AL351" s="414"/>
      <c r="AM351" s="292"/>
    </row>
    <row r="352" spans="1:39" s="283" customFormat="1" ht="15.5" outlineLevel="1">
      <c r="A352" s="509">
        <v>24</v>
      </c>
      <c r="B352" s="315" t="s">
        <v>14</v>
      </c>
      <c r="C352" s="291" t="s">
        <v>25</v>
      </c>
      <c r="D352" s="825"/>
      <c r="E352" s="295"/>
      <c r="F352" s="295"/>
      <c r="G352" s="295"/>
      <c r="H352" s="295"/>
      <c r="I352" s="295"/>
      <c r="J352" s="295"/>
      <c r="K352" s="295"/>
      <c r="L352" s="295"/>
      <c r="M352" s="295"/>
      <c r="N352" s="291"/>
      <c r="O352" s="825"/>
      <c r="P352" s="295"/>
      <c r="Q352" s="295"/>
      <c r="R352" s="295"/>
      <c r="S352" s="295"/>
      <c r="T352" s="825"/>
      <c r="U352" s="825"/>
      <c r="V352" s="825"/>
      <c r="W352" s="825"/>
      <c r="X352" s="825"/>
      <c r="Y352" s="410"/>
      <c r="Z352" s="410"/>
      <c r="AA352" s="410"/>
      <c r="AB352" s="410"/>
      <c r="AC352" s="410"/>
      <c r="AD352" s="410"/>
      <c r="AE352" s="410"/>
      <c r="AF352" s="410"/>
      <c r="AG352" s="410"/>
      <c r="AH352" s="410"/>
      <c r="AI352" s="410"/>
      <c r="AJ352" s="410"/>
      <c r="AK352" s="410"/>
      <c r="AL352" s="410"/>
      <c r="AM352" s="296">
        <f>SUM(Y352:AL352)</f>
        <v>0</v>
      </c>
    </row>
    <row r="353" spans="1:39" s="283" customFormat="1" ht="15.5" outlineLevel="1">
      <c r="A353" s="509"/>
      <c r="B353" s="315" t="s">
        <v>249</v>
      </c>
      <c r="C353" s="291" t="s">
        <v>163</v>
      </c>
      <c r="D353" s="825"/>
      <c r="E353" s="295"/>
      <c r="F353" s="295"/>
      <c r="G353" s="295"/>
      <c r="H353" s="295"/>
      <c r="I353" s="295"/>
      <c r="J353" s="295"/>
      <c r="K353" s="295"/>
      <c r="L353" s="295"/>
      <c r="M353" s="295"/>
      <c r="N353" s="468"/>
      <c r="O353" s="825"/>
      <c r="P353" s="295"/>
      <c r="Q353" s="295"/>
      <c r="R353" s="295"/>
      <c r="S353" s="295"/>
      <c r="T353" s="825"/>
      <c r="U353" s="825"/>
      <c r="V353" s="825"/>
      <c r="W353" s="825"/>
      <c r="X353" s="825"/>
      <c r="Y353" s="411">
        <v>0</v>
      </c>
      <c r="Z353" s="411">
        <v>0</v>
      </c>
      <c r="AA353" s="411">
        <v>0</v>
      </c>
      <c r="AB353" s="411">
        <v>0</v>
      </c>
      <c r="AC353" s="411">
        <v>0</v>
      </c>
      <c r="AD353" s="411">
        <v>0</v>
      </c>
      <c r="AE353" s="411">
        <v>0</v>
      </c>
      <c r="AF353" s="411">
        <v>0</v>
      </c>
      <c r="AG353" s="411">
        <v>0</v>
      </c>
      <c r="AH353" s="411">
        <v>0</v>
      </c>
      <c r="AI353" s="411">
        <v>0</v>
      </c>
      <c r="AJ353" s="411">
        <v>0</v>
      </c>
      <c r="AK353" s="411">
        <v>0</v>
      </c>
      <c r="AL353" s="411">
        <v>0</v>
      </c>
      <c r="AM353" s="297"/>
    </row>
    <row r="354" spans="1:39" s="283" customFormat="1" ht="15.5" outlineLevel="1">
      <c r="A354" s="509"/>
      <c r="B354" s="315"/>
      <c r="C354" s="305"/>
      <c r="D354" s="822"/>
      <c r="E354" s="291"/>
      <c r="F354" s="291"/>
      <c r="G354" s="291"/>
      <c r="H354" s="291"/>
      <c r="I354" s="291"/>
      <c r="J354" s="291"/>
      <c r="K354" s="291"/>
      <c r="L354" s="291"/>
      <c r="M354" s="291"/>
      <c r="N354" s="291"/>
      <c r="O354" s="822"/>
      <c r="P354" s="291"/>
      <c r="Q354" s="291"/>
      <c r="R354" s="291"/>
      <c r="S354" s="291"/>
      <c r="T354" s="822"/>
      <c r="U354" s="822"/>
      <c r="V354" s="822"/>
      <c r="W354" s="822"/>
      <c r="X354" s="822"/>
      <c r="Y354" s="412"/>
      <c r="Z354" s="412"/>
      <c r="AA354" s="412"/>
      <c r="AB354" s="412"/>
      <c r="AC354" s="412"/>
      <c r="AD354" s="412"/>
      <c r="AE354" s="412"/>
      <c r="AF354" s="412"/>
      <c r="AG354" s="412"/>
      <c r="AH354" s="412"/>
      <c r="AI354" s="412"/>
      <c r="AJ354" s="412"/>
      <c r="AK354" s="412"/>
      <c r="AL354" s="412"/>
      <c r="AM354" s="306"/>
    </row>
    <row r="355" spans="1:39" s="283" customFormat="1" ht="15.5" outlineLevel="1">
      <c r="A355" s="509">
        <v>25</v>
      </c>
      <c r="B355" s="314" t="s">
        <v>21</v>
      </c>
      <c r="C355" s="291" t="s">
        <v>25</v>
      </c>
      <c r="D355" s="825"/>
      <c r="E355" s="295"/>
      <c r="F355" s="295"/>
      <c r="G355" s="295"/>
      <c r="H355" s="295"/>
      <c r="I355" s="295"/>
      <c r="J355" s="295"/>
      <c r="K355" s="295"/>
      <c r="L355" s="295"/>
      <c r="M355" s="295"/>
      <c r="N355" s="295">
        <v>0</v>
      </c>
      <c r="O355" s="825"/>
      <c r="P355" s="295"/>
      <c r="Q355" s="295"/>
      <c r="R355" s="295"/>
      <c r="S355" s="295"/>
      <c r="T355" s="825"/>
      <c r="U355" s="825"/>
      <c r="V355" s="825"/>
      <c r="W355" s="825"/>
      <c r="X355" s="825"/>
      <c r="Y355" s="415"/>
      <c r="Z355" s="415"/>
      <c r="AA355" s="415"/>
      <c r="AB355" s="415"/>
      <c r="AC355" s="415"/>
      <c r="AD355" s="415"/>
      <c r="AE355" s="415"/>
      <c r="AF355" s="415"/>
      <c r="AG355" s="415"/>
      <c r="AH355" s="415"/>
      <c r="AI355" s="415"/>
      <c r="AJ355" s="415"/>
      <c r="AK355" s="415"/>
      <c r="AL355" s="415"/>
      <c r="AM355" s="296">
        <f>SUM(Y355:AL355)</f>
        <v>0</v>
      </c>
    </row>
    <row r="356" spans="1:39" s="283" customFormat="1" ht="15.5" outlineLevel="1">
      <c r="A356" s="509"/>
      <c r="B356" s="315" t="s">
        <v>249</v>
      </c>
      <c r="C356" s="291" t="s">
        <v>163</v>
      </c>
      <c r="D356" s="825"/>
      <c r="E356" s="295"/>
      <c r="F356" s="295"/>
      <c r="G356" s="295"/>
      <c r="H356" s="295"/>
      <c r="I356" s="295"/>
      <c r="J356" s="295"/>
      <c r="K356" s="295"/>
      <c r="L356" s="295"/>
      <c r="M356" s="295"/>
      <c r="N356" s="295">
        <v>0</v>
      </c>
      <c r="O356" s="825"/>
      <c r="P356" s="295"/>
      <c r="Q356" s="295"/>
      <c r="R356" s="295"/>
      <c r="S356" s="295"/>
      <c r="T356" s="825"/>
      <c r="U356" s="825"/>
      <c r="V356" s="825"/>
      <c r="W356" s="825"/>
      <c r="X356" s="825"/>
      <c r="Y356" s="411">
        <v>0</v>
      </c>
      <c r="Z356" s="411">
        <v>0</v>
      </c>
      <c r="AA356" s="411">
        <v>0</v>
      </c>
      <c r="AB356" s="411">
        <v>0</v>
      </c>
      <c r="AC356" s="411">
        <v>0</v>
      </c>
      <c r="AD356" s="411">
        <v>0</v>
      </c>
      <c r="AE356" s="411">
        <v>0</v>
      </c>
      <c r="AF356" s="411">
        <v>0</v>
      </c>
      <c r="AG356" s="411">
        <v>0</v>
      </c>
      <c r="AH356" s="411">
        <v>0</v>
      </c>
      <c r="AI356" s="411">
        <v>0</v>
      </c>
      <c r="AJ356" s="411">
        <v>0</v>
      </c>
      <c r="AK356" s="411">
        <v>0</v>
      </c>
      <c r="AL356" s="411">
        <v>0</v>
      </c>
      <c r="AM356" s="311"/>
    </row>
    <row r="357" spans="1:39" s="283" customFormat="1" ht="15.5" outlineLevel="1">
      <c r="A357" s="509"/>
      <c r="B357" s="314"/>
      <c r="C357" s="312"/>
      <c r="D357" s="822"/>
      <c r="E357" s="291"/>
      <c r="F357" s="291"/>
      <c r="G357" s="291"/>
      <c r="H357" s="291"/>
      <c r="I357" s="291"/>
      <c r="J357" s="291"/>
      <c r="K357" s="291"/>
      <c r="L357" s="291"/>
      <c r="M357" s="291"/>
      <c r="N357" s="291"/>
      <c r="O357" s="822"/>
      <c r="P357" s="291"/>
      <c r="Q357" s="291"/>
      <c r="R357" s="291"/>
      <c r="S357" s="291"/>
      <c r="T357" s="822"/>
      <c r="U357" s="822"/>
      <c r="V357" s="822"/>
      <c r="W357" s="822"/>
      <c r="X357" s="822"/>
      <c r="Y357" s="416"/>
      <c r="Z357" s="417"/>
      <c r="AA357" s="416"/>
      <c r="AB357" s="416"/>
      <c r="AC357" s="416"/>
      <c r="AD357" s="416"/>
      <c r="AE357" s="416"/>
      <c r="AF357" s="416"/>
      <c r="AG357" s="416"/>
      <c r="AH357" s="416"/>
      <c r="AI357" s="416"/>
      <c r="AJ357" s="416"/>
      <c r="AK357" s="416"/>
      <c r="AL357" s="416"/>
      <c r="AM357" s="313"/>
    </row>
    <row r="358" spans="1:39" ht="15.5" outlineLevel="1">
      <c r="A358" s="510"/>
      <c r="B358" s="288" t="s">
        <v>15</v>
      </c>
      <c r="C358" s="320"/>
      <c r="D358" s="289"/>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5" outlineLevel="1">
      <c r="A359" s="509">
        <v>26</v>
      </c>
      <c r="B359" s="321" t="s">
        <v>16</v>
      </c>
      <c r="C359" s="291" t="s">
        <v>25</v>
      </c>
      <c r="D359" s="825"/>
      <c r="E359" s="295"/>
      <c r="F359" s="295"/>
      <c r="G359" s="295"/>
      <c r="H359" s="295"/>
      <c r="I359" s="295"/>
      <c r="J359" s="295"/>
      <c r="K359" s="295"/>
      <c r="L359" s="295"/>
      <c r="M359" s="295"/>
      <c r="N359" s="295">
        <v>12</v>
      </c>
      <c r="O359" s="825"/>
      <c r="P359" s="295"/>
      <c r="Q359" s="295"/>
      <c r="R359" s="295"/>
      <c r="S359" s="295"/>
      <c r="T359" s="825"/>
      <c r="U359" s="825"/>
      <c r="V359" s="825"/>
      <c r="W359" s="825"/>
      <c r="X359" s="825"/>
      <c r="Y359" s="426"/>
      <c r="Z359" s="415"/>
      <c r="AA359" s="415"/>
      <c r="AB359" s="415"/>
      <c r="AC359" s="415"/>
      <c r="AD359" s="415"/>
      <c r="AE359" s="415"/>
      <c r="AF359" s="415"/>
      <c r="AG359" s="415"/>
      <c r="AH359" s="415"/>
      <c r="AI359" s="415"/>
      <c r="AJ359" s="415"/>
      <c r="AK359" s="415"/>
      <c r="AL359" s="415"/>
      <c r="AM359" s="296">
        <f>SUM(Y359:AL359)</f>
        <v>0</v>
      </c>
    </row>
    <row r="360" spans="1:39" ht="15.5" outlineLevel="1">
      <c r="B360" s="294" t="s">
        <v>249</v>
      </c>
      <c r="C360" s="291" t="s">
        <v>163</v>
      </c>
      <c r="D360" s="825"/>
      <c r="E360" s="295"/>
      <c r="F360" s="295"/>
      <c r="G360" s="295"/>
      <c r="H360" s="295"/>
      <c r="I360" s="295"/>
      <c r="J360" s="295"/>
      <c r="K360" s="295"/>
      <c r="L360" s="295"/>
      <c r="M360" s="295"/>
      <c r="N360" s="295">
        <v>12</v>
      </c>
      <c r="O360" s="825"/>
      <c r="P360" s="295"/>
      <c r="Q360" s="295"/>
      <c r="R360" s="295"/>
      <c r="S360" s="295"/>
      <c r="T360" s="825"/>
      <c r="U360" s="825"/>
      <c r="V360" s="825"/>
      <c r="W360" s="825"/>
      <c r="X360" s="825"/>
      <c r="Y360" s="411">
        <v>0</v>
      </c>
      <c r="Z360" s="411">
        <v>0</v>
      </c>
      <c r="AA360" s="411">
        <v>0</v>
      </c>
      <c r="AB360" s="411">
        <v>0</v>
      </c>
      <c r="AC360" s="411">
        <v>0</v>
      </c>
      <c r="AD360" s="411">
        <v>0</v>
      </c>
      <c r="AE360" s="411">
        <v>0</v>
      </c>
      <c r="AF360" s="411">
        <v>0</v>
      </c>
      <c r="AG360" s="411">
        <v>0</v>
      </c>
      <c r="AH360" s="411">
        <v>0</v>
      </c>
      <c r="AI360" s="411">
        <v>0</v>
      </c>
      <c r="AJ360" s="411">
        <v>0</v>
      </c>
      <c r="AK360" s="411">
        <v>0</v>
      </c>
      <c r="AL360" s="411">
        <v>0</v>
      </c>
      <c r="AM360" s="306"/>
    </row>
    <row r="361" spans="1:39" ht="15.5" outlineLevel="1">
      <c r="A361" s="512"/>
      <c r="B361" s="322"/>
      <c r="C361" s="291"/>
      <c r="D361" s="822"/>
      <c r="E361" s="291"/>
      <c r="F361" s="291"/>
      <c r="G361" s="291"/>
      <c r="H361" s="291"/>
      <c r="I361" s="291"/>
      <c r="J361" s="291"/>
      <c r="K361" s="291"/>
      <c r="L361" s="291"/>
      <c r="M361" s="291"/>
      <c r="N361" s="291"/>
      <c r="O361" s="822"/>
      <c r="P361" s="291"/>
      <c r="Q361" s="291"/>
      <c r="R361" s="291"/>
      <c r="S361" s="291"/>
      <c r="T361" s="822"/>
      <c r="U361" s="822"/>
      <c r="V361" s="822"/>
      <c r="W361" s="822"/>
      <c r="X361" s="822"/>
      <c r="Y361" s="423"/>
      <c r="Z361" s="424"/>
      <c r="AA361" s="424"/>
      <c r="AB361" s="424"/>
      <c r="AC361" s="424"/>
      <c r="AD361" s="424"/>
      <c r="AE361" s="424"/>
      <c r="AF361" s="424"/>
      <c r="AG361" s="424"/>
      <c r="AH361" s="424"/>
      <c r="AI361" s="424"/>
      <c r="AJ361" s="424"/>
      <c r="AK361" s="424"/>
      <c r="AL361" s="424"/>
      <c r="AM361" s="297"/>
    </row>
    <row r="362" spans="1:39" ht="15.5" outlineLevel="1">
      <c r="A362" s="509">
        <v>27</v>
      </c>
      <c r="B362" s="321" t="s">
        <v>17</v>
      </c>
      <c r="C362" s="291" t="s">
        <v>25</v>
      </c>
      <c r="D362" s="825"/>
      <c r="E362" s="295"/>
      <c r="F362" s="295"/>
      <c r="G362" s="295"/>
      <c r="H362" s="295"/>
      <c r="I362" s="295"/>
      <c r="J362" s="295"/>
      <c r="K362" s="295"/>
      <c r="L362" s="295"/>
      <c r="M362" s="295"/>
      <c r="N362" s="295">
        <v>12</v>
      </c>
      <c r="O362" s="825"/>
      <c r="P362" s="295"/>
      <c r="Q362" s="295"/>
      <c r="R362" s="295"/>
      <c r="S362" s="295"/>
      <c r="T362" s="825"/>
      <c r="U362" s="825"/>
      <c r="V362" s="825"/>
      <c r="W362" s="825"/>
      <c r="X362" s="825"/>
      <c r="Y362" s="426"/>
      <c r="Z362" s="415"/>
      <c r="AA362" s="415"/>
      <c r="AB362" s="415"/>
      <c r="AC362" s="415"/>
      <c r="AD362" s="415"/>
      <c r="AE362" s="415"/>
      <c r="AF362" s="415"/>
      <c r="AG362" s="415"/>
      <c r="AH362" s="415"/>
      <c r="AI362" s="415"/>
      <c r="AJ362" s="415"/>
      <c r="AK362" s="415"/>
      <c r="AL362" s="415"/>
      <c r="AM362" s="296">
        <f>SUM(Y362:AL362)</f>
        <v>0</v>
      </c>
    </row>
    <row r="363" spans="1:39" ht="15.5" outlineLevel="1">
      <c r="B363" s="294" t="s">
        <v>249</v>
      </c>
      <c r="C363" s="291" t="s">
        <v>163</v>
      </c>
      <c r="D363" s="825"/>
      <c r="E363" s="295"/>
      <c r="F363" s="295"/>
      <c r="G363" s="295"/>
      <c r="H363" s="295"/>
      <c r="I363" s="295"/>
      <c r="J363" s="295"/>
      <c r="K363" s="295"/>
      <c r="L363" s="295"/>
      <c r="M363" s="295"/>
      <c r="N363" s="295">
        <v>12</v>
      </c>
      <c r="O363" s="825"/>
      <c r="P363" s="295"/>
      <c r="Q363" s="295"/>
      <c r="R363" s="295"/>
      <c r="S363" s="295"/>
      <c r="T363" s="825"/>
      <c r="U363" s="825"/>
      <c r="V363" s="825"/>
      <c r="W363" s="825"/>
      <c r="X363" s="825"/>
      <c r="Y363" s="411">
        <v>0</v>
      </c>
      <c r="Z363" s="411">
        <v>0</v>
      </c>
      <c r="AA363" s="411">
        <v>0</v>
      </c>
      <c r="AB363" s="411">
        <v>0</v>
      </c>
      <c r="AC363" s="411">
        <v>0</v>
      </c>
      <c r="AD363" s="411">
        <v>0</v>
      </c>
      <c r="AE363" s="411">
        <v>0</v>
      </c>
      <c r="AF363" s="411">
        <v>0</v>
      </c>
      <c r="AG363" s="411">
        <v>0</v>
      </c>
      <c r="AH363" s="411">
        <v>0</v>
      </c>
      <c r="AI363" s="411">
        <v>0</v>
      </c>
      <c r="AJ363" s="411">
        <v>0</v>
      </c>
      <c r="AK363" s="411">
        <v>0</v>
      </c>
      <c r="AL363" s="411">
        <v>0</v>
      </c>
      <c r="AM363" s="306"/>
    </row>
    <row r="364" spans="1:39" ht="15.5" outlineLevel="1">
      <c r="A364" s="512"/>
      <c r="B364" s="323"/>
      <c r="C364" s="300"/>
      <c r="D364" s="822"/>
      <c r="E364" s="291"/>
      <c r="F364" s="291"/>
      <c r="G364" s="291"/>
      <c r="H364" s="291"/>
      <c r="I364" s="291"/>
      <c r="J364" s="291"/>
      <c r="K364" s="291"/>
      <c r="L364" s="291"/>
      <c r="M364" s="291"/>
      <c r="N364" s="300"/>
      <c r="O364" s="822"/>
      <c r="P364" s="291"/>
      <c r="Q364" s="291"/>
      <c r="R364" s="291"/>
      <c r="S364" s="291"/>
      <c r="T364" s="822"/>
      <c r="U364" s="822"/>
      <c r="V364" s="822"/>
      <c r="W364" s="822"/>
      <c r="X364" s="822"/>
      <c r="Y364" s="412"/>
      <c r="Z364" s="412"/>
      <c r="AA364" s="412"/>
      <c r="AB364" s="412"/>
      <c r="AC364" s="412"/>
      <c r="AD364" s="412"/>
      <c r="AE364" s="412"/>
      <c r="AF364" s="412"/>
      <c r="AG364" s="412"/>
      <c r="AH364" s="412"/>
      <c r="AI364" s="412"/>
      <c r="AJ364" s="412"/>
      <c r="AK364" s="412"/>
      <c r="AL364" s="412"/>
      <c r="AM364" s="306"/>
    </row>
    <row r="365" spans="1:39" ht="15.5" outlineLevel="1">
      <c r="A365" s="509">
        <v>28</v>
      </c>
      <c r="B365" s="321" t="s">
        <v>18</v>
      </c>
      <c r="C365" s="291" t="s">
        <v>25</v>
      </c>
      <c r="D365" s="825"/>
      <c r="E365" s="295"/>
      <c r="F365" s="295"/>
      <c r="G365" s="295"/>
      <c r="H365" s="295"/>
      <c r="I365" s="295"/>
      <c r="J365" s="295"/>
      <c r="K365" s="295"/>
      <c r="L365" s="295"/>
      <c r="M365" s="295"/>
      <c r="N365" s="295">
        <v>0</v>
      </c>
      <c r="O365" s="825"/>
      <c r="P365" s="295"/>
      <c r="Q365" s="295"/>
      <c r="R365" s="295"/>
      <c r="S365" s="295"/>
      <c r="T365" s="825"/>
      <c r="U365" s="825"/>
      <c r="V365" s="825"/>
      <c r="W365" s="825"/>
      <c r="X365" s="825"/>
      <c r="Y365" s="426"/>
      <c r="Z365" s="415"/>
      <c r="AA365" s="415"/>
      <c r="AB365" s="415"/>
      <c r="AC365" s="415"/>
      <c r="AD365" s="415"/>
      <c r="AE365" s="415"/>
      <c r="AF365" s="415"/>
      <c r="AG365" s="415"/>
      <c r="AH365" s="415"/>
      <c r="AI365" s="415"/>
      <c r="AJ365" s="415"/>
      <c r="AK365" s="415"/>
      <c r="AL365" s="415"/>
      <c r="AM365" s="296">
        <f>SUM(Y365:AL365)</f>
        <v>0</v>
      </c>
    </row>
    <row r="366" spans="1:39" ht="15.5" outlineLevel="1">
      <c r="B366" s="294" t="s">
        <v>249</v>
      </c>
      <c r="C366" s="291" t="s">
        <v>163</v>
      </c>
      <c r="D366" s="825"/>
      <c r="E366" s="295"/>
      <c r="F366" s="295"/>
      <c r="G366" s="295"/>
      <c r="H366" s="295"/>
      <c r="I366" s="295"/>
      <c r="J366" s="295"/>
      <c r="K366" s="295"/>
      <c r="L366" s="295"/>
      <c r="M366" s="295"/>
      <c r="N366" s="295">
        <v>0</v>
      </c>
      <c r="O366" s="825"/>
      <c r="P366" s="295"/>
      <c r="Q366" s="295"/>
      <c r="R366" s="295"/>
      <c r="S366" s="295"/>
      <c r="T366" s="825"/>
      <c r="U366" s="825"/>
      <c r="V366" s="825"/>
      <c r="W366" s="825"/>
      <c r="X366" s="825"/>
      <c r="Y366" s="411">
        <v>0</v>
      </c>
      <c r="Z366" s="411">
        <v>0</v>
      </c>
      <c r="AA366" s="411">
        <v>0</v>
      </c>
      <c r="AB366" s="411">
        <v>0</v>
      </c>
      <c r="AC366" s="411">
        <v>0</v>
      </c>
      <c r="AD366" s="411">
        <v>0</v>
      </c>
      <c r="AE366" s="411">
        <v>0</v>
      </c>
      <c r="AF366" s="411">
        <v>0</v>
      </c>
      <c r="AG366" s="411">
        <v>0</v>
      </c>
      <c r="AH366" s="411">
        <v>0</v>
      </c>
      <c r="AI366" s="411">
        <v>0</v>
      </c>
      <c r="AJ366" s="411">
        <v>0</v>
      </c>
      <c r="AK366" s="411">
        <v>0</v>
      </c>
      <c r="AL366" s="411">
        <v>0</v>
      </c>
      <c r="AM366" s="297"/>
    </row>
    <row r="367" spans="1:39" ht="15.5" outlineLevel="1">
      <c r="A367" s="512"/>
      <c r="B367" s="322"/>
      <c r="C367" s="291"/>
      <c r="D367" s="822"/>
      <c r="E367" s="291"/>
      <c r="F367" s="291"/>
      <c r="G367" s="291"/>
      <c r="H367" s="291"/>
      <c r="I367" s="291"/>
      <c r="J367" s="291"/>
      <c r="K367" s="291"/>
      <c r="L367" s="291"/>
      <c r="M367" s="291"/>
      <c r="N367" s="291"/>
      <c r="O367" s="822"/>
      <c r="P367" s="291"/>
      <c r="Q367" s="291"/>
      <c r="R367" s="291"/>
      <c r="S367" s="291"/>
      <c r="T367" s="822"/>
      <c r="U367" s="822"/>
      <c r="V367" s="822"/>
      <c r="W367" s="822"/>
      <c r="X367" s="822"/>
      <c r="Y367" s="412"/>
      <c r="Z367" s="412"/>
      <c r="AA367" s="412"/>
      <c r="AB367" s="412"/>
      <c r="AC367" s="412"/>
      <c r="AD367" s="412"/>
      <c r="AE367" s="412"/>
      <c r="AF367" s="412"/>
      <c r="AG367" s="412"/>
      <c r="AH367" s="412"/>
      <c r="AI367" s="412"/>
      <c r="AJ367" s="412"/>
      <c r="AK367" s="412"/>
      <c r="AL367" s="412"/>
      <c r="AM367" s="306"/>
    </row>
    <row r="368" spans="1:39" ht="15.5" outlineLevel="1">
      <c r="A368" s="509">
        <v>29</v>
      </c>
      <c r="B368" s="324" t="s">
        <v>19</v>
      </c>
      <c r="C368" s="291" t="s">
        <v>25</v>
      </c>
      <c r="D368" s="825"/>
      <c r="E368" s="295"/>
      <c r="F368" s="295"/>
      <c r="G368" s="295"/>
      <c r="H368" s="295"/>
      <c r="I368" s="295"/>
      <c r="J368" s="295"/>
      <c r="K368" s="295"/>
      <c r="L368" s="295"/>
      <c r="M368" s="295"/>
      <c r="N368" s="295">
        <v>0</v>
      </c>
      <c r="O368" s="825"/>
      <c r="P368" s="295"/>
      <c r="Q368" s="295"/>
      <c r="R368" s="295"/>
      <c r="S368" s="295"/>
      <c r="T368" s="825"/>
      <c r="U368" s="825"/>
      <c r="V368" s="825"/>
      <c r="W368" s="825"/>
      <c r="X368" s="825"/>
      <c r="Y368" s="426"/>
      <c r="Z368" s="415"/>
      <c r="AA368" s="415"/>
      <c r="AB368" s="415"/>
      <c r="AC368" s="415"/>
      <c r="AD368" s="415"/>
      <c r="AE368" s="415"/>
      <c r="AF368" s="415"/>
      <c r="AG368" s="415"/>
      <c r="AH368" s="415"/>
      <c r="AI368" s="415"/>
      <c r="AJ368" s="415"/>
      <c r="AK368" s="415"/>
      <c r="AL368" s="415"/>
      <c r="AM368" s="296">
        <f>SUM(Y368:AL368)</f>
        <v>0</v>
      </c>
    </row>
    <row r="369" spans="1:39" ht="15.5" outlineLevel="1">
      <c r="B369" s="324" t="s">
        <v>249</v>
      </c>
      <c r="C369" s="291" t="s">
        <v>163</v>
      </c>
      <c r="D369" s="825"/>
      <c r="E369" s="295"/>
      <c r="F369" s="295"/>
      <c r="G369" s="295"/>
      <c r="H369" s="295"/>
      <c r="I369" s="295"/>
      <c r="J369" s="295"/>
      <c r="K369" s="295"/>
      <c r="L369" s="295"/>
      <c r="M369" s="295"/>
      <c r="N369" s="295">
        <v>0</v>
      </c>
      <c r="O369" s="825"/>
      <c r="P369" s="295"/>
      <c r="Q369" s="295"/>
      <c r="R369" s="295"/>
      <c r="S369" s="295"/>
      <c r="T369" s="825"/>
      <c r="U369" s="825"/>
      <c r="V369" s="825"/>
      <c r="W369" s="825"/>
      <c r="X369" s="825"/>
      <c r="Y369" s="411">
        <v>0</v>
      </c>
      <c r="Z369" s="411">
        <v>0</v>
      </c>
      <c r="AA369" s="411">
        <v>0</v>
      </c>
      <c r="AB369" s="411">
        <v>0</v>
      </c>
      <c r="AC369" s="411">
        <v>0</v>
      </c>
      <c r="AD369" s="411">
        <v>0</v>
      </c>
      <c r="AE369" s="411">
        <v>0</v>
      </c>
      <c r="AF369" s="411">
        <v>0</v>
      </c>
      <c r="AG369" s="411">
        <v>0</v>
      </c>
      <c r="AH369" s="411">
        <v>0</v>
      </c>
      <c r="AI369" s="411">
        <v>0</v>
      </c>
      <c r="AJ369" s="411">
        <v>0</v>
      </c>
      <c r="AK369" s="411">
        <v>0</v>
      </c>
      <c r="AL369" s="411">
        <v>0</v>
      </c>
      <c r="AM369" s="297"/>
    </row>
    <row r="370" spans="1:39" ht="15.5" outlineLevel="1">
      <c r="B370" s="324"/>
      <c r="C370" s="291"/>
      <c r="D370" s="822"/>
      <c r="E370" s="291"/>
      <c r="F370" s="291"/>
      <c r="G370" s="291"/>
      <c r="H370" s="291"/>
      <c r="I370" s="291"/>
      <c r="J370" s="291"/>
      <c r="K370" s="291"/>
      <c r="L370" s="291"/>
      <c r="M370" s="291"/>
      <c r="N370" s="291"/>
      <c r="O370" s="822"/>
      <c r="P370" s="291"/>
      <c r="Q370" s="291"/>
      <c r="R370" s="291"/>
      <c r="S370" s="291"/>
      <c r="T370" s="822"/>
      <c r="U370" s="822"/>
      <c r="V370" s="822"/>
      <c r="W370" s="822"/>
      <c r="X370" s="822"/>
      <c r="Y370" s="423"/>
      <c r="Z370" s="423"/>
      <c r="AA370" s="423"/>
      <c r="AB370" s="423"/>
      <c r="AC370" s="423"/>
      <c r="AD370" s="423"/>
      <c r="AE370" s="423"/>
      <c r="AF370" s="423"/>
      <c r="AG370" s="423"/>
      <c r="AH370" s="423"/>
      <c r="AI370" s="423"/>
      <c r="AJ370" s="423"/>
      <c r="AK370" s="423"/>
      <c r="AL370" s="423"/>
      <c r="AM370" s="313"/>
    </row>
    <row r="371" spans="1:39" s="283" customFormat="1" ht="15.5" outlineLevel="1">
      <c r="A371" s="509">
        <v>30</v>
      </c>
      <c r="B371" s="324" t="s">
        <v>489</v>
      </c>
      <c r="C371" s="291" t="s">
        <v>25</v>
      </c>
      <c r="D371" s="825"/>
      <c r="E371" s="295"/>
      <c r="F371" s="295"/>
      <c r="G371" s="295"/>
      <c r="H371" s="295"/>
      <c r="I371" s="295"/>
      <c r="J371" s="295"/>
      <c r="K371" s="295"/>
      <c r="L371" s="295"/>
      <c r="M371" s="295"/>
      <c r="N371" s="295">
        <v>0</v>
      </c>
      <c r="O371" s="825"/>
      <c r="P371" s="295"/>
      <c r="Q371" s="295"/>
      <c r="R371" s="295"/>
      <c r="S371" s="295"/>
      <c r="T371" s="825"/>
      <c r="U371" s="825"/>
      <c r="V371" s="825"/>
      <c r="W371" s="825"/>
      <c r="X371" s="825"/>
      <c r="Y371" s="410"/>
      <c r="Z371" s="410"/>
      <c r="AA371" s="410"/>
      <c r="AB371" s="410"/>
      <c r="AC371" s="410"/>
      <c r="AD371" s="410"/>
      <c r="AE371" s="410"/>
      <c r="AF371" s="410"/>
      <c r="AG371" s="410"/>
      <c r="AH371" s="410"/>
      <c r="AI371" s="410"/>
      <c r="AJ371" s="410"/>
      <c r="AK371" s="410"/>
      <c r="AL371" s="410"/>
      <c r="AM371" s="296">
        <f>SUM(Y371:AL371)</f>
        <v>0</v>
      </c>
    </row>
    <row r="372" spans="1:39" s="283" customFormat="1" ht="15.5" outlineLevel="1">
      <c r="A372" s="509"/>
      <c r="B372" s="324" t="s">
        <v>249</v>
      </c>
      <c r="C372" s="291" t="s">
        <v>163</v>
      </c>
      <c r="D372" s="825"/>
      <c r="E372" s="295"/>
      <c r="F372" s="295"/>
      <c r="G372" s="295"/>
      <c r="H372" s="295"/>
      <c r="I372" s="295"/>
      <c r="J372" s="295"/>
      <c r="K372" s="295"/>
      <c r="L372" s="295"/>
      <c r="M372" s="295"/>
      <c r="N372" s="295">
        <v>0</v>
      </c>
      <c r="O372" s="825"/>
      <c r="P372" s="295"/>
      <c r="Q372" s="295"/>
      <c r="R372" s="295"/>
      <c r="S372" s="295"/>
      <c r="T372" s="825"/>
      <c r="U372" s="825"/>
      <c r="V372" s="825"/>
      <c r="W372" s="825"/>
      <c r="X372" s="825"/>
      <c r="Y372" s="411">
        <v>0</v>
      </c>
      <c r="Z372" s="411">
        <v>0</v>
      </c>
      <c r="AA372" s="411">
        <v>0</v>
      </c>
      <c r="AB372" s="411">
        <v>0</v>
      </c>
      <c r="AC372" s="411">
        <v>0</v>
      </c>
      <c r="AD372" s="411">
        <v>0</v>
      </c>
      <c r="AE372" s="411">
        <v>0</v>
      </c>
      <c r="AF372" s="411">
        <v>0</v>
      </c>
      <c r="AG372" s="411">
        <v>0</v>
      </c>
      <c r="AH372" s="411">
        <v>0</v>
      </c>
      <c r="AI372" s="411">
        <v>0</v>
      </c>
      <c r="AJ372" s="411">
        <v>0</v>
      </c>
      <c r="AK372" s="411">
        <v>0</v>
      </c>
      <c r="AL372" s="411">
        <v>0</v>
      </c>
      <c r="AM372" s="297"/>
    </row>
    <row r="373" spans="1:39" s="283" customFormat="1" ht="15.5" outlineLevel="1">
      <c r="A373" s="509"/>
      <c r="B373" s="324"/>
      <c r="C373" s="291"/>
      <c r="D373" s="822"/>
      <c r="E373" s="291"/>
      <c r="F373" s="291"/>
      <c r="G373" s="291"/>
      <c r="H373" s="291"/>
      <c r="I373" s="291"/>
      <c r="J373" s="291"/>
      <c r="K373" s="291"/>
      <c r="L373" s="291"/>
      <c r="M373" s="291"/>
      <c r="N373" s="291"/>
      <c r="O373" s="822"/>
      <c r="P373" s="291"/>
      <c r="Q373" s="291"/>
      <c r="R373" s="291"/>
      <c r="S373" s="291"/>
      <c r="T373" s="822"/>
      <c r="U373" s="822"/>
      <c r="V373" s="822"/>
      <c r="W373" s="822"/>
      <c r="X373" s="822"/>
      <c r="Y373" s="412"/>
      <c r="Z373" s="412"/>
      <c r="AA373" s="412"/>
      <c r="AB373" s="412"/>
      <c r="AC373" s="412"/>
      <c r="AD373" s="412"/>
      <c r="AE373" s="412"/>
      <c r="AF373" s="412"/>
      <c r="AG373" s="412"/>
      <c r="AH373" s="412"/>
      <c r="AI373" s="412"/>
      <c r="AJ373" s="412"/>
      <c r="AK373" s="412"/>
      <c r="AL373" s="412"/>
      <c r="AM373" s="313"/>
    </row>
    <row r="374" spans="1:39" s="283" customFormat="1" ht="15.5" outlineLevel="1">
      <c r="A374" s="509"/>
      <c r="B374" s="288" t="s">
        <v>490</v>
      </c>
      <c r="C374" s="291"/>
      <c r="D374" s="822"/>
      <c r="E374" s="291"/>
      <c r="F374" s="291"/>
      <c r="G374" s="291"/>
      <c r="H374" s="291"/>
      <c r="I374" s="291"/>
      <c r="J374" s="291"/>
      <c r="K374" s="291"/>
      <c r="L374" s="291"/>
      <c r="M374" s="291"/>
      <c r="N374" s="291"/>
      <c r="O374" s="822"/>
      <c r="P374" s="291"/>
      <c r="Q374" s="291"/>
      <c r="R374" s="291"/>
      <c r="S374" s="291"/>
      <c r="T374" s="822"/>
      <c r="U374" s="822"/>
      <c r="V374" s="822"/>
      <c r="W374" s="822"/>
      <c r="X374" s="822"/>
      <c r="Y374" s="412"/>
      <c r="Z374" s="412"/>
      <c r="AA374" s="412"/>
      <c r="AB374" s="412"/>
      <c r="AC374" s="412"/>
      <c r="AD374" s="412"/>
      <c r="AE374" s="412"/>
      <c r="AF374" s="412"/>
      <c r="AG374" s="412"/>
      <c r="AH374" s="412"/>
      <c r="AI374" s="412"/>
      <c r="AJ374" s="412"/>
      <c r="AK374" s="412"/>
      <c r="AL374" s="412"/>
      <c r="AM374" s="313"/>
    </row>
    <row r="375" spans="1:39" s="283" customFormat="1" ht="15.5" outlineLevel="1">
      <c r="A375" s="509">
        <v>31</v>
      </c>
      <c r="B375" s="324" t="s">
        <v>491</v>
      </c>
      <c r="C375" s="291" t="s">
        <v>25</v>
      </c>
      <c r="D375" s="825"/>
      <c r="E375" s="295"/>
      <c r="F375" s="295"/>
      <c r="G375" s="295"/>
      <c r="H375" s="295"/>
      <c r="I375" s="295"/>
      <c r="J375" s="295"/>
      <c r="K375" s="295"/>
      <c r="L375" s="295"/>
      <c r="M375" s="295"/>
      <c r="N375" s="295">
        <v>0</v>
      </c>
      <c r="O375" s="825"/>
      <c r="P375" s="295"/>
      <c r="Q375" s="295"/>
      <c r="R375" s="295"/>
      <c r="S375" s="295"/>
      <c r="T375" s="825"/>
      <c r="U375" s="825"/>
      <c r="V375" s="825"/>
      <c r="W375" s="825"/>
      <c r="X375" s="825"/>
      <c r="Y375" s="410"/>
      <c r="Z375" s="410"/>
      <c r="AA375" s="410"/>
      <c r="AB375" s="410"/>
      <c r="AC375" s="410"/>
      <c r="AD375" s="410"/>
      <c r="AE375" s="410"/>
      <c r="AF375" s="410"/>
      <c r="AG375" s="410"/>
      <c r="AH375" s="410"/>
      <c r="AI375" s="410"/>
      <c r="AJ375" s="410"/>
      <c r="AK375" s="410"/>
      <c r="AL375" s="410"/>
      <c r="AM375" s="296">
        <f>SUM(Y375:AL375)</f>
        <v>0</v>
      </c>
    </row>
    <row r="376" spans="1:39" s="283" customFormat="1" ht="15.5" outlineLevel="1">
      <c r="A376" s="509"/>
      <c r="B376" s="324" t="s">
        <v>249</v>
      </c>
      <c r="C376" s="291" t="s">
        <v>163</v>
      </c>
      <c r="D376" s="825"/>
      <c r="E376" s="295"/>
      <c r="F376" s="295"/>
      <c r="G376" s="295"/>
      <c r="H376" s="295"/>
      <c r="I376" s="295"/>
      <c r="J376" s="295"/>
      <c r="K376" s="295"/>
      <c r="L376" s="295"/>
      <c r="M376" s="295"/>
      <c r="N376" s="295">
        <v>0</v>
      </c>
      <c r="O376" s="825"/>
      <c r="P376" s="295"/>
      <c r="Q376" s="295"/>
      <c r="R376" s="295"/>
      <c r="S376" s="295"/>
      <c r="T376" s="825"/>
      <c r="U376" s="825"/>
      <c r="V376" s="825"/>
      <c r="W376" s="825"/>
      <c r="X376" s="825"/>
      <c r="Y376" s="411">
        <v>0</v>
      </c>
      <c r="Z376" s="411">
        <v>0</v>
      </c>
      <c r="AA376" s="411">
        <v>0</v>
      </c>
      <c r="AB376" s="411">
        <v>0</v>
      </c>
      <c r="AC376" s="411">
        <v>0</v>
      </c>
      <c r="AD376" s="411">
        <v>0</v>
      </c>
      <c r="AE376" s="411">
        <v>0</v>
      </c>
      <c r="AF376" s="411">
        <v>0</v>
      </c>
      <c r="AG376" s="411">
        <v>0</v>
      </c>
      <c r="AH376" s="411">
        <v>0</v>
      </c>
      <c r="AI376" s="411">
        <v>0</v>
      </c>
      <c r="AJ376" s="411">
        <v>0</v>
      </c>
      <c r="AK376" s="411">
        <v>0</v>
      </c>
      <c r="AL376" s="411">
        <v>0</v>
      </c>
      <c r="AM376" s="297"/>
    </row>
    <row r="377" spans="1:39" s="283" customFormat="1" ht="15.5" outlineLevel="1">
      <c r="A377" s="509"/>
      <c r="B377" s="324"/>
      <c r="C377" s="291"/>
      <c r="D377" s="822"/>
      <c r="E377" s="291"/>
      <c r="F377" s="291"/>
      <c r="G377" s="291"/>
      <c r="H377" s="291"/>
      <c r="I377" s="291"/>
      <c r="J377" s="291"/>
      <c r="K377" s="291"/>
      <c r="L377" s="291"/>
      <c r="M377" s="291"/>
      <c r="N377" s="291"/>
      <c r="O377" s="822"/>
      <c r="P377" s="291"/>
      <c r="Q377" s="291"/>
      <c r="R377" s="291"/>
      <c r="S377" s="291"/>
      <c r="T377" s="822"/>
      <c r="U377" s="822"/>
      <c r="V377" s="822"/>
      <c r="W377" s="822"/>
      <c r="X377" s="822"/>
      <c r="Y377" s="412"/>
      <c r="Z377" s="412"/>
      <c r="AA377" s="412"/>
      <c r="AB377" s="412"/>
      <c r="AC377" s="412"/>
      <c r="AD377" s="412"/>
      <c r="AE377" s="412"/>
      <c r="AF377" s="412"/>
      <c r="AG377" s="412"/>
      <c r="AH377" s="412"/>
      <c r="AI377" s="412"/>
      <c r="AJ377" s="412"/>
      <c r="AK377" s="412"/>
      <c r="AL377" s="412"/>
      <c r="AM377" s="313"/>
    </row>
    <row r="378" spans="1:39" s="283" customFormat="1" ht="15.5" outlineLevel="1">
      <c r="A378" s="509">
        <v>32</v>
      </c>
      <c r="B378" s="324" t="s">
        <v>492</v>
      </c>
      <c r="C378" s="291" t="s">
        <v>25</v>
      </c>
      <c r="D378" s="825"/>
      <c r="E378" s="295"/>
      <c r="F378" s="295"/>
      <c r="G378" s="295"/>
      <c r="H378" s="295"/>
      <c r="I378" s="295"/>
      <c r="J378" s="295"/>
      <c r="K378" s="295"/>
      <c r="L378" s="295"/>
      <c r="M378" s="295"/>
      <c r="N378" s="295">
        <v>0</v>
      </c>
      <c r="O378" s="825"/>
      <c r="P378" s="295"/>
      <c r="Q378" s="295"/>
      <c r="R378" s="295"/>
      <c r="S378" s="295"/>
      <c r="T378" s="825"/>
      <c r="U378" s="825"/>
      <c r="V378" s="825"/>
      <c r="W378" s="825"/>
      <c r="X378" s="825"/>
      <c r="Y378" s="410"/>
      <c r="Z378" s="410"/>
      <c r="AA378" s="410"/>
      <c r="AB378" s="410"/>
      <c r="AC378" s="410"/>
      <c r="AD378" s="410"/>
      <c r="AE378" s="410"/>
      <c r="AF378" s="410"/>
      <c r="AG378" s="410"/>
      <c r="AH378" s="410"/>
      <c r="AI378" s="410"/>
      <c r="AJ378" s="410"/>
      <c r="AK378" s="410"/>
      <c r="AL378" s="410"/>
      <c r="AM378" s="296">
        <f>SUM(Y378:AL378)</f>
        <v>0</v>
      </c>
    </row>
    <row r="379" spans="1:39" s="283" customFormat="1" ht="15.5" outlineLevel="1">
      <c r="A379" s="509"/>
      <c r="B379" s="324" t="s">
        <v>249</v>
      </c>
      <c r="C379" s="291" t="s">
        <v>163</v>
      </c>
      <c r="D379" s="825"/>
      <c r="E379" s="295"/>
      <c r="F379" s="295"/>
      <c r="G379" s="295"/>
      <c r="H379" s="295"/>
      <c r="I379" s="295"/>
      <c r="J379" s="295"/>
      <c r="K379" s="295"/>
      <c r="L379" s="295"/>
      <c r="M379" s="295"/>
      <c r="N379" s="295">
        <v>0</v>
      </c>
      <c r="O379" s="825"/>
      <c r="P379" s="295"/>
      <c r="Q379" s="295"/>
      <c r="R379" s="295"/>
      <c r="S379" s="295"/>
      <c r="T379" s="825"/>
      <c r="U379" s="825"/>
      <c r="V379" s="825"/>
      <c r="W379" s="825"/>
      <c r="X379" s="825"/>
      <c r="Y379" s="411">
        <v>0</v>
      </c>
      <c r="Z379" s="411">
        <v>0</v>
      </c>
      <c r="AA379" s="411">
        <v>0</v>
      </c>
      <c r="AB379" s="411">
        <v>0</v>
      </c>
      <c r="AC379" s="411">
        <v>0</v>
      </c>
      <c r="AD379" s="411">
        <v>0</v>
      </c>
      <c r="AE379" s="411">
        <v>0</v>
      </c>
      <c r="AF379" s="411">
        <v>0</v>
      </c>
      <c r="AG379" s="411">
        <v>0</v>
      </c>
      <c r="AH379" s="411">
        <v>0</v>
      </c>
      <c r="AI379" s="411">
        <v>0</v>
      </c>
      <c r="AJ379" s="411">
        <v>0</v>
      </c>
      <c r="AK379" s="411">
        <v>0</v>
      </c>
      <c r="AL379" s="411">
        <v>0</v>
      </c>
      <c r="AM379" s="297"/>
    </row>
    <row r="380" spans="1:39" s="283" customFormat="1" ht="15.5" outlineLevel="1">
      <c r="A380" s="509"/>
      <c r="B380" s="324"/>
      <c r="C380" s="291"/>
      <c r="D380" s="822"/>
      <c r="E380" s="291"/>
      <c r="F380" s="291"/>
      <c r="G380" s="291"/>
      <c r="H380" s="291"/>
      <c r="I380" s="291"/>
      <c r="J380" s="291"/>
      <c r="K380" s="291"/>
      <c r="L380" s="291"/>
      <c r="M380" s="291"/>
      <c r="N380" s="291"/>
      <c r="O380" s="822"/>
      <c r="P380" s="291"/>
      <c r="Q380" s="291"/>
      <c r="R380" s="291"/>
      <c r="S380" s="291"/>
      <c r="T380" s="822"/>
      <c r="U380" s="822"/>
      <c r="V380" s="822"/>
      <c r="W380" s="822"/>
      <c r="X380" s="822"/>
      <c r="Y380" s="412"/>
      <c r="Z380" s="412"/>
      <c r="AA380" s="412"/>
      <c r="AB380" s="412"/>
      <c r="AC380" s="412"/>
      <c r="AD380" s="412"/>
      <c r="AE380" s="412"/>
      <c r="AF380" s="412"/>
      <c r="AG380" s="412"/>
      <c r="AH380" s="412"/>
      <c r="AI380" s="412"/>
      <c r="AJ380" s="412"/>
      <c r="AK380" s="412"/>
      <c r="AL380" s="412"/>
      <c r="AM380" s="313"/>
    </row>
    <row r="381" spans="1:39" s="283" customFormat="1" ht="15.5" outlineLevel="1">
      <c r="A381" s="509">
        <v>33</v>
      </c>
      <c r="B381" s="324" t="s">
        <v>493</v>
      </c>
      <c r="C381" s="291" t="s">
        <v>25</v>
      </c>
      <c r="D381" s="825"/>
      <c r="E381" s="295"/>
      <c r="F381" s="295"/>
      <c r="G381" s="295"/>
      <c r="H381" s="295"/>
      <c r="I381" s="295"/>
      <c r="J381" s="295"/>
      <c r="K381" s="295"/>
      <c r="L381" s="295"/>
      <c r="M381" s="295"/>
      <c r="N381" s="295">
        <v>12</v>
      </c>
      <c r="O381" s="825"/>
      <c r="P381" s="295"/>
      <c r="Q381" s="295"/>
      <c r="R381" s="295"/>
      <c r="S381" s="295"/>
      <c r="T381" s="825"/>
      <c r="U381" s="825"/>
      <c r="V381" s="825"/>
      <c r="W381" s="825"/>
      <c r="X381" s="825"/>
      <c r="Y381" s="410"/>
      <c r="Z381" s="410"/>
      <c r="AA381" s="410"/>
      <c r="AB381" s="410"/>
      <c r="AC381" s="410"/>
      <c r="AD381" s="410"/>
      <c r="AE381" s="410"/>
      <c r="AF381" s="410"/>
      <c r="AG381" s="410"/>
      <c r="AH381" s="410"/>
      <c r="AI381" s="410"/>
      <c r="AJ381" s="410"/>
      <c r="AK381" s="410"/>
      <c r="AL381" s="410"/>
      <c r="AM381" s="296">
        <f>SUM(Y381:AL381)</f>
        <v>0</v>
      </c>
    </row>
    <row r="382" spans="1:39" s="283" customFormat="1" ht="15.5" outlineLevel="1">
      <c r="A382" s="509"/>
      <c r="B382" s="324" t="s">
        <v>249</v>
      </c>
      <c r="C382" s="291" t="s">
        <v>163</v>
      </c>
      <c r="D382" s="825"/>
      <c r="E382" s="295"/>
      <c r="F382" s="295"/>
      <c r="G382" s="295"/>
      <c r="H382" s="295"/>
      <c r="I382" s="295"/>
      <c r="J382" s="295"/>
      <c r="K382" s="295"/>
      <c r="L382" s="295"/>
      <c r="M382" s="295"/>
      <c r="N382" s="295">
        <v>12</v>
      </c>
      <c r="O382" s="825"/>
      <c r="P382" s="295"/>
      <c r="Q382" s="295"/>
      <c r="R382" s="295"/>
      <c r="S382" s="295"/>
      <c r="T382" s="825"/>
      <c r="U382" s="825"/>
      <c r="V382" s="825"/>
      <c r="W382" s="825"/>
      <c r="X382" s="825"/>
      <c r="Y382" s="411">
        <v>0</v>
      </c>
      <c r="Z382" s="411">
        <v>0</v>
      </c>
      <c r="AA382" s="411">
        <v>0</v>
      </c>
      <c r="AB382" s="411">
        <v>0</v>
      </c>
      <c r="AC382" s="411">
        <v>0</v>
      </c>
      <c r="AD382" s="411">
        <v>0</v>
      </c>
      <c r="AE382" s="411">
        <v>0</v>
      </c>
      <c r="AF382" s="411">
        <v>0</v>
      </c>
      <c r="AG382" s="411">
        <v>0</v>
      </c>
      <c r="AH382" s="411">
        <v>0</v>
      </c>
      <c r="AI382" s="411">
        <v>0</v>
      </c>
      <c r="AJ382" s="411">
        <v>0</v>
      </c>
      <c r="AK382" s="411">
        <v>0</v>
      </c>
      <c r="AL382" s="411">
        <v>0</v>
      </c>
      <c r="AM382" s="297"/>
    </row>
    <row r="383" spans="1:39" ht="15.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5">
      <c r="B384" s="327" t="s">
        <v>250</v>
      </c>
      <c r="C384" s="329"/>
      <c r="D384" s="328">
        <v>1877091.1343642527</v>
      </c>
      <c r="E384" s="328">
        <v>1877018.449122993</v>
      </c>
      <c r="F384" s="328">
        <v>1873708.9257619698</v>
      </c>
      <c r="G384" s="328">
        <v>1842181.914735666</v>
      </c>
      <c r="H384" s="328">
        <v>1791202.96601215</v>
      </c>
      <c r="I384" s="328">
        <v>0</v>
      </c>
      <c r="J384" s="328">
        <v>0</v>
      </c>
      <c r="K384" s="328">
        <v>0</v>
      </c>
      <c r="L384" s="328">
        <v>0</v>
      </c>
      <c r="M384" s="328">
        <v>0</v>
      </c>
      <c r="N384" s="328"/>
      <c r="O384" s="328">
        <v>302.71405379811631</v>
      </c>
      <c r="P384" s="328">
        <v>302.71065785011632</v>
      </c>
      <c r="Q384" s="328">
        <v>302.21125092211634</v>
      </c>
      <c r="R384" s="328">
        <v>295.69442233211635</v>
      </c>
      <c r="S384" s="328">
        <v>279.78932640999506</v>
      </c>
      <c r="T384" s="328">
        <v>0</v>
      </c>
      <c r="U384" s="328">
        <v>0</v>
      </c>
      <c r="V384" s="328">
        <v>0</v>
      </c>
      <c r="W384" s="328">
        <v>0</v>
      </c>
      <c r="X384" s="328">
        <v>0</v>
      </c>
      <c r="Y384" s="329">
        <v>84728.591986129963</v>
      </c>
      <c r="Z384" s="329">
        <v>477800.51806649554</v>
      </c>
      <c r="AA384" s="329">
        <v>2385.0732822563396</v>
      </c>
      <c r="AB384" s="329">
        <v>0</v>
      </c>
      <c r="AC384" s="329">
        <v>0</v>
      </c>
      <c r="AD384" s="329">
        <v>0</v>
      </c>
      <c r="AE384" s="329">
        <v>0</v>
      </c>
      <c r="AF384" s="329">
        <v>0</v>
      </c>
      <c r="AG384" s="329">
        <v>0</v>
      </c>
      <c r="AH384" s="329">
        <v>0</v>
      </c>
      <c r="AI384" s="329">
        <v>0</v>
      </c>
      <c r="AJ384" s="329">
        <v>0</v>
      </c>
      <c r="AK384" s="329">
        <v>0</v>
      </c>
      <c r="AL384" s="329">
        <v>0</v>
      </c>
      <c r="AM384" s="330"/>
    </row>
    <row r="385" spans="1:41" ht="15.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v>494885</v>
      </c>
      <c r="Z385" s="328">
        <v>2573404</v>
      </c>
      <c r="AA385" s="328">
        <v>576</v>
      </c>
      <c r="AB385" s="328">
        <v>0</v>
      </c>
      <c r="AC385" s="328">
        <v>0</v>
      </c>
      <c r="AD385" s="328">
        <v>0</v>
      </c>
      <c r="AE385" s="328">
        <v>0</v>
      </c>
      <c r="AF385" s="328">
        <v>0</v>
      </c>
      <c r="AG385" s="328">
        <v>0</v>
      </c>
      <c r="AH385" s="328">
        <v>0</v>
      </c>
      <c r="AI385" s="328">
        <v>0</v>
      </c>
      <c r="AJ385" s="328">
        <v>0</v>
      </c>
      <c r="AK385" s="328">
        <v>0</v>
      </c>
      <c r="AL385" s="328">
        <v>0</v>
      </c>
      <c r="AM385" s="393"/>
    </row>
    <row r="386" spans="1:41" ht="15.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v>1.9900000000000001E-2</v>
      </c>
      <c r="Z387" s="341">
        <v>1.5699999999999999E-2</v>
      </c>
      <c r="AA387" s="341">
        <v>3.0550999999999999</v>
      </c>
      <c r="AB387" s="341">
        <v>8.5136000000000003</v>
      </c>
      <c r="AC387" s="341">
        <v>0</v>
      </c>
      <c r="AD387" s="341">
        <v>0</v>
      </c>
      <c r="AE387" s="341">
        <v>0</v>
      </c>
      <c r="AF387" s="341">
        <v>0</v>
      </c>
      <c r="AG387" s="341">
        <v>0</v>
      </c>
      <c r="AH387" s="341">
        <v>0</v>
      </c>
      <c r="AI387" s="341">
        <v>0</v>
      </c>
      <c r="AJ387" s="341">
        <v>0</v>
      </c>
      <c r="AK387" s="341">
        <v>0</v>
      </c>
      <c r="AL387" s="341">
        <v>0</v>
      </c>
      <c r="AM387" s="401"/>
    </row>
    <row r="388" spans="1:41" ht="15.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v>2535.6469526705655</v>
      </c>
      <c r="Z388" s="378">
        <v>4399.2958424361977</v>
      </c>
      <c r="AA388" s="378">
        <v>2789.2173452914453</v>
      </c>
      <c r="AB388" s="378">
        <v>0</v>
      </c>
      <c r="AC388" s="378">
        <v>0</v>
      </c>
      <c r="AD388" s="378">
        <v>0</v>
      </c>
      <c r="AE388" s="378">
        <v>0</v>
      </c>
      <c r="AF388" s="378">
        <v>0</v>
      </c>
      <c r="AG388" s="378">
        <v>0</v>
      </c>
      <c r="AH388" s="378">
        <v>0</v>
      </c>
      <c r="AI388" s="378">
        <v>0</v>
      </c>
      <c r="AJ388" s="378">
        <v>0</v>
      </c>
      <c r="AK388" s="378">
        <v>0</v>
      </c>
      <c r="AL388" s="378">
        <v>0</v>
      </c>
      <c r="AM388" s="629">
        <f>SUM(Y388:AL388)</f>
        <v>9724.1601403982077</v>
      </c>
      <c r="AO388" s="283"/>
    </row>
    <row r="389" spans="1:41" ht="15.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v>1950.5890973871483</v>
      </c>
      <c r="Z389" s="378">
        <v>5322.2243680917954</v>
      </c>
      <c r="AA389" s="378">
        <v>5127.6136510177612</v>
      </c>
      <c r="AB389" s="378">
        <v>0</v>
      </c>
      <c r="AC389" s="378">
        <v>0</v>
      </c>
      <c r="AD389" s="378">
        <v>0</v>
      </c>
      <c r="AE389" s="378">
        <v>0</v>
      </c>
      <c r="AF389" s="378">
        <v>0</v>
      </c>
      <c r="AG389" s="378">
        <v>0</v>
      </c>
      <c r="AH389" s="378">
        <v>0</v>
      </c>
      <c r="AI389" s="378">
        <v>0</v>
      </c>
      <c r="AJ389" s="378">
        <v>0</v>
      </c>
      <c r="AK389" s="378">
        <v>0</v>
      </c>
      <c r="AL389" s="378">
        <v>0</v>
      </c>
      <c r="AM389" s="629">
        <f>SUM(Y389:AL389)</f>
        <v>12400.427116496705</v>
      </c>
    </row>
    <row r="390" spans="1:41" ht="15.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v>1686.0989805239863</v>
      </c>
      <c r="Z390" s="378">
        <v>7501.4681336439789</v>
      </c>
      <c r="AA390" s="378">
        <v>7286.6373846213428</v>
      </c>
      <c r="AB390" s="378">
        <v>0</v>
      </c>
      <c r="AC390" s="378">
        <v>0</v>
      </c>
      <c r="AD390" s="378">
        <v>0</v>
      </c>
      <c r="AE390" s="378">
        <v>0</v>
      </c>
      <c r="AF390" s="378">
        <v>0</v>
      </c>
      <c r="AG390" s="378">
        <v>0</v>
      </c>
      <c r="AH390" s="378">
        <v>0</v>
      </c>
      <c r="AI390" s="378">
        <v>0</v>
      </c>
      <c r="AJ390" s="378">
        <v>0</v>
      </c>
      <c r="AK390" s="378">
        <v>0</v>
      </c>
      <c r="AL390" s="378">
        <v>0</v>
      </c>
      <c r="AM390" s="629">
        <f>SUM(Y390:AL390)</f>
        <v>16474.20449878931</v>
      </c>
    </row>
    <row r="391" spans="1:41" s="380" customFormat="1" ht="15.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v>6172.3350305817003</v>
      </c>
      <c r="Z391" s="346">
        <v>17222.988344171972</v>
      </c>
      <c r="AA391" s="346">
        <v>15203.46838093055</v>
      </c>
      <c r="AB391" s="346">
        <v>0</v>
      </c>
      <c r="AC391" s="346">
        <v>0</v>
      </c>
      <c r="AD391" s="346">
        <v>0</v>
      </c>
      <c r="AE391" s="346">
        <v>0</v>
      </c>
      <c r="AF391" s="346">
        <v>0</v>
      </c>
      <c r="AG391" s="346">
        <v>0</v>
      </c>
      <c r="AH391" s="346">
        <v>0</v>
      </c>
      <c r="AI391" s="346">
        <v>0</v>
      </c>
      <c r="AJ391" s="346">
        <v>0</v>
      </c>
      <c r="AK391" s="346">
        <v>0</v>
      </c>
      <c r="AL391" s="346">
        <v>0</v>
      </c>
      <c r="AM391" s="407">
        <f>SUM(AM388:AM390)</f>
        <v>38598.791755684222</v>
      </c>
    </row>
    <row r="392" spans="1:41" s="380" customFormat="1" ht="15.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v>9848.2115000000013</v>
      </c>
      <c r="Z392" s="347">
        <v>40402.442799999997</v>
      </c>
      <c r="AA392" s="347">
        <v>1759.7375999999999</v>
      </c>
      <c r="AB392" s="347">
        <v>0</v>
      </c>
      <c r="AC392" s="347">
        <v>0</v>
      </c>
      <c r="AD392" s="347">
        <v>0</v>
      </c>
      <c r="AE392" s="347">
        <v>0</v>
      </c>
      <c r="AF392" s="347">
        <v>0</v>
      </c>
      <c r="AG392" s="347">
        <v>0</v>
      </c>
      <c r="AH392" s="347">
        <v>0</v>
      </c>
      <c r="AI392" s="347">
        <v>0</v>
      </c>
      <c r="AJ392" s="347">
        <v>0</v>
      </c>
      <c r="AK392" s="347">
        <v>0</v>
      </c>
      <c r="AL392" s="347">
        <v>0</v>
      </c>
      <c r="AM392" s="407">
        <f>SUM(Y392:AL392)</f>
        <v>52010.391899999995</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-13411.600144315773</v>
      </c>
    </row>
    <row r="394" spans="1:41" ht="15.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v>84655.906744870008</v>
      </c>
      <c r="Z395" s="291">
        <v>477800.51806649554</v>
      </c>
      <c r="AA395" s="291">
        <v>2385.0732822563396</v>
      </c>
      <c r="AB395" s="291">
        <v>0</v>
      </c>
      <c r="AC395" s="291">
        <v>0</v>
      </c>
      <c r="AD395" s="291">
        <v>0</v>
      </c>
      <c r="AE395" s="291">
        <v>0</v>
      </c>
      <c r="AF395" s="291">
        <v>0</v>
      </c>
      <c r="AG395" s="291">
        <v>0</v>
      </c>
      <c r="AH395" s="291">
        <v>0</v>
      </c>
      <c r="AI395" s="291">
        <v>0</v>
      </c>
      <c r="AJ395" s="291">
        <v>0</v>
      </c>
      <c r="AK395" s="291">
        <v>0</v>
      </c>
      <c r="AL395" s="291">
        <v>0</v>
      </c>
      <c r="AM395" s="337"/>
    </row>
    <row r="396" spans="1:41" ht="15.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v>83034.376250191999</v>
      </c>
      <c r="Z396" s="291">
        <v>476499.11134744162</v>
      </c>
      <c r="AA396" s="291">
        <v>2383.5924648001946</v>
      </c>
      <c r="AB396" s="291">
        <v>0</v>
      </c>
      <c r="AC396" s="291">
        <v>0</v>
      </c>
      <c r="AD396" s="291">
        <v>0</v>
      </c>
      <c r="AE396" s="291">
        <v>0</v>
      </c>
      <c r="AF396" s="291">
        <v>0</v>
      </c>
      <c r="AG396" s="291">
        <v>0</v>
      </c>
      <c r="AH396" s="291">
        <v>0</v>
      </c>
      <c r="AI396" s="291">
        <v>0</v>
      </c>
      <c r="AJ396" s="291">
        <v>0</v>
      </c>
      <c r="AK396" s="291">
        <v>0</v>
      </c>
      <c r="AL396" s="291">
        <v>0</v>
      </c>
      <c r="AM396" s="337"/>
    </row>
    <row r="397" spans="1:41" ht="15.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v>75973.679103456001</v>
      </c>
      <c r="Z397" s="291">
        <v>452032.79746787361</v>
      </c>
      <c r="AA397" s="291">
        <v>2383.5924648001946</v>
      </c>
      <c r="AB397" s="291">
        <v>0</v>
      </c>
      <c r="AC397" s="291">
        <v>0</v>
      </c>
      <c r="AD397" s="291">
        <v>0</v>
      </c>
      <c r="AE397" s="291">
        <v>0</v>
      </c>
      <c r="AF397" s="291">
        <v>0</v>
      </c>
      <c r="AG397" s="291">
        <v>0</v>
      </c>
      <c r="AH397" s="291">
        <v>0</v>
      </c>
      <c r="AI397" s="291">
        <v>0</v>
      </c>
      <c r="AJ397" s="291">
        <v>0</v>
      </c>
      <c r="AK397" s="291">
        <v>0</v>
      </c>
      <c r="AL397" s="291">
        <v>0</v>
      </c>
      <c r="AM397" s="337"/>
    </row>
    <row r="398" spans="1:41" ht="15.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v>68460.417652359989</v>
      </c>
      <c r="Z398" s="291">
        <v>414552.88049348182</v>
      </c>
      <c r="AA398" s="291">
        <v>2360.9451682229569</v>
      </c>
      <c r="AB398" s="291">
        <v>0</v>
      </c>
      <c r="AC398" s="291">
        <v>0</v>
      </c>
      <c r="AD398" s="291">
        <v>0</v>
      </c>
      <c r="AE398" s="291">
        <v>0</v>
      </c>
      <c r="AF398" s="291">
        <v>0</v>
      </c>
      <c r="AG398" s="291">
        <v>0</v>
      </c>
      <c r="AH398" s="291">
        <v>0</v>
      </c>
      <c r="AI398" s="291">
        <v>0</v>
      </c>
      <c r="AJ398" s="291">
        <v>0</v>
      </c>
      <c r="AK398" s="291">
        <v>0</v>
      </c>
      <c r="AL398" s="291">
        <v>0</v>
      </c>
      <c r="AM398" s="337"/>
    </row>
    <row r="399" spans="1:41" ht="15.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v>0</v>
      </c>
      <c r="Z399" s="291">
        <v>0</v>
      </c>
      <c r="AA399" s="291">
        <v>0</v>
      </c>
      <c r="AB399" s="291">
        <v>0</v>
      </c>
      <c r="AC399" s="291">
        <v>0</v>
      </c>
      <c r="AD399" s="291">
        <v>0</v>
      </c>
      <c r="AE399" s="291">
        <v>0</v>
      </c>
      <c r="AF399" s="291">
        <v>0</v>
      </c>
      <c r="AG399" s="291">
        <v>0</v>
      </c>
      <c r="AH399" s="291">
        <v>0</v>
      </c>
      <c r="AI399" s="291">
        <v>0</v>
      </c>
      <c r="AJ399" s="291">
        <v>0</v>
      </c>
      <c r="AK399" s="291">
        <v>0</v>
      </c>
      <c r="AL399" s="291">
        <v>0</v>
      </c>
      <c r="AM399" s="337"/>
    </row>
    <row r="400" spans="1:41" ht="15.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v>0</v>
      </c>
      <c r="Z400" s="291">
        <v>0</v>
      </c>
      <c r="AA400" s="291">
        <v>0</v>
      </c>
      <c r="AB400" s="291">
        <v>0</v>
      </c>
      <c r="AC400" s="291">
        <v>0</v>
      </c>
      <c r="AD400" s="291">
        <v>0</v>
      </c>
      <c r="AE400" s="291">
        <v>0</v>
      </c>
      <c r="AF400" s="291">
        <v>0</v>
      </c>
      <c r="AG400" s="291">
        <v>0</v>
      </c>
      <c r="AH400" s="291">
        <v>0</v>
      </c>
      <c r="AI400" s="291">
        <v>0</v>
      </c>
      <c r="AJ400" s="291">
        <v>0</v>
      </c>
      <c r="AK400" s="291">
        <v>0</v>
      </c>
      <c r="AL400" s="291">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v>0</v>
      </c>
      <c r="Z401" s="326">
        <v>0</v>
      </c>
      <c r="AA401" s="326">
        <v>0</v>
      </c>
      <c r="AB401" s="326">
        <v>0</v>
      </c>
      <c r="AC401" s="326">
        <v>0</v>
      </c>
      <c r="AD401" s="326">
        <v>0</v>
      </c>
      <c r="AE401" s="326">
        <v>0</v>
      </c>
      <c r="AF401" s="326">
        <v>0</v>
      </c>
      <c r="AG401" s="326">
        <v>0</v>
      </c>
      <c r="AH401" s="326">
        <v>0</v>
      </c>
      <c r="AI401" s="326">
        <v>0</v>
      </c>
      <c r="AJ401" s="326">
        <v>0</v>
      </c>
      <c r="AK401" s="326">
        <v>0</v>
      </c>
      <c r="AL401" s="326">
        <v>0</v>
      </c>
      <c r="AM401" s="386"/>
    </row>
    <row r="402" spans="1:40" ht="21.75" customHeight="1">
      <c r="B402" s="368" t="s">
        <v>587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919" t="s">
        <v>211</v>
      </c>
      <c r="C405" s="920" t="s">
        <v>33</v>
      </c>
      <c r="D405" s="284" t="s">
        <v>422</v>
      </c>
      <c r="E405" s="922" t="s">
        <v>209</v>
      </c>
      <c r="F405" s="923"/>
      <c r="G405" s="923"/>
      <c r="H405" s="923"/>
      <c r="I405" s="923"/>
      <c r="J405" s="923"/>
      <c r="K405" s="923"/>
      <c r="L405" s="923"/>
      <c r="M405" s="924"/>
      <c r="N405" s="928" t="s">
        <v>213</v>
      </c>
      <c r="O405" s="284" t="s">
        <v>423</v>
      </c>
      <c r="P405" s="922" t="s">
        <v>212</v>
      </c>
      <c r="Q405" s="923"/>
      <c r="R405" s="923"/>
      <c r="S405" s="923"/>
      <c r="T405" s="923"/>
      <c r="U405" s="923"/>
      <c r="V405" s="923"/>
      <c r="W405" s="923"/>
      <c r="X405" s="924"/>
      <c r="Y405" s="925" t="s">
        <v>243</v>
      </c>
      <c r="Z405" s="926"/>
      <c r="AA405" s="926"/>
      <c r="AB405" s="926"/>
      <c r="AC405" s="926"/>
      <c r="AD405" s="926"/>
      <c r="AE405" s="926"/>
      <c r="AF405" s="926"/>
      <c r="AG405" s="926"/>
      <c r="AH405" s="926"/>
      <c r="AI405" s="926"/>
      <c r="AJ405" s="926"/>
      <c r="AK405" s="926"/>
      <c r="AL405" s="926"/>
      <c r="AM405" s="927"/>
    </row>
    <row r="406" spans="1:40" ht="45.75" customHeight="1">
      <c r="B406" s="911"/>
      <c r="C406" s="921"/>
      <c r="D406" s="285">
        <v>2014</v>
      </c>
      <c r="E406" s="285">
        <v>2015</v>
      </c>
      <c r="F406" s="285">
        <v>2016</v>
      </c>
      <c r="G406" s="285">
        <v>2017</v>
      </c>
      <c r="H406" s="285">
        <v>2018</v>
      </c>
      <c r="I406" s="285">
        <v>2019</v>
      </c>
      <c r="J406" s="285">
        <v>2020</v>
      </c>
      <c r="K406" s="285">
        <v>2021</v>
      </c>
      <c r="L406" s="285">
        <v>2022</v>
      </c>
      <c r="M406" s="285">
        <v>2023</v>
      </c>
      <c r="N406" s="929"/>
      <c r="O406" s="285">
        <v>2014</v>
      </c>
      <c r="P406" s="285">
        <v>2015</v>
      </c>
      <c r="Q406" s="285">
        <v>2016</v>
      </c>
      <c r="R406" s="285">
        <v>2017</v>
      </c>
      <c r="S406" s="285">
        <v>2018</v>
      </c>
      <c r="T406" s="285">
        <v>2019</v>
      </c>
      <c r="U406" s="285">
        <v>2020</v>
      </c>
      <c r="V406" s="285">
        <v>2021</v>
      </c>
      <c r="W406" s="285">
        <v>2022</v>
      </c>
      <c r="X406" s="285">
        <v>2023</v>
      </c>
      <c r="Y406" s="285" t="s">
        <v>29</v>
      </c>
      <c r="Z406" s="285" t="s">
        <v>371</v>
      </c>
      <c r="AA406" s="285" t="s">
        <v>688</v>
      </c>
      <c r="AB406" s="285" t="s">
        <v>689</v>
      </c>
      <c r="AC406" s="285" t="s">
        <v>733</v>
      </c>
      <c r="AD406" s="285" t="s">
        <v>733</v>
      </c>
      <c r="AE406" s="285" t="s">
        <v>733</v>
      </c>
      <c r="AF406" s="285" t="s">
        <v>733</v>
      </c>
      <c r="AG406" s="285" t="s">
        <v>733</v>
      </c>
      <c r="AH406" s="285" t="s">
        <v>733</v>
      </c>
      <c r="AI406" s="285" t="s">
        <v>733</v>
      </c>
      <c r="AJ406" s="285" t="s">
        <v>733</v>
      </c>
      <c r="AK406" s="285" t="s">
        <v>733</v>
      </c>
      <c r="AL406" s="285" t="s">
        <v>733</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
        <v>27</v>
      </c>
      <c r="Z407" s="291" t="s">
        <v>27</v>
      </c>
      <c r="AA407" s="291" t="s">
        <v>28</v>
      </c>
      <c r="AB407" s="291" t="s">
        <v>28</v>
      </c>
      <c r="AC407" s="291">
        <v>0</v>
      </c>
      <c r="AD407" s="291">
        <v>0</v>
      </c>
      <c r="AE407" s="291">
        <v>0</v>
      </c>
      <c r="AF407" s="291">
        <v>0</v>
      </c>
      <c r="AG407" s="291">
        <v>0</v>
      </c>
      <c r="AH407" s="291">
        <v>0</v>
      </c>
      <c r="AI407" s="291">
        <v>0</v>
      </c>
      <c r="AJ407" s="291">
        <v>0</v>
      </c>
      <c r="AK407" s="291">
        <v>0</v>
      </c>
      <c r="AL407" s="291">
        <v>0</v>
      </c>
      <c r="AM407" s="292"/>
    </row>
    <row r="408" spans="1:40" ht="15.5" outlineLevel="1">
      <c r="A408" s="509">
        <v>1</v>
      </c>
      <c r="B408" s="294" t="s">
        <v>1</v>
      </c>
      <c r="C408" s="291" t="s">
        <v>25</v>
      </c>
      <c r="D408" s="295">
        <v>9868.6854550719672</v>
      </c>
      <c r="E408" s="740">
        <v>9868.6854550719672</v>
      </c>
      <c r="F408" s="740">
        <v>9868.6854550719672</v>
      </c>
      <c r="G408" s="740">
        <v>9659.8693618719662</v>
      </c>
      <c r="H408" s="825"/>
      <c r="I408" s="825"/>
      <c r="J408" s="825"/>
      <c r="K408" s="825"/>
      <c r="L408" s="825"/>
      <c r="M408" s="825"/>
      <c r="N408" s="291"/>
      <c r="O408" s="295">
        <v>1.6218935149061586</v>
      </c>
      <c r="P408" s="740">
        <v>1.6218935149061586</v>
      </c>
      <c r="Q408" s="740">
        <v>1.6218935149061586</v>
      </c>
      <c r="R408" s="740">
        <v>1.3883849199061586</v>
      </c>
      <c r="S408" s="825"/>
      <c r="T408" s="825"/>
      <c r="U408" s="825"/>
      <c r="V408" s="825"/>
      <c r="W408" s="825"/>
      <c r="X408" s="825"/>
      <c r="Y408" s="470">
        <v>1</v>
      </c>
      <c r="Z408" s="410"/>
      <c r="AA408" s="410"/>
      <c r="AB408" s="410"/>
      <c r="AC408" s="410"/>
      <c r="AD408" s="410"/>
      <c r="AE408" s="410"/>
      <c r="AF408" s="410"/>
      <c r="AG408" s="410"/>
      <c r="AH408" s="410"/>
      <c r="AI408" s="410"/>
      <c r="AJ408" s="410"/>
      <c r="AK408" s="410"/>
      <c r="AL408" s="410"/>
      <c r="AM408" s="296">
        <f>SUM(Y408:AL408)</f>
        <v>1</v>
      </c>
    </row>
    <row r="409" spans="1:40" ht="15.5" outlineLevel="1">
      <c r="B409" s="294" t="s">
        <v>259</v>
      </c>
      <c r="C409" s="291" t="s">
        <v>163</v>
      </c>
      <c r="D409" s="295"/>
      <c r="E409" s="295"/>
      <c r="F409" s="295"/>
      <c r="G409" s="295"/>
      <c r="H409" s="825"/>
      <c r="I409" s="825"/>
      <c r="J409" s="825"/>
      <c r="K409" s="825"/>
      <c r="L409" s="825"/>
      <c r="M409" s="825"/>
      <c r="N409" s="468"/>
      <c r="O409" s="295"/>
      <c r="P409" s="295"/>
      <c r="Q409" s="295"/>
      <c r="R409" s="295"/>
      <c r="S409" s="825"/>
      <c r="T409" s="825"/>
      <c r="U409" s="825"/>
      <c r="V409" s="825"/>
      <c r="W409" s="825"/>
      <c r="X409" s="825"/>
      <c r="Y409" s="411">
        <v>1</v>
      </c>
      <c r="Z409" s="411">
        <v>0</v>
      </c>
      <c r="AA409" s="411">
        <v>0</v>
      </c>
      <c r="AB409" s="411">
        <v>0</v>
      </c>
      <c r="AC409" s="411">
        <v>0</v>
      </c>
      <c r="AD409" s="411">
        <v>0</v>
      </c>
      <c r="AE409" s="411">
        <v>0</v>
      </c>
      <c r="AF409" s="411">
        <v>0</v>
      </c>
      <c r="AG409" s="411">
        <v>0</v>
      </c>
      <c r="AH409" s="411">
        <v>0</v>
      </c>
      <c r="AI409" s="411">
        <v>0</v>
      </c>
      <c r="AJ409" s="411">
        <v>0</v>
      </c>
      <c r="AK409" s="411">
        <v>0</v>
      </c>
      <c r="AL409" s="411">
        <v>0</v>
      </c>
      <c r="AM409" s="297"/>
    </row>
    <row r="410" spans="1:40" ht="15.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5" outlineLevel="1">
      <c r="A411" s="509">
        <v>2</v>
      </c>
      <c r="B411" s="294" t="s">
        <v>2</v>
      </c>
      <c r="C411" s="291" t="s">
        <v>25</v>
      </c>
      <c r="D411" s="295">
        <v>3324.9589019999999</v>
      </c>
      <c r="E411" s="740">
        <v>3324.9589019999999</v>
      </c>
      <c r="F411" s="740">
        <v>3324.9589019999999</v>
      </c>
      <c r="G411" s="740">
        <v>3324.9589019999999</v>
      </c>
      <c r="H411" s="825"/>
      <c r="I411" s="825"/>
      <c r="J411" s="825"/>
      <c r="K411" s="825"/>
      <c r="L411" s="825"/>
      <c r="M411" s="825"/>
      <c r="N411" s="291"/>
      <c r="O411" s="295">
        <v>1.864746891</v>
      </c>
      <c r="P411" s="740">
        <v>1.864746891</v>
      </c>
      <c r="Q411" s="740">
        <v>1.864746891</v>
      </c>
      <c r="R411" s="740">
        <v>1.864746891</v>
      </c>
      <c r="S411" s="825"/>
      <c r="T411" s="825"/>
      <c r="U411" s="825"/>
      <c r="V411" s="825"/>
      <c r="W411" s="825"/>
      <c r="X411" s="825"/>
      <c r="Y411" s="470">
        <v>1</v>
      </c>
      <c r="Z411" s="410"/>
      <c r="AA411" s="410"/>
      <c r="AB411" s="410"/>
      <c r="AC411" s="410"/>
      <c r="AD411" s="410"/>
      <c r="AE411" s="410"/>
      <c r="AF411" s="410"/>
      <c r="AG411" s="410"/>
      <c r="AH411" s="410"/>
      <c r="AI411" s="410"/>
      <c r="AJ411" s="410"/>
      <c r="AK411" s="410"/>
      <c r="AL411" s="410"/>
      <c r="AM411" s="296">
        <f>SUM(Y411:AL411)</f>
        <v>1</v>
      </c>
    </row>
    <row r="412" spans="1:40" ht="15.5" outlineLevel="1">
      <c r="B412" s="294" t="s">
        <v>259</v>
      </c>
      <c r="C412" s="291" t="s">
        <v>163</v>
      </c>
      <c r="D412" s="295"/>
      <c r="E412" s="295"/>
      <c r="F412" s="295"/>
      <c r="G412" s="295"/>
      <c r="H412" s="825"/>
      <c r="I412" s="825"/>
      <c r="J412" s="825"/>
      <c r="K412" s="825"/>
      <c r="L412" s="825"/>
      <c r="M412" s="825"/>
      <c r="N412" s="468"/>
      <c r="O412" s="295"/>
      <c r="P412" s="295"/>
      <c r="Q412" s="295"/>
      <c r="R412" s="295"/>
      <c r="S412" s="825"/>
      <c r="T412" s="825"/>
      <c r="U412" s="825"/>
      <c r="V412" s="825"/>
      <c r="W412" s="825"/>
      <c r="X412" s="825"/>
      <c r="Y412" s="411">
        <v>1</v>
      </c>
      <c r="Z412" s="411">
        <v>0</v>
      </c>
      <c r="AA412" s="411">
        <v>0</v>
      </c>
      <c r="AB412" s="411">
        <v>0</v>
      </c>
      <c r="AC412" s="411">
        <v>0</v>
      </c>
      <c r="AD412" s="411">
        <v>0</v>
      </c>
      <c r="AE412" s="411">
        <v>0</v>
      </c>
      <c r="AF412" s="411">
        <v>0</v>
      </c>
      <c r="AG412" s="411">
        <v>0</v>
      </c>
      <c r="AH412" s="411">
        <v>0</v>
      </c>
      <c r="AI412" s="411">
        <v>0</v>
      </c>
      <c r="AJ412" s="411">
        <v>0</v>
      </c>
      <c r="AK412" s="411">
        <v>0</v>
      </c>
      <c r="AL412" s="411">
        <v>0</v>
      </c>
      <c r="AM412" s="297"/>
    </row>
    <row r="413" spans="1:40" ht="15.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5" outlineLevel="1">
      <c r="A414" s="509">
        <v>3</v>
      </c>
      <c r="B414" s="294" t="s">
        <v>3</v>
      </c>
      <c r="C414" s="291" t="s">
        <v>25</v>
      </c>
      <c r="D414" s="295">
        <v>43485.945112000001</v>
      </c>
      <c r="E414" s="740">
        <v>43485.945112000001</v>
      </c>
      <c r="F414" s="740">
        <v>43485.945112000001</v>
      </c>
      <c r="G414" s="740">
        <v>43485.945112000001</v>
      </c>
      <c r="H414" s="825"/>
      <c r="I414" s="825"/>
      <c r="J414" s="825"/>
      <c r="K414" s="825"/>
      <c r="L414" s="825"/>
      <c r="M414" s="825"/>
      <c r="N414" s="291"/>
      <c r="O414" s="295">
        <v>22.872256203999999</v>
      </c>
      <c r="P414" s="740">
        <v>22.872256203999999</v>
      </c>
      <c r="Q414" s="740">
        <v>22.872256203999999</v>
      </c>
      <c r="R414" s="740">
        <v>22.872256203999999</v>
      </c>
      <c r="S414" s="825"/>
      <c r="T414" s="825"/>
      <c r="U414" s="825"/>
      <c r="V414" s="825"/>
      <c r="W414" s="825"/>
      <c r="X414" s="825"/>
      <c r="Y414" s="470">
        <v>1</v>
      </c>
      <c r="Z414" s="410"/>
      <c r="AA414" s="410"/>
      <c r="AB414" s="410"/>
      <c r="AC414" s="410"/>
      <c r="AD414" s="410"/>
      <c r="AE414" s="410"/>
      <c r="AF414" s="410"/>
      <c r="AG414" s="410"/>
      <c r="AH414" s="410"/>
      <c r="AI414" s="410"/>
      <c r="AJ414" s="410"/>
      <c r="AK414" s="410"/>
      <c r="AL414" s="410"/>
      <c r="AM414" s="296">
        <f>SUM(Y414:AL414)</f>
        <v>1</v>
      </c>
    </row>
    <row r="415" spans="1:40" ht="15.5" outlineLevel="1">
      <c r="B415" s="294" t="s">
        <v>259</v>
      </c>
      <c r="C415" s="291" t="s">
        <v>163</v>
      </c>
      <c r="D415" s="295"/>
      <c r="E415" s="295"/>
      <c r="F415" s="295"/>
      <c r="G415" s="295"/>
      <c r="H415" s="825"/>
      <c r="I415" s="825"/>
      <c r="J415" s="825"/>
      <c r="K415" s="825"/>
      <c r="L415" s="825"/>
      <c r="M415" s="825"/>
      <c r="N415" s="468"/>
      <c r="O415" s="295"/>
      <c r="P415" s="295"/>
      <c r="Q415" s="295"/>
      <c r="R415" s="295"/>
      <c r="S415" s="825"/>
      <c r="T415" s="825"/>
      <c r="U415" s="825"/>
      <c r="V415" s="825"/>
      <c r="W415" s="825"/>
      <c r="X415" s="825"/>
      <c r="Y415" s="411">
        <v>1</v>
      </c>
      <c r="Z415" s="411">
        <v>0</v>
      </c>
      <c r="AA415" s="411">
        <v>0</v>
      </c>
      <c r="AB415" s="411">
        <v>0</v>
      </c>
      <c r="AC415" s="411">
        <v>0</v>
      </c>
      <c r="AD415" s="411">
        <v>0</v>
      </c>
      <c r="AE415" s="411">
        <v>0</v>
      </c>
      <c r="AF415" s="411">
        <v>0</v>
      </c>
      <c r="AG415" s="411">
        <v>0</v>
      </c>
      <c r="AH415" s="411">
        <v>0</v>
      </c>
      <c r="AI415" s="411">
        <v>0</v>
      </c>
      <c r="AJ415" s="411">
        <v>0</v>
      </c>
      <c r="AK415" s="411">
        <v>0</v>
      </c>
      <c r="AL415" s="411">
        <v>0</v>
      </c>
      <c r="AM415" s="297"/>
    </row>
    <row r="416" spans="1:40" ht="15.5" outlineLevel="1">
      <c r="B416" s="294"/>
      <c r="C416" s="305"/>
      <c r="D416" s="291"/>
      <c r="E416" s="291"/>
      <c r="F416" s="291"/>
      <c r="G416" s="291"/>
      <c r="H416" s="822"/>
      <c r="I416" s="822"/>
      <c r="J416" s="822"/>
      <c r="K416" s="822"/>
      <c r="L416" s="822"/>
      <c r="M416" s="822"/>
      <c r="N416" s="283"/>
      <c r="O416" s="291"/>
      <c r="P416" s="291"/>
      <c r="Q416" s="291"/>
      <c r="R416" s="291"/>
      <c r="S416" s="822"/>
      <c r="T416" s="822"/>
      <c r="U416" s="822"/>
      <c r="V416" s="822"/>
      <c r="W416" s="822"/>
      <c r="X416" s="822"/>
      <c r="Y416" s="412"/>
      <c r="Z416" s="412"/>
      <c r="AA416" s="412"/>
      <c r="AB416" s="412"/>
      <c r="AC416" s="412"/>
      <c r="AD416" s="412"/>
      <c r="AE416" s="412"/>
      <c r="AF416" s="412"/>
      <c r="AG416" s="412"/>
      <c r="AH416" s="412"/>
      <c r="AI416" s="412"/>
      <c r="AJ416" s="412"/>
      <c r="AK416" s="412"/>
      <c r="AL416" s="412"/>
      <c r="AM416" s="306"/>
    </row>
    <row r="417" spans="1:39" ht="15.5" outlineLevel="1">
      <c r="A417" s="509">
        <v>4</v>
      </c>
      <c r="B417" s="294" t="s">
        <v>4</v>
      </c>
      <c r="C417" s="291" t="s">
        <v>25</v>
      </c>
      <c r="D417" s="295">
        <v>38562.658609999999</v>
      </c>
      <c r="E417" s="740">
        <v>36245.410750000003</v>
      </c>
      <c r="F417" s="740">
        <v>35126.237560000001</v>
      </c>
      <c r="G417" s="740">
        <v>35126.237560000001</v>
      </c>
      <c r="H417" s="825"/>
      <c r="I417" s="825"/>
      <c r="J417" s="825"/>
      <c r="K417" s="825"/>
      <c r="L417" s="825"/>
      <c r="M417" s="825"/>
      <c r="N417" s="291"/>
      <c r="O417" s="295">
        <v>2.8260804070000001</v>
      </c>
      <c r="P417" s="740">
        <v>2.6806098450000002</v>
      </c>
      <c r="Q417" s="740">
        <v>2.6103511749999999</v>
      </c>
      <c r="R417" s="740">
        <v>2.6103511749999999</v>
      </c>
      <c r="S417" s="825"/>
      <c r="T417" s="825"/>
      <c r="U417" s="825"/>
      <c r="V417" s="825"/>
      <c r="W417" s="825"/>
      <c r="X417" s="825"/>
      <c r="Y417" s="470">
        <v>1</v>
      </c>
      <c r="Z417" s="410"/>
      <c r="AA417" s="410"/>
      <c r="AB417" s="410"/>
      <c r="AC417" s="410"/>
      <c r="AD417" s="410"/>
      <c r="AE417" s="410"/>
      <c r="AF417" s="410"/>
      <c r="AG417" s="410"/>
      <c r="AH417" s="410"/>
      <c r="AI417" s="410"/>
      <c r="AJ417" s="410"/>
      <c r="AK417" s="410"/>
      <c r="AL417" s="410"/>
      <c r="AM417" s="296">
        <f>SUM(Y417:AL417)</f>
        <v>1</v>
      </c>
    </row>
    <row r="418" spans="1:39" ht="15.5" outlineLevel="1">
      <c r="B418" s="294" t="s">
        <v>259</v>
      </c>
      <c r="C418" s="291" t="s">
        <v>163</v>
      </c>
      <c r="D418" s="295"/>
      <c r="E418" s="295"/>
      <c r="F418" s="295"/>
      <c r="G418" s="295"/>
      <c r="H418" s="825"/>
      <c r="I418" s="825"/>
      <c r="J418" s="825"/>
      <c r="K418" s="825"/>
      <c r="L418" s="825"/>
      <c r="M418" s="825"/>
      <c r="N418" s="468"/>
      <c r="O418" s="295"/>
      <c r="P418" s="295"/>
      <c r="Q418" s="295"/>
      <c r="R418" s="295"/>
      <c r="S418" s="825"/>
      <c r="T418" s="825"/>
      <c r="U418" s="825"/>
      <c r="V418" s="825"/>
      <c r="W418" s="825"/>
      <c r="X418" s="825"/>
      <c r="Y418" s="411">
        <v>1</v>
      </c>
      <c r="Z418" s="411">
        <v>0</v>
      </c>
      <c r="AA418" s="411">
        <v>0</v>
      </c>
      <c r="AB418" s="411">
        <v>0</v>
      </c>
      <c r="AC418" s="411">
        <v>0</v>
      </c>
      <c r="AD418" s="411">
        <v>0</v>
      </c>
      <c r="AE418" s="411">
        <v>0</v>
      </c>
      <c r="AF418" s="411">
        <v>0</v>
      </c>
      <c r="AG418" s="411">
        <v>0</v>
      </c>
      <c r="AH418" s="411">
        <v>0</v>
      </c>
      <c r="AI418" s="411">
        <v>0</v>
      </c>
      <c r="AJ418" s="411">
        <v>0</v>
      </c>
      <c r="AK418" s="411">
        <v>0</v>
      </c>
      <c r="AL418" s="411">
        <v>0</v>
      </c>
      <c r="AM418" s="297"/>
    </row>
    <row r="419" spans="1:39" ht="15.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5" outlineLevel="1">
      <c r="A420" s="509">
        <v>5</v>
      </c>
      <c r="B420" s="294" t="s">
        <v>5</v>
      </c>
      <c r="C420" s="291" t="s">
        <v>25</v>
      </c>
      <c r="D420" s="295">
        <v>146930.41740000001</v>
      </c>
      <c r="E420" s="740">
        <v>127460.58500000001</v>
      </c>
      <c r="F420" s="740">
        <v>117313.98639999999</v>
      </c>
      <c r="G420" s="740">
        <v>117313.98639999999</v>
      </c>
      <c r="H420" s="825"/>
      <c r="I420" s="825"/>
      <c r="J420" s="825"/>
      <c r="K420" s="825"/>
      <c r="L420" s="825"/>
      <c r="M420" s="825"/>
      <c r="N420" s="291"/>
      <c r="O420" s="295">
        <v>9.6159044839999996</v>
      </c>
      <c r="P420" s="740">
        <v>8.3936409940000001</v>
      </c>
      <c r="Q420" s="740">
        <v>7.7566649400000003</v>
      </c>
      <c r="R420" s="740">
        <v>7.7566649400000003</v>
      </c>
      <c r="S420" s="825"/>
      <c r="T420" s="825"/>
      <c r="U420" s="825"/>
      <c r="V420" s="825"/>
      <c r="W420" s="825"/>
      <c r="X420" s="825"/>
      <c r="Y420" s="470">
        <v>1</v>
      </c>
      <c r="Z420" s="410"/>
      <c r="AA420" s="410"/>
      <c r="AB420" s="410"/>
      <c r="AC420" s="410"/>
      <c r="AD420" s="410"/>
      <c r="AE420" s="410"/>
      <c r="AF420" s="410"/>
      <c r="AG420" s="410"/>
      <c r="AH420" s="410"/>
      <c r="AI420" s="410"/>
      <c r="AJ420" s="410"/>
      <c r="AK420" s="410"/>
      <c r="AL420" s="410"/>
      <c r="AM420" s="296">
        <f>SUM(Y420:AL420)</f>
        <v>1</v>
      </c>
    </row>
    <row r="421" spans="1:39" ht="15.5" outlineLevel="1">
      <c r="B421" s="294" t="s">
        <v>259</v>
      </c>
      <c r="C421" s="291" t="s">
        <v>163</v>
      </c>
      <c r="D421" s="295"/>
      <c r="E421" s="295"/>
      <c r="F421" s="295"/>
      <c r="G421" s="295"/>
      <c r="H421" s="825"/>
      <c r="I421" s="825"/>
      <c r="J421" s="825"/>
      <c r="K421" s="825"/>
      <c r="L421" s="825"/>
      <c r="M421" s="825"/>
      <c r="N421" s="468"/>
      <c r="O421" s="295"/>
      <c r="P421" s="295"/>
      <c r="Q421" s="295"/>
      <c r="R421" s="295"/>
      <c r="S421" s="825"/>
      <c r="T421" s="825"/>
      <c r="U421" s="825"/>
      <c r="V421" s="825"/>
      <c r="W421" s="825"/>
      <c r="X421" s="825"/>
      <c r="Y421" s="411">
        <v>1</v>
      </c>
      <c r="Z421" s="411">
        <v>0</v>
      </c>
      <c r="AA421" s="411">
        <v>0</v>
      </c>
      <c r="AB421" s="411">
        <v>0</v>
      </c>
      <c r="AC421" s="411">
        <v>0</v>
      </c>
      <c r="AD421" s="411">
        <v>0</v>
      </c>
      <c r="AE421" s="411">
        <v>0</v>
      </c>
      <c r="AF421" s="411">
        <v>0</v>
      </c>
      <c r="AG421" s="411">
        <v>0</v>
      </c>
      <c r="AH421" s="411">
        <v>0</v>
      </c>
      <c r="AI421" s="411">
        <v>0</v>
      </c>
      <c r="AJ421" s="411">
        <v>0</v>
      </c>
      <c r="AK421" s="411">
        <v>0</v>
      </c>
      <c r="AL421" s="411">
        <v>0</v>
      </c>
      <c r="AM421" s="297"/>
    </row>
    <row r="422" spans="1:39" ht="15.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5" outlineLevel="1">
      <c r="A423" s="509">
        <v>6</v>
      </c>
      <c r="B423" s="294" t="s">
        <v>6</v>
      </c>
      <c r="C423" s="291" t="s">
        <v>25</v>
      </c>
      <c r="D423" s="295"/>
      <c r="E423" s="295"/>
      <c r="F423" s="295"/>
      <c r="G423" s="295"/>
      <c r="H423" s="825"/>
      <c r="I423" s="825"/>
      <c r="J423" s="825"/>
      <c r="K423" s="825"/>
      <c r="L423" s="825"/>
      <c r="M423" s="825"/>
      <c r="N423" s="291"/>
      <c r="O423" s="295"/>
      <c r="P423" s="295"/>
      <c r="Q423" s="295"/>
      <c r="R423" s="295"/>
      <c r="S423" s="825"/>
      <c r="T423" s="825"/>
      <c r="U423" s="825"/>
      <c r="V423" s="825"/>
      <c r="W423" s="825"/>
      <c r="X423" s="825"/>
      <c r="Y423" s="410"/>
      <c r="Z423" s="410"/>
      <c r="AA423" s="410"/>
      <c r="AB423" s="410"/>
      <c r="AC423" s="410"/>
      <c r="AD423" s="410"/>
      <c r="AE423" s="410"/>
      <c r="AF423" s="410"/>
      <c r="AG423" s="410"/>
      <c r="AH423" s="410"/>
      <c r="AI423" s="410"/>
      <c r="AJ423" s="410"/>
      <c r="AK423" s="410"/>
      <c r="AL423" s="410"/>
      <c r="AM423" s="296">
        <f>SUM(Y423:AL423)</f>
        <v>0</v>
      </c>
    </row>
    <row r="424" spans="1:39" ht="15.5" outlineLevel="1">
      <c r="B424" s="294" t="s">
        <v>259</v>
      </c>
      <c r="C424" s="291" t="s">
        <v>163</v>
      </c>
      <c r="D424" s="295"/>
      <c r="E424" s="295"/>
      <c r="F424" s="295"/>
      <c r="G424" s="295"/>
      <c r="H424" s="825"/>
      <c r="I424" s="825"/>
      <c r="J424" s="825"/>
      <c r="K424" s="825"/>
      <c r="L424" s="825"/>
      <c r="M424" s="825"/>
      <c r="N424" s="468"/>
      <c r="O424" s="295"/>
      <c r="P424" s="295"/>
      <c r="Q424" s="295"/>
      <c r="R424" s="295"/>
      <c r="S424" s="825"/>
      <c r="T424" s="825"/>
      <c r="U424" s="825"/>
      <c r="V424" s="825"/>
      <c r="W424" s="825"/>
      <c r="X424" s="825"/>
      <c r="Y424" s="411">
        <v>0</v>
      </c>
      <c r="Z424" s="411">
        <v>0</v>
      </c>
      <c r="AA424" s="411">
        <v>0</v>
      </c>
      <c r="AB424" s="411">
        <v>0</v>
      </c>
      <c r="AC424" s="411">
        <v>0</v>
      </c>
      <c r="AD424" s="411">
        <v>0</v>
      </c>
      <c r="AE424" s="411">
        <v>0</v>
      </c>
      <c r="AF424" s="411">
        <v>0</v>
      </c>
      <c r="AG424" s="411">
        <v>0</v>
      </c>
      <c r="AH424" s="411">
        <v>0</v>
      </c>
      <c r="AI424" s="411">
        <v>0</v>
      </c>
      <c r="AJ424" s="411">
        <v>0</v>
      </c>
      <c r="AK424" s="411">
        <v>0</v>
      </c>
      <c r="AL424" s="411">
        <v>0</v>
      </c>
      <c r="AM424" s="297"/>
    </row>
    <row r="425" spans="1:39" ht="15.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5" outlineLevel="1">
      <c r="A426" s="509">
        <v>7</v>
      </c>
      <c r="B426" s="294" t="s">
        <v>42</v>
      </c>
      <c r="C426" s="291" t="s">
        <v>25</v>
      </c>
      <c r="D426" s="295"/>
      <c r="E426" s="295"/>
      <c r="F426" s="295"/>
      <c r="G426" s="295"/>
      <c r="H426" s="825"/>
      <c r="I426" s="825"/>
      <c r="J426" s="825"/>
      <c r="K426" s="825"/>
      <c r="L426" s="825"/>
      <c r="M426" s="825"/>
      <c r="N426" s="291"/>
      <c r="O426" s="295"/>
      <c r="P426" s="295"/>
      <c r="Q426" s="295"/>
      <c r="R426" s="295"/>
      <c r="S426" s="825"/>
      <c r="T426" s="825"/>
      <c r="U426" s="825"/>
      <c r="V426" s="825"/>
      <c r="W426" s="825"/>
      <c r="X426" s="825"/>
      <c r="Y426" s="410"/>
      <c r="Z426" s="410"/>
      <c r="AA426" s="410"/>
      <c r="AB426" s="410"/>
      <c r="AC426" s="410"/>
      <c r="AD426" s="410"/>
      <c r="AE426" s="410"/>
      <c r="AF426" s="410"/>
      <c r="AG426" s="410"/>
      <c r="AH426" s="410"/>
      <c r="AI426" s="410"/>
      <c r="AJ426" s="410"/>
      <c r="AK426" s="410"/>
      <c r="AL426" s="410"/>
      <c r="AM426" s="296">
        <f>SUM(Y426:AL426)</f>
        <v>0</v>
      </c>
    </row>
    <row r="427" spans="1:39" ht="15.5" outlineLevel="1">
      <c r="B427" s="294" t="s">
        <v>259</v>
      </c>
      <c r="C427" s="291" t="s">
        <v>163</v>
      </c>
      <c r="D427" s="295"/>
      <c r="E427" s="295"/>
      <c r="F427" s="295"/>
      <c r="G427" s="295"/>
      <c r="H427" s="825"/>
      <c r="I427" s="825"/>
      <c r="J427" s="825"/>
      <c r="K427" s="825"/>
      <c r="L427" s="825"/>
      <c r="M427" s="825"/>
      <c r="N427" s="291"/>
      <c r="O427" s="295"/>
      <c r="P427" s="295"/>
      <c r="Q427" s="295"/>
      <c r="R427" s="295"/>
      <c r="S427" s="825"/>
      <c r="T427" s="825"/>
      <c r="U427" s="825"/>
      <c r="V427" s="825"/>
      <c r="W427" s="825"/>
      <c r="X427" s="825"/>
      <c r="Y427" s="411">
        <v>0</v>
      </c>
      <c r="Z427" s="411">
        <v>0</v>
      </c>
      <c r="AA427" s="411">
        <v>0</v>
      </c>
      <c r="AB427" s="411">
        <v>0</v>
      </c>
      <c r="AC427" s="411">
        <v>0</v>
      </c>
      <c r="AD427" s="411">
        <v>0</v>
      </c>
      <c r="AE427" s="411">
        <v>0</v>
      </c>
      <c r="AF427" s="411">
        <v>0</v>
      </c>
      <c r="AG427" s="411">
        <v>0</v>
      </c>
      <c r="AH427" s="411">
        <v>0</v>
      </c>
      <c r="AI427" s="411">
        <v>0</v>
      </c>
      <c r="AJ427" s="411">
        <v>0</v>
      </c>
      <c r="AK427" s="411">
        <v>0</v>
      </c>
      <c r="AL427" s="411">
        <v>0</v>
      </c>
      <c r="AM427" s="297"/>
    </row>
    <row r="428" spans="1:39" ht="15.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5" outlineLevel="1">
      <c r="A429" s="509">
        <v>8</v>
      </c>
      <c r="B429" s="294" t="s">
        <v>485</v>
      </c>
      <c r="C429" s="291" t="s">
        <v>25</v>
      </c>
      <c r="D429" s="295"/>
      <c r="E429" s="295"/>
      <c r="F429" s="295"/>
      <c r="G429" s="295"/>
      <c r="H429" s="825"/>
      <c r="I429" s="825"/>
      <c r="J429" s="825"/>
      <c r="K429" s="825"/>
      <c r="L429" s="825"/>
      <c r="M429" s="825"/>
      <c r="N429" s="291"/>
      <c r="O429" s="295"/>
      <c r="P429" s="295"/>
      <c r="Q429" s="295"/>
      <c r="R429" s="295"/>
      <c r="S429" s="825"/>
      <c r="T429" s="825"/>
      <c r="U429" s="825"/>
      <c r="V429" s="825"/>
      <c r="W429" s="825"/>
      <c r="X429" s="825"/>
      <c r="Y429" s="410"/>
      <c r="Z429" s="410"/>
      <c r="AA429" s="410"/>
      <c r="AB429" s="410"/>
      <c r="AC429" s="410"/>
      <c r="AD429" s="410"/>
      <c r="AE429" s="410"/>
      <c r="AF429" s="410"/>
      <c r="AG429" s="410"/>
      <c r="AH429" s="410"/>
      <c r="AI429" s="410"/>
      <c r="AJ429" s="410"/>
      <c r="AK429" s="410"/>
      <c r="AL429" s="410"/>
      <c r="AM429" s="296">
        <f>SUM(Y429:AL429)</f>
        <v>0</v>
      </c>
    </row>
    <row r="430" spans="1:39" s="283" customFormat="1" ht="15.5" outlineLevel="1">
      <c r="A430" s="509"/>
      <c r="B430" s="294" t="s">
        <v>259</v>
      </c>
      <c r="C430" s="291" t="s">
        <v>163</v>
      </c>
      <c r="D430" s="295"/>
      <c r="E430" s="295"/>
      <c r="F430" s="295"/>
      <c r="G430" s="295"/>
      <c r="H430" s="825"/>
      <c r="I430" s="825"/>
      <c r="J430" s="825"/>
      <c r="K430" s="825"/>
      <c r="L430" s="825"/>
      <c r="M430" s="825"/>
      <c r="N430" s="291"/>
      <c r="O430" s="295"/>
      <c r="P430" s="295"/>
      <c r="Q430" s="295"/>
      <c r="R430" s="295"/>
      <c r="S430" s="825"/>
      <c r="T430" s="825"/>
      <c r="U430" s="825"/>
      <c r="V430" s="825"/>
      <c r="W430" s="825"/>
      <c r="X430" s="825"/>
      <c r="Y430" s="411">
        <v>0</v>
      </c>
      <c r="Z430" s="411">
        <v>0</v>
      </c>
      <c r="AA430" s="411">
        <v>0</v>
      </c>
      <c r="AB430" s="411">
        <v>0</v>
      </c>
      <c r="AC430" s="411">
        <v>0</v>
      </c>
      <c r="AD430" s="411">
        <v>0</v>
      </c>
      <c r="AE430" s="411">
        <v>0</v>
      </c>
      <c r="AF430" s="411">
        <v>0</v>
      </c>
      <c r="AG430" s="411">
        <v>0</v>
      </c>
      <c r="AH430" s="411">
        <v>0</v>
      </c>
      <c r="AI430" s="411">
        <v>0</v>
      </c>
      <c r="AJ430" s="411">
        <v>0</v>
      </c>
      <c r="AK430" s="411">
        <v>0</v>
      </c>
      <c r="AL430" s="411">
        <v>0</v>
      </c>
      <c r="AM430" s="297"/>
    </row>
    <row r="431" spans="1:39" s="283" customFormat="1" ht="15.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5" outlineLevel="1">
      <c r="A432" s="509">
        <v>9</v>
      </c>
      <c r="B432" s="294" t="s">
        <v>7</v>
      </c>
      <c r="C432" s="291" t="s">
        <v>25</v>
      </c>
      <c r="D432" s="295"/>
      <c r="E432" s="295"/>
      <c r="F432" s="295"/>
      <c r="G432" s="295"/>
      <c r="H432" s="825"/>
      <c r="I432" s="825"/>
      <c r="J432" s="825"/>
      <c r="K432" s="825"/>
      <c r="L432" s="825"/>
      <c r="M432" s="825"/>
      <c r="N432" s="291"/>
      <c r="O432" s="295"/>
      <c r="P432" s="295"/>
      <c r="Q432" s="295"/>
      <c r="R432" s="295"/>
      <c r="S432" s="825"/>
      <c r="T432" s="825"/>
      <c r="U432" s="825"/>
      <c r="V432" s="825"/>
      <c r="W432" s="825"/>
      <c r="X432" s="825"/>
      <c r="Y432" s="410"/>
      <c r="Z432" s="410"/>
      <c r="AA432" s="410"/>
      <c r="AB432" s="410"/>
      <c r="AC432" s="410"/>
      <c r="AD432" s="410"/>
      <c r="AE432" s="410"/>
      <c r="AF432" s="410"/>
      <c r="AG432" s="410"/>
      <c r="AH432" s="410"/>
      <c r="AI432" s="410"/>
      <c r="AJ432" s="410"/>
      <c r="AK432" s="410"/>
      <c r="AL432" s="410"/>
      <c r="AM432" s="296">
        <f>SUM(Y432:AL432)</f>
        <v>0</v>
      </c>
    </row>
    <row r="433" spans="1:39" ht="15.5" outlineLevel="1">
      <c r="B433" s="294" t="s">
        <v>259</v>
      </c>
      <c r="C433" s="291" t="s">
        <v>163</v>
      </c>
      <c r="D433" s="295"/>
      <c r="E433" s="295"/>
      <c r="F433" s="295"/>
      <c r="G433" s="295"/>
      <c r="H433" s="825"/>
      <c r="I433" s="825"/>
      <c r="J433" s="825"/>
      <c r="K433" s="825"/>
      <c r="L433" s="825"/>
      <c r="M433" s="825"/>
      <c r="N433" s="291"/>
      <c r="O433" s="295"/>
      <c r="P433" s="295"/>
      <c r="Q433" s="295"/>
      <c r="R433" s="295"/>
      <c r="S433" s="825"/>
      <c r="T433" s="825"/>
      <c r="U433" s="825"/>
      <c r="V433" s="825"/>
      <c r="W433" s="825"/>
      <c r="X433" s="825"/>
      <c r="Y433" s="411">
        <v>0</v>
      </c>
      <c r="Z433" s="411">
        <v>0</v>
      </c>
      <c r="AA433" s="411">
        <v>0</v>
      </c>
      <c r="AB433" s="411">
        <v>0</v>
      </c>
      <c r="AC433" s="411">
        <v>0</v>
      </c>
      <c r="AD433" s="411">
        <v>0</v>
      </c>
      <c r="AE433" s="411">
        <v>0</v>
      </c>
      <c r="AF433" s="411">
        <v>0</v>
      </c>
      <c r="AG433" s="411">
        <v>0</v>
      </c>
      <c r="AH433" s="411">
        <v>0</v>
      </c>
      <c r="AI433" s="411">
        <v>0</v>
      </c>
      <c r="AJ433" s="411">
        <v>0</v>
      </c>
      <c r="AK433" s="411">
        <v>0</v>
      </c>
      <c r="AL433" s="411">
        <v>0</v>
      </c>
      <c r="AM433" s="297"/>
    </row>
    <row r="434" spans="1:39" ht="15.5" outlineLevel="1">
      <c r="B434" s="307"/>
      <c r="C434" s="308"/>
      <c r="D434" s="291"/>
      <c r="E434" s="291"/>
      <c r="F434" s="291"/>
      <c r="G434" s="291"/>
      <c r="H434" s="822"/>
      <c r="I434" s="822"/>
      <c r="J434" s="822"/>
      <c r="K434" s="822"/>
      <c r="L434" s="822"/>
      <c r="M434" s="822"/>
      <c r="N434" s="291"/>
      <c r="O434" s="291"/>
      <c r="P434" s="291"/>
      <c r="Q434" s="291"/>
      <c r="R434" s="291"/>
      <c r="S434" s="822"/>
      <c r="T434" s="822"/>
      <c r="U434" s="822"/>
      <c r="V434" s="822"/>
      <c r="W434" s="822"/>
      <c r="X434" s="822"/>
      <c r="Y434" s="412"/>
      <c r="Z434" s="412"/>
      <c r="AA434" s="412"/>
      <c r="AB434" s="412"/>
      <c r="AC434" s="412"/>
      <c r="AD434" s="412"/>
      <c r="AE434" s="412"/>
      <c r="AF434" s="412"/>
      <c r="AG434" s="412"/>
      <c r="AH434" s="412"/>
      <c r="AI434" s="412"/>
      <c r="AJ434" s="412"/>
      <c r="AK434" s="412"/>
      <c r="AL434" s="412"/>
      <c r="AM434" s="306"/>
    </row>
    <row r="435" spans="1:39" ht="15.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5" outlineLevel="1">
      <c r="A436" s="509">
        <v>10</v>
      </c>
      <c r="B436" s="310" t="s">
        <v>22</v>
      </c>
      <c r="C436" s="291" t="s">
        <v>25</v>
      </c>
      <c r="D436" s="758"/>
      <c r="E436" s="758"/>
      <c r="F436" s="758"/>
      <c r="G436" s="758"/>
      <c r="H436" s="825"/>
      <c r="I436" s="825"/>
      <c r="J436" s="825"/>
      <c r="K436" s="825"/>
      <c r="L436" s="825"/>
      <c r="M436" s="825"/>
      <c r="N436" s="295">
        <v>12</v>
      </c>
      <c r="O436" s="758"/>
      <c r="P436" s="758"/>
      <c r="Q436" s="758"/>
      <c r="R436" s="758"/>
      <c r="S436" s="825"/>
      <c r="T436" s="825"/>
      <c r="U436" s="825"/>
      <c r="V436" s="825"/>
      <c r="W436" s="825"/>
      <c r="X436" s="825"/>
      <c r="Y436" s="415"/>
      <c r="Z436" s="469"/>
      <c r="AA436" s="469"/>
      <c r="AB436" s="469"/>
      <c r="AC436" s="415"/>
      <c r="AD436" s="415"/>
      <c r="AE436" s="415"/>
      <c r="AF436" s="415"/>
      <c r="AG436" s="415"/>
      <c r="AH436" s="415"/>
      <c r="AI436" s="415"/>
      <c r="AJ436" s="415"/>
      <c r="AK436" s="415"/>
      <c r="AL436" s="415"/>
      <c r="AM436" s="296">
        <f>SUM(Y436:AL436)</f>
        <v>0</v>
      </c>
    </row>
    <row r="437" spans="1:39" ht="15.5" outlineLevel="1">
      <c r="B437" s="294" t="s">
        <v>259</v>
      </c>
      <c r="C437" s="291" t="s">
        <v>163</v>
      </c>
      <c r="D437" s="295"/>
      <c r="E437" s="295"/>
      <c r="F437" s="295"/>
      <c r="G437" s="295"/>
      <c r="H437" s="825"/>
      <c r="I437" s="825"/>
      <c r="J437" s="825"/>
      <c r="K437" s="825"/>
      <c r="L437" s="825"/>
      <c r="M437" s="825"/>
      <c r="N437" s="295">
        <v>12</v>
      </c>
      <c r="O437" s="295"/>
      <c r="P437" s="295"/>
      <c r="Q437" s="295"/>
      <c r="R437" s="295"/>
      <c r="S437" s="825"/>
      <c r="T437" s="825"/>
      <c r="U437" s="825"/>
      <c r="V437" s="825"/>
      <c r="W437" s="825"/>
      <c r="X437" s="825"/>
      <c r="Y437" s="411">
        <v>0</v>
      </c>
      <c r="Z437" s="411">
        <v>0</v>
      </c>
      <c r="AA437" s="411">
        <v>0</v>
      </c>
      <c r="AB437" s="411">
        <v>0</v>
      </c>
      <c r="AC437" s="411">
        <v>0</v>
      </c>
      <c r="AD437" s="411">
        <v>0</v>
      </c>
      <c r="AE437" s="411">
        <v>0</v>
      </c>
      <c r="AF437" s="411">
        <v>0</v>
      </c>
      <c r="AG437" s="411">
        <v>0</v>
      </c>
      <c r="AH437" s="411">
        <v>0</v>
      </c>
      <c r="AI437" s="411">
        <v>0</v>
      </c>
      <c r="AJ437" s="411">
        <v>0</v>
      </c>
      <c r="AK437" s="411">
        <v>0</v>
      </c>
      <c r="AL437" s="411">
        <v>0</v>
      </c>
      <c r="AM437" s="311"/>
    </row>
    <row r="438" spans="1:39" ht="15.5" outlineLevel="1">
      <c r="B438" s="310"/>
      <c r="C438" s="312"/>
      <c r="D438" s="291"/>
      <c r="E438" s="291"/>
      <c r="F438" s="291"/>
      <c r="G438" s="291"/>
      <c r="H438" s="822"/>
      <c r="I438" s="822"/>
      <c r="J438" s="822"/>
      <c r="K438" s="822"/>
      <c r="L438" s="822"/>
      <c r="M438" s="822"/>
      <c r="N438" s="291"/>
      <c r="O438" s="291"/>
      <c r="P438" s="291"/>
      <c r="Q438" s="291"/>
      <c r="R438" s="291"/>
      <c r="S438" s="822"/>
      <c r="T438" s="822"/>
      <c r="U438" s="822"/>
      <c r="V438" s="822"/>
      <c r="W438" s="822"/>
      <c r="X438" s="822"/>
      <c r="Y438" s="416"/>
      <c r="Z438" s="416"/>
      <c r="AA438" s="416"/>
      <c r="AB438" s="416"/>
      <c r="AC438" s="416"/>
      <c r="AD438" s="416"/>
      <c r="AE438" s="416"/>
      <c r="AF438" s="416"/>
      <c r="AG438" s="416"/>
      <c r="AH438" s="416"/>
      <c r="AI438" s="416"/>
      <c r="AJ438" s="416"/>
      <c r="AK438" s="416"/>
      <c r="AL438" s="416"/>
      <c r="AM438" s="313"/>
    </row>
    <row r="439" spans="1:39" ht="15.5" outlineLevel="1">
      <c r="A439" s="509">
        <v>11</v>
      </c>
      <c r="B439" s="314" t="s">
        <v>21</v>
      </c>
      <c r="C439" s="291" t="s">
        <v>25</v>
      </c>
      <c r="D439" s="295">
        <v>301382.7451</v>
      </c>
      <c r="E439" s="740">
        <v>299900.10940000002</v>
      </c>
      <c r="F439" s="740">
        <v>273241.24040000001</v>
      </c>
      <c r="G439" s="740">
        <v>184101.22510000001</v>
      </c>
      <c r="H439" s="825"/>
      <c r="I439" s="825"/>
      <c r="J439" s="825"/>
      <c r="K439" s="825"/>
      <c r="L439" s="825"/>
      <c r="M439" s="825"/>
      <c r="N439" s="295">
        <v>12</v>
      </c>
      <c r="O439" s="295">
        <v>78.883131480000003</v>
      </c>
      <c r="P439" s="740">
        <v>78.449765749999997</v>
      </c>
      <c r="Q439" s="740">
        <v>71.562300829999998</v>
      </c>
      <c r="R439" s="740">
        <v>45.809722090000001</v>
      </c>
      <c r="S439" s="825"/>
      <c r="T439" s="825"/>
      <c r="U439" s="825"/>
      <c r="V439" s="825"/>
      <c r="W439" s="825"/>
      <c r="X439" s="825"/>
      <c r="Y439" s="415"/>
      <c r="Z439" s="469">
        <v>1</v>
      </c>
      <c r="AA439" s="415"/>
      <c r="AB439" s="415"/>
      <c r="AC439" s="415"/>
      <c r="AD439" s="415"/>
      <c r="AE439" s="415"/>
      <c r="AF439" s="415"/>
      <c r="AG439" s="415"/>
      <c r="AH439" s="415"/>
      <c r="AI439" s="415"/>
      <c r="AJ439" s="415"/>
      <c r="AK439" s="415"/>
      <c r="AL439" s="415"/>
      <c r="AM439" s="296">
        <f>SUM(Y439:AL439)</f>
        <v>1</v>
      </c>
    </row>
    <row r="440" spans="1:39" ht="15.5" outlineLevel="1">
      <c r="B440" s="294" t="s">
        <v>259</v>
      </c>
      <c r="C440" s="291" t="s">
        <v>163</v>
      </c>
      <c r="D440" s="295"/>
      <c r="E440" s="295"/>
      <c r="F440" s="295"/>
      <c r="G440" s="295"/>
      <c r="H440" s="825"/>
      <c r="I440" s="825"/>
      <c r="J440" s="825"/>
      <c r="K440" s="825"/>
      <c r="L440" s="825"/>
      <c r="M440" s="825"/>
      <c r="N440" s="295">
        <v>12</v>
      </c>
      <c r="O440" s="295"/>
      <c r="P440" s="295"/>
      <c r="Q440" s="295"/>
      <c r="R440" s="295"/>
      <c r="S440" s="825"/>
      <c r="T440" s="825"/>
      <c r="U440" s="825"/>
      <c r="V440" s="825"/>
      <c r="W440" s="825"/>
      <c r="X440" s="825"/>
      <c r="Y440" s="411">
        <v>0</v>
      </c>
      <c r="Z440" s="411">
        <v>1</v>
      </c>
      <c r="AA440" s="411">
        <v>0</v>
      </c>
      <c r="AB440" s="411">
        <v>0</v>
      </c>
      <c r="AC440" s="411">
        <v>0</v>
      </c>
      <c r="AD440" s="411">
        <v>0</v>
      </c>
      <c r="AE440" s="411">
        <v>0</v>
      </c>
      <c r="AF440" s="411">
        <v>0</v>
      </c>
      <c r="AG440" s="411">
        <v>0</v>
      </c>
      <c r="AH440" s="411">
        <v>0</v>
      </c>
      <c r="AI440" s="411">
        <v>0</v>
      </c>
      <c r="AJ440" s="411">
        <v>0</v>
      </c>
      <c r="AK440" s="411">
        <v>0</v>
      </c>
      <c r="AL440" s="411">
        <v>0</v>
      </c>
      <c r="AM440" s="311"/>
    </row>
    <row r="441" spans="1:39" ht="15.5" outlineLevel="1">
      <c r="B441" s="314"/>
      <c r="C441" s="312"/>
      <c r="D441" s="291"/>
      <c r="E441" s="291"/>
      <c r="F441" s="291"/>
      <c r="G441" s="291"/>
      <c r="H441" s="822"/>
      <c r="I441" s="822"/>
      <c r="J441" s="822"/>
      <c r="K441" s="822"/>
      <c r="L441" s="822"/>
      <c r="M441" s="822"/>
      <c r="N441" s="291"/>
      <c r="O441" s="291"/>
      <c r="P441" s="291"/>
      <c r="Q441" s="291"/>
      <c r="R441" s="291"/>
      <c r="S441" s="822"/>
      <c r="T441" s="822"/>
      <c r="U441" s="822"/>
      <c r="V441" s="822"/>
      <c r="W441" s="822"/>
      <c r="X441" s="822"/>
      <c r="Y441" s="416"/>
      <c r="Z441" s="417"/>
      <c r="AA441" s="416"/>
      <c r="AB441" s="416"/>
      <c r="AC441" s="416"/>
      <c r="AD441" s="416"/>
      <c r="AE441" s="416"/>
      <c r="AF441" s="416"/>
      <c r="AG441" s="416"/>
      <c r="AH441" s="416"/>
      <c r="AI441" s="416"/>
      <c r="AJ441" s="416"/>
      <c r="AK441" s="416"/>
      <c r="AL441" s="416"/>
      <c r="AM441" s="313"/>
    </row>
    <row r="442" spans="1:39" ht="15.5" outlineLevel="1">
      <c r="A442" s="509">
        <v>12</v>
      </c>
      <c r="B442" s="314" t="s">
        <v>23</v>
      </c>
      <c r="C442" s="291" t="s">
        <v>25</v>
      </c>
      <c r="D442" s="295"/>
      <c r="E442" s="295"/>
      <c r="F442" s="295"/>
      <c r="G442" s="295"/>
      <c r="H442" s="825"/>
      <c r="I442" s="825"/>
      <c r="J442" s="825"/>
      <c r="K442" s="825"/>
      <c r="L442" s="825"/>
      <c r="M442" s="825"/>
      <c r="N442" s="295">
        <v>3</v>
      </c>
      <c r="O442" s="295"/>
      <c r="P442" s="295"/>
      <c r="Q442" s="295"/>
      <c r="R442" s="295"/>
      <c r="S442" s="825"/>
      <c r="T442" s="825"/>
      <c r="U442" s="825"/>
      <c r="V442" s="825"/>
      <c r="W442" s="825"/>
      <c r="X442" s="825"/>
      <c r="Y442" s="415"/>
      <c r="Z442" s="415"/>
      <c r="AA442" s="469"/>
      <c r="AB442" s="415"/>
      <c r="AC442" s="415"/>
      <c r="AD442" s="415"/>
      <c r="AE442" s="415"/>
      <c r="AF442" s="415"/>
      <c r="AG442" s="415"/>
      <c r="AH442" s="415"/>
      <c r="AI442" s="415"/>
      <c r="AJ442" s="415"/>
      <c r="AK442" s="415"/>
      <c r="AL442" s="415"/>
      <c r="AM442" s="296">
        <f>SUM(Y442:AL442)</f>
        <v>0</v>
      </c>
    </row>
    <row r="443" spans="1:39" ht="15.5" outlineLevel="1">
      <c r="B443" s="294" t="s">
        <v>259</v>
      </c>
      <c r="C443" s="291" t="s">
        <v>163</v>
      </c>
      <c r="D443" s="295"/>
      <c r="E443" s="295"/>
      <c r="F443" s="295"/>
      <c r="G443" s="295"/>
      <c r="H443" s="825"/>
      <c r="I443" s="825"/>
      <c r="J443" s="825"/>
      <c r="K443" s="825"/>
      <c r="L443" s="825"/>
      <c r="M443" s="825"/>
      <c r="N443" s="295">
        <v>3</v>
      </c>
      <c r="O443" s="295"/>
      <c r="P443" s="295"/>
      <c r="Q443" s="295"/>
      <c r="R443" s="295"/>
      <c r="S443" s="825"/>
      <c r="T443" s="825"/>
      <c r="U443" s="825"/>
      <c r="V443" s="825"/>
      <c r="W443" s="825"/>
      <c r="X443" s="825"/>
      <c r="Y443" s="411">
        <v>0</v>
      </c>
      <c r="Z443" s="411">
        <v>0</v>
      </c>
      <c r="AA443" s="411">
        <v>0</v>
      </c>
      <c r="AB443" s="411">
        <v>0</v>
      </c>
      <c r="AC443" s="411">
        <v>0</v>
      </c>
      <c r="AD443" s="411">
        <v>0</v>
      </c>
      <c r="AE443" s="411">
        <v>0</v>
      </c>
      <c r="AF443" s="411">
        <v>0</v>
      </c>
      <c r="AG443" s="411">
        <v>0</v>
      </c>
      <c r="AH443" s="411">
        <v>0</v>
      </c>
      <c r="AI443" s="411">
        <v>0</v>
      </c>
      <c r="AJ443" s="411">
        <v>0</v>
      </c>
      <c r="AK443" s="411">
        <v>0</v>
      </c>
      <c r="AL443" s="411">
        <v>0</v>
      </c>
      <c r="AM443" s="311"/>
    </row>
    <row r="444" spans="1:39" ht="15.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5" outlineLevel="1">
      <c r="A445" s="509">
        <v>13</v>
      </c>
      <c r="B445" s="314" t="s">
        <v>24</v>
      </c>
      <c r="C445" s="291" t="s">
        <v>25</v>
      </c>
      <c r="D445" s="295"/>
      <c r="E445" s="295"/>
      <c r="F445" s="295"/>
      <c r="G445" s="295"/>
      <c r="H445" s="825"/>
      <c r="I445" s="825"/>
      <c r="J445" s="825"/>
      <c r="K445" s="825"/>
      <c r="L445" s="825"/>
      <c r="M445" s="825"/>
      <c r="N445" s="295">
        <v>12</v>
      </c>
      <c r="O445" s="295"/>
      <c r="P445" s="295"/>
      <c r="Q445" s="295"/>
      <c r="R445" s="295"/>
      <c r="S445" s="825"/>
      <c r="T445" s="825"/>
      <c r="U445" s="825"/>
      <c r="V445" s="825"/>
      <c r="W445" s="825"/>
      <c r="X445" s="825"/>
      <c r="Y445" s="415"/>
      <c r="Z445" s="415"/>
      <c r="AA445" s="415"/>
      <c r="AB445" s="415"/>
      <c r="AC445" s="415"/>
      <c r="AD445" s="415"/>
      <c r="AE445" s="415"/>
      <c r="AF445" s="415"/>
      <c r="AG445" s="415"/>
      <c r="AH445" s="415"/>
      <c r="AI445" s="415"/>
      <c r="AJ445" s="415"/>
      <c r="AK445" s="415"/>
      <c r="AL445" s="415"/>
      <c r="AM445" s="296">
        <f>SUM(Y445:AL445)</f>
        <v>0</v>
      </c>
    </row>
    <row r="446" spans="1:39" ht="15.5" outlineLevel="1">
      <c r="B446" s="294" t="s">
        <v>259</v>
      </c>
      <c r="C446" s="291" t="s">
        <v>163</v>
      </c>
      <c r="D446" s="295"/>
      <c r="E446" s="295"/>
      <c r="F446" s="295"/>
      <c r="G446" s="295"/>
      <c r="H446" s="825"/>
      <c r="I446" s="825"/>
      <c r="J446" s="825"/>
      <c r="K446" s="825"/>
      <c r="L446" s="825"/>
      <c r="M446" s="825"/>
      <c r="N446" s="295">
        <v>12</v>
      </c>
      <c r="O446" s="295"/>
      <c r="P446" s="295"/>
      <c r="Q446" s="295"/>
      <c r="R446" s="295"/>
      <c r="S446" s="825"/>
      <c r="T446" s="825"/>
      <c r="U446" s="825"/>
      <c r="V446" s="825"/>
      <c r="W446" s="825"/>
      <c r="X446" s="825"/>
      <c r="Y446" s="411">
        <v>0</v>
      </c>
      <c r="Z446" s="411">
        <v>0</v>
      </c>
      <c r="AA446" s="411">
        <v>0</v>
      </c>
      <c r="AB446" s="411">
        <v>0</v>
      </c>
      <c r="AC446" s="411">
        <v>0</v>
      </c>
      <c r="AD446" s="411">
        <v>0</v>
      </c>
      <c r="AE446" s="411">
        <v>0</v>
      </c>
      <c r="AF446" s="411">
        <v>0</v>
      </c>
      <c r="AG446" s="411">
        <v>0</v>
      </c>
      <c r="AH446" s="411">
        <v>0</v>
      </c>
      <c r="AI446" s="411">
        <v>0</v>
      </c>
      <c r="AJ446" s="411">
        <v>0</v>
      </c>
      <c r="AK446" s="411">
        <v>0</v>
      </c>
      <c r="AL446" s="411">
        <v>0</v>
      </c>
      <c r="AM446" s="311"/>
    </row>
    <row r="447" spans="1:39" ht="15.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5" outlineLevel="1">
      <c r="A448" s="509">
        <v>14</v>
      </c>
      <c r="B448" s="314" t="s">
        <v>20</v>
      </c>
      <c r="C448" s="291" t="s">
        <v>25</v>
      </c>
      <c r="D448" s="295">
        <v>130547.1401</v>
      </c>
      <c r="E448" s="740">
        <v>130547.1401</v>
      </c>
      <c r="F448" s="740">
        <v>130547.1401</v>
      </c>
      <c r="G448" s="740">
        <v>130547.1401</v>
      </c>
      <c r="H448" s="825"/>
      <c r="I448" s="825"/>
      <c r="J448" s="825"/>
      <c r="K448" s="825"/>
      <c r="L448" s="825"/>
      <c r="M448" s="825"/>
      <c r="N448" s="295">
        <v>12</v>
      </c>
      <c r="O448" s="295">
        <v>26.73386103</v>
      </c>
      <c r="P448" s="740">
        <v>26.73386103</v>
      </c>
      <c r="Q448" s="740">
        <v>26.73386103</v>
      </c>
      <c r="R448" s="740">
        <v>26.73386103</v>
      </c>
      <c r="S448" s="825"/>
      <c r="T448" s="825"/>
      <c r="U448" s="825"/>
      <c r="V448" s="825"/>
      <c r="W448" s="825"/>
      <c r="X448" s="825"/>
      <c r="Y448" s="415"/>
      <c r="Z448" s="415"/>
      <c r="AA448" s="469">
        <v>1</v>
      </c>
      <c r="AB448" s="415"/>
      <c r="AC448" s="415"/>
      <c r="AD448" s="415"/>
      <c r="AE448" s="415"/>
      <c r="AF448" s="415"/>
      <c r="AG448" s="415"/>
      <c r="AH448" s="415"/>
      <c r="AI448" s="415"/>
      <c r="AJ448" s="415"/>
      <c r="AK448" s="415"/>
      <c r="AL448" s="415"/>
      <c r="AM448" s="296">
        <f>SUM(Y448:AL448)</f>
        <v>1</v>
      </c>
    </row>
    <row r="449" spans="1:39" ht="15.5" outlineLevel="1">
      <c r="B449" s="294" t="s">
        <v>259</v>
      </c>
      <c r="C449" s="291" t="s">
        <v>163</v>
      </c>
      <c r="D449" s="295"/>
      <c r="E449" s="295"/>
      <c r="F449" s="295"/>
      <c r="G449" s="295"/>
      <c r="H449" s="825"/>
      <c r="I449" s="825"/>
      <c r="J449" s="825"/>
      <c r="K449" s="825"/>
      <c r="L449" s="825"/>
      <c r="M449" s="825"/>
      <c r="N449" s="295">
        <v>12</v>
      </c>
      <c r="O449" s="295"/>
      <c r="P449" s="295"/>
      <c r="Q449" s="295"/>
      <c r="R449" s="295"/>
      <c r="S449" s="825"/>
      <c r="T449" s="825"/>
      <c r="U449" s="825"/>
      <c r="V449" s="825"/>
      <c r="W449" s="825"/>
      <c r="X449" s="825"/>
      <c r="Y449" s="411">
        <v>0</v>
      </c>
      <c r="Z449" s="411">
        <v>0</v>
      </c>
      <c r="AA449" s="411">
        <v>1</v>
      </c>
      <c r="AB449" s="411">
        <v>0</v>
      </c>
      <c r="AC449" s="411">
        <v>0</v>
      </c>
      <c r="AD449" s="411">
        <v>0</v>
      </c>
      <c r="AE449" s="411">
        <v>0</v>
      </c>
      <c r="AF449" s="411">
        <v>0</v>
      </c>
      <c r="AG449" s="411">
        <v>0</v>
      </c>
      <c r="AH449" s="411">
        <v>0</v>
      </c>
      <c r="AI449" s="411">
        <v>0</v>
      </c>
      <c r="AJ449" s="411">
        <v>0</v>
      </c>
      <c r="AK449" s="411">
        <v>0</v>
      </c>
      <c r="AL449" s="411">
        <v>0</v>
      </c>
      <c r="AM449" s="311"/>
    </row>
    <row r="450" spans="1:39" ht="15.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5" outlineLevel="1">
      <c r="A451" s="509">
        <v>15</v>
      </c>
      <c r="B451" s="314" t="s">
        <v>486</v>
      </c>
      <c r="C451" s="291" t="s">
        <v>25</v>
      </c>
      <c r="D451" s="295"/>
      <c r="E451" s="295"/>
      <c r="F451" s="295"/>
      <c r="G451" s="295"/>
      <c r="H451" s="825"/>
      <c r="I451" s="825"/>
      <c r="J451" s="825"/>
      <c r="K451" s="825"/>
      <c r="L451" s="825"/>
      <c r="M451" s="825"/>
      <c r="N451" s="291"/>
      <c r="O451" s="295"/>
      <c r="P451" s="295"/>
      <c r="Q451" s="295"/>
      <c r="R451" s="295"/>
      <c r="S451" s="825"/>
      <c r="T451" s="825"/>
      <c r="U451" s="825"/>
      <c r="V451" s="825"/>
      <c r="W451" s="825"/>
      <c r="X451" s="825"/>
      <c r="Y451" s="415"/>
      <c r="Z451" s="415"/>
      <c r="AA451" s="415"/>
      <c r="AB451" s="415"/>
      <c r="AC451" s="415"/>
      <c r="AD451" s="415"/>
      <c r="AE451" s="415"/>
      <c r="AF451" s="415"/>
      <c r="AG451" s="415"/>
      <c r="AH451" s="415"/>
      <c r="AI451" s="415"/>
      <c r="AJ451" s="415"/>
      <c r="AK451" s="415"/>
      <c r="AL451" s="415"/>
      <c r="AM451" s="296">
        <f>SUM(Y451:AL451)</f>
        <v>0</v>
      </c>
    </row>
    <row r="452" spans="1:39" s="283" customFormat="1" ht="15.5" outlineLevel="1">
      <c r="A452" s="509"/>
      <c r="B452" s="314" t="s">
        <v>259</v>
      </c>
      <c r="C452" s="291" t="s">
        <v>163</v>
      </c>
      <c r="D452" s="295"/>
      <c r="E452" s="295"/>
      <c r="F452" s="295"/>
      <c r="G452" s="295"/>
      <c r="H452" s="825"/>
      <c r="I452" s="825"/>
      <c r="J452" s="825"/>
      <c r="K452" s="825"/>
      <c r="L452" s="825"/>
      <c r="M452" s="825"/>
      <c r="N452" s="291"/>
      <c r="O452" s="295"/>
      <c r="P452" s="295"/>
      <c r="Q452" s="295"/>
      <c r="R452" s="295"/>
      <c r="S452" s="825"/>
      <c r="T452" s="825"/>
      <c r="U452" s="825"/>
      <c r="V452" s="825"/>
      <c r="W452" s="825"/>
      <c r="X452" s="825"/>
      <c r="Y452" s="411">
        <v>0</v>
      </c>
      <c r="Z452" s="411">
        <v>0</v>
      </c>
      <c r="AA452" s="411">
        <v>0</v>
      </c>
      <c r="AB452" s="411">
        <v>0</v>
      </c>
      <c r="AC452" s="411">
        <v>0</v>
      </c>
      <c r="AD452" s="411">
        <v>0</v>
      </c>
      <c r="AE452" s="411">
        <v>0</v>
      </c>
      <c r="AF452" s="411">
        <v>0</v>
      </c>
      <c r="AG452" s="411">
        <v>0</v>
      </c>
      <c r="AH452" s="411">
        <v>0</v>
      </c>
      <c r="AI452" s="411">
        <v>0</v>
      </c>
      <c r="AJ452" s="411">
        <v>0</v>
      </c>
      <c r="AK452" s="411">
        <v>0</v>
      </c>
      <c r="AL452" s="411">
        <v>0</v>
      </c>
      <c r="AM452" s="311"/>
    </row>
    <row r="453" spans="1:39" s="283" customFormat="1" ht="15.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1" outlineLevel="1">
      <c r="A454" s="509">
        <v>16</v>
      </c>
      <c r="B454" s="314" t="s">
        <v>487</v>
      </c>
      <c r="C454" s="291" t="s">
        <v>25</v>
      </c>
      <c r="D454" s="295"/>
      <c r="E454" s="295"/>
      <c r="F454" s="295"/>
      <c r="G454" s="295"/>
      <c r="H454" s="825"/>
      <c r="I454" s="825"/>
      <c r="J454" s="825"/>
      <c r="K454" s="825"/>
      <c r="L454" s="825"/>
      <c r="M454" s="825"/>
      <c r="N454" s="291"/>
      <c r="O454" s="295"/>
      <c r="P454" s="295"/>
      <c r="Q454" s="295"/>
      <c r="R454" s="295"/>
      <c r="S454" s="825"/>
      <c r="T454" s="825"/>
      <c r="U454" s="825"/>
      <c r="V454" s="825"/>
      <c r="W454" s="825"/>
      <c r="X454" s="825"/>
      <c r="Y454" s="415"/>
      <c r="Z454" s="415"/>
      <c r="AA454" s="415"/>
      <c r="AB454" s="415"/>
      <c r="AC454" s="415"/>
      <c r="AD454" s="415"/>
      <c r="AE454" s="415"/>
      <c r="AF454" s="415"/>
      <c r="AG454" s="415"/>
      <c r="AH454" s="415"/>
      <c r="AI454" s="415"/>
      <c r="AJ454" s="415"/>
      <c r="AK454" s="415"/>
      <c r="AL454" s="415"/>
      <c r="AM454" s="296">
        <f>SUM(Y454:AL454)</f>
        <v>0</v>
      </c>
    </row>
    <row r="455" spans="1:39" s="283" customFormat="1" ht="15.5" outlineLevel="1">
      <c r="A455" s="509"/>
      <c r="B455" s="314" t="s">
        <v>259</v>
      </c>
      <c r="C455" s="291" t="s">
        <v>163</v>
      </c>
      <c r="D455" s="295"/>
      <c r="E455" s="295"/>
      <c r="F455" s="295"/>
      <c r="G455" s="295"/>
      <c r="H455" s="825"/>
      <c r="I455" s="825"/>
      <c r="J455" s="825"/>
      <c r="K455" s="825"/>
      <c r="L455" s="825"/>
      <c r="M455" s="825"/>
      <c r="N455" s="291"/>
      <c r="O455" s="295"/>
      <c r="P455" s="295"/>
      <c r="Q455" s="295"/>
      <c r="R455" s="295"/>
      <c r="S455" s="825"/>
      <c r="T455" s="825"/>
      <c r="U455" s="825"/>
      <c r="V455" s="825"/>
      <c r="W455" s="825"/>
      <c r="X455" s="825"/>
      <c r="Y455" s="411">
        <v>0</v>
      </c>
      <c r="Z455" s="411">
        <v>0</v>
      </c>
      <c r="AA455" s="411">
        <v>0</v>
      </c>
      <c r="AB455" s="411">
        <v>0</v>
      </c>
      <c r="AC455" s="411">
        <v>0</v>
      </c>
      <c r="AD455" s="411">
        <v>0</v>
      </c>
      <c r="AE455" s="411">
        <v>0</v>
      </c>
      <c r="AF455" s="411">
        <v>0</v>
      </c>
      <c r="AG455" s="411">
        <v>0</v>
      </c>
      <c r="AH455" s="411">
        <v>0</v>
      </c>
      <c r="AI455" s="411">
        <v>0</v>
      </c>
      <c r="AJ455" s="411">
        <v>0</v>
      </c>
      <c r="AK455" s="411">
        <v>0</v>
      </c>
      <c r="AL455" s="411">
        <v>0</v>
      </c>
      <c r="AM455" s="311"/>
    </row>
    <row r="456" spans="1:39" s="283" customFormat="1" ht="15.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5" outlineLevel="1">
      <c r="A457" s="509">
        <v>17</v>
      </c>
      <c r="B457" s="314" t="s">
        <v>9</v>
      </c>
      <c r="C457" s="291" t="s">
        <v>25</v>
      </c>
      <c r="D457" s="295"/>
      <c r="E457" s="740"/>
      <c r="F457" s="740"/>
      <c r="G457" s="740"/>
      <c r="H457" s="825"/>
      <c r="I457" s="825"/>
      <c r="J457" s="825"/>
      <c r="K457" s="825"/>
      <c r="L457" s="825"/>
      <c r="M457" s="825"/>
      <c r="N457" s="291"/>
      <c r="O457" s="295"/>
      <c r="P457" s="740"/>
      <c r="Q457" s="740"/>
      <c r="R457" s="740"/>
      <c r="S457" s="825"/>
      <c r="T457" s="825"/>
      <c r="U457" s="825"/>
      <c r="V457" s="825"/>
      <c r="W457" s="825"/>
      <c r="X457" s="825"/>
      <c r="Y457" s="415"/>
      <c r="Z457" s="415"/>
      <c r="AA457" s="415"/>
      <c r="AB457" s="415"/>
      <c r="AC457" s="415"/>
      <c r="AD457" s="415"/>
      <c r="AE457" s="415"/>
      <c r="AF457" s="415"/>
      <c r="AG457" s="415"/>
      <c r="AH457" s="415"/>
      <c r="AI457" s="415"/>
      <c r="AJ457" s="415"/>
      <c r="AK457" s="415"/>
      <c r="AL457" s="415"/>
      <c r="AM457" s="296">
        <f>SUM(Y457:AL457)</f>
        <v>0</v>
      </c>
    </row>
    <row r="458" spans="1:39" ht="15.5" outlineLevel="1">
      <c r="B458" s="294" t="s">
        <v>259</v>
      </c>
      <c r="C458" s="291" t="s">
        <v>163</v>
      </c>
      <c r="D458" s="295"/>
      <c r="E458" s="295"/>
      <c r="F458" s="295"/>
      <c r="G458" s="295"/>
      <c r="H458" s="825"/>
      <c r="I458" s="825"/>
      <c r="J458" s="825"/>
      <c r="K458" s="825"/>
      <c r="L458" s="825"/>
      <c r="M458" s="825"/>
      <c r="N458" s="291"/>
      <c r="O458" s="295"/>
      <c r="P458" s="295"/>
      <c r="Q458" s="295"/>
      <c r="R458" s="295"/>
      <c r="S458" s="825"/>
      <c r="T458" s="825"/>
      <c r="U458" s="825"/>
      <c r="V458" s="825"/>
      <c r="W458" s="825"/>
      <c r="X458" s="825"/>
      <c r="Y458" s="411">
        <v>0</v>
      </c>
      <c r="Z458" s="411">
        <v>0</v>
      </c>
      <c r="AA458" s="411">
        <v>0</v>
      </c>
      <c r="AB458" s="411">
        <v>0</v>
      </c>
      <c r="AC458" s="411">
        <v>0</v>
      </c>
      <c r="AD458" s="411">
        <v>0</v>
      </c>
      <c r="AE458" s="411">
        <v>0</v>
      </c>
      <c r="AF458" s="411">
        <v>0</v>
      </c>
      <c r="AG458" s="411">
        <v>0</v>
      </c>
      <c r="AH458" s="411">
        <v>0</v>
      </c>
      <c r="AI458" s="411">
        <v>0</v>
      </c>
      <c r="AJ458" s="411">
        <v>0</v>
      </c>
      <c r="AK458" s="411">
        <v>0</v>
      </c>
      <c r="AL458" s="411">
        <v>0</v>
      </c>
      <c r="AM458" s="311"/>
    </row>
    <row r="459" spans="1:39" ht="15.5" outlineLevel="1">
      <c r="B459" s="315"/>
      <c r="C459" s="305"/>
      <c r="D459" s="291"/>
      <c r="E459" s="291"/>
      <c r="F459" s="291"/>
      <c r="G459" s="291"/>
      <c r="H459" s="822"/>
      <c r="I459" s="822"/>
      <c r="J459" s="822"/>
      <c r="K459" s="822"/>
      <c r="L459" s="822"/>
      <c r="M459" s="822"/>
      <c r="N459" s="291"/>
      <c r="O459" s="291"/>
      <c r="P459" s="291"/>
      <c r="Q459" s="291"/>
      <c r="R459" s="291"/>
      <c r="S459" s="822"/>
      <c r="T459" s="822"/>
      <c r="U459" s="822"/>
      <c r="V459" s="822"/>
      <c r="W459" s="822"/>
      <c r="X459" s="822"/>
      <c r="Y459" s="419"/>
      <c r="Z459" s="420"/>
      <c r="AA459" s="420"/>
      <c r="AB459" s="420"/>
      <c r="AC459" s="420"/>
      <c r="AD459" s="420"/>
      <c r="AE459" s="420"/>
      <c r="AF459" s="420"/>
      <c r="AG459" s="420"/>
      <c r="AH459" s="420"/>
      <c r="AI459" s="420"/>
      <c r="AJ459" s="420"/>
      <c r="AK459" s="420"/>
      <c r="AL459" s="420"/>
      <c r="AM459" s="317"/>
    </row>
    <row r="460" spans="1:39" ht="15.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5" outlineLevel="1">
      <c r="A461" s="509">
        <v>18</v>
      </c>
      <c r="B461" s="315" t="s">
        <v>11</v>
      </c>
      <c r="C461" s="291" t="s">
        <v>25</v>
      </c>
      <c r="D461" s="295"/>
      <c r="E461" s="295"/>
      <c r="F461" s="295"/>
      <c r="G461" s="295"/>
      <c r="H461" s="825"/>
      <c r="I461" s="825"/>
      <c r="J461" s="825"/>
      <c r="K461" s="825"/>
      <c r="L461" s="825"/>
      <c r="M461" s="825"/>
      <c r="N461" s="295">
        <v>12</v>
      </c>
      <c r="O461" s="295"/>
      <c r="P461" s="295"/>
      <c r="Q461" s="295"/>
      <c r="R461" s="295"/>
      <c r="S461" s="825"/>
      <c r="T461" s="825"/>
      <c r="U461" s="825"/>
      <c r="V461" s="825"/>
      <c r="W461" s="825"/>
      <c r="X461" s="825"/>
      <c r="Y461" s="426"/>
      <c r="Z461" s="415"/>
      <c r="AA461" s="415"/>
      <c r="AB461" s="415"/>
      <c r="AC461" s="415"/>
      <c r="AD461" s="415"/>
      <c r="AE461" s="415"/>
      <c r="AF461" s="415"/>
      <c r="AG461" s="415"/>
      <c r="AH461" s="415"/>
      <c r="AI461" s="415"/>
      <c r="AJ461" s="415"/>
      <c r="AK461" s="415"/>
      <c r="AL461" s="415"/>
      <c r="AM461" s="296">
        <f>SUM(Y461:AL461)</f>
        <v>0</v>
      </c>
    </row>
    <row r="462" spans="1:39" ht="15.5" outlineLevel="1">
      <c r="B462" s="294" t="s">
        <v>259</v>
      </c>
      <c r="C462" s="291" t="s">
        <v>163</v>
      </c>
      <c r="D462" s="295"/>
      <c r="E462" s="295"/>
      <c r="F462" s="295"/>
      <c r="G462" s="295"/>
      <c r="H462" s="825"/>
      <c r="I462" s="825"/>
      <c r="J462" s="825"/>
      <c r="K462" s="825"/>
      <c r="L462" s="825"/>
      <c r="M462" s="825"/>
      <c r="N462" s="295">
        <v>12</v>
      </c>
      <c r="O462" s="295"/>
      <c r="P462" s="295"/>
      <c r="Q462" s="295"/>
      <c r="R462" s="295"/>
      <c r="S462" s="825"/>
      <c r="T462" s="825"/>
      <c r="U462" s="825"/>
      <c r="V462" s="825"/>
      <c r="W462" s="825"/>
      <c r="X462" s="825"/>
      <c r="Y462" s="411">
        <v>0</v>
      </c>
      <c r="Z462" s="411">
        <v>0</v>
      </c>
      <c r="AA462" s="411">
        <v>0</v>
      </c>
      <c r="AB462" s="411">
        <v>0</v>
      </c>
      <c r="AC462" s="411">
        <v>0</v>
      </c>
      <c r="AD462" s="411">
        <v>0</v>
      </c>
      <c r="AE462" s="411">
        <v>0</v>
      </c>
      <c r="AF462" s="411">
        <v>0</v>
      </c>
      <c r="AG462" s="411">
        <v>0</v>
      </c>
      <c r="AH462" s="411">
        <v>0</v>
      </c>
      <c r="AI462" s="411">
        <v>0</v>
      </c>
      <c r="AJ462" s="411">
        <v>0</v>
      </c>
      <c r="AK462" s="411">
        <v>0</v>
      </c>
      <c r="AL462" s="411">
        <v>0</v>
      </c>
      <c r="AM462" s="297"/>
    </row>
    <row r="463" spans="1:39" ht="15.5" outlineLevel="1">
      <c r="A463" s="512"/>
      <c r="B463" s="315"/>
      <c r="C463" s="305"/>
      <c r="D463" s="291"/>
      <c r="E463" s="291"/>
      <c r="F463" s="291"/>
      <c r="G463" s="291"/>
      <c r="H463" s="822"/>
      <c r="I463" s="822"/>
      <c r="J463" s="822"/>
      <c r="K463" s="822"/>
      <c r="L463" s="822"/>
      <c r="M463" s="822"/>
      <c r="N463" s="291"/>
      <c r="O463" s="291"/>
      <c r="P463" s="291"/>
      <c r="Q463" s="291"/>
      <c r="R463" s="291"/>
      <c r="S463" s="822"/>
      <c r="T463" s="822"/>
      <c r="U463" s="822"/>
      <c r="V463" s="822"/>
      <c r="W463" s="822"/>
      <c r="X463" s="822"/>
      <c r="Y463" s="412"/>
      <c r="Z463" s="421"/>
      <c r="AA463" s="421"/>
      <c r="AB463" s="421"/>
      <c r="AC463" s="421"/>
      <c r="AD463" s="421"/>
      <c r="AE463" s="421"/>
      <c r="AF463" s="421"/>
      <c r="AG463" s="421"/>
      <c r="AH463" s="421"/>
      <c r="AI463" s="421"/>
      <c r="AJ463" s="421"/>
      <c r="AK463" s="421"/>
      <c r="AL463" s="421"/>
      <c r="AM463" s="306"/>
    </row>
    <row r="464" spans="1:39" ht="15.5" outlineLevel="1">
      <c r="A464" s="509">
        <v>19</v>
      </c>
      <c r="B464" s="315" t="s">
        <v>12</v>
      </c>
      <c r="C464" s="291" t="s">
        <v>25</v>
      </c>
      <c r="D464" s="295"/>
      <c r="E464" s="295"/>
      <c r="F464" s="295"/>
      <c r="G464" s="295"/>
      <c r="H464" s="825"/>
      <c r="I464" s="825"/>
      <c r="J464" s="825"/>
      <c r="K464" s="825"/>
      <c r="L464" s="825"/>
      <c r="M464" s="825"/>
      <c r="N464" s="295">
        <v>12</v>
      </c>
      <c r="O464" s="295"/>
      <c r="P464" s="295"/>
      <c r="Q464" s="295"/>
      <c r="R464" s="295"/>
      <c r="S464" s="825"/>
      <c r="T464" s="825"/>
      <c r="U464" s="825"/>
      <c r="V464" s="825"/>
      <c r="W464" s="825"/>
      <c r="X464" s="825"/>
      <c r="Y464" s="410"/>
      <c r="Z464" s="415"/>
      <c r="AA464" s="415"/>
      <c r="AB464" s="415"/>
      <c r="AC464" s="415"/>
      <c r="AD464" s="415"/>
      <c r="AE464" s="415"/>
      <c r="AF464" s="415"/>
      <c r="AG464" s="415"/>
      <c r="AH464" s="415"/>
      <c r="AI464" s="415"/>
      <c r="AJ464" s="415"/>
      <c r="AK464" s="415"/>
      <c r="AL464" s="415"/>
      <c r="AM464" s="296">
        <f>SUM(Y464:AL464)</f>
        <v>0</v>
      </c>
    </row>
    <row r="465" spans="1:39" ht="15.5" outlineLevel="1">
      <c r="B465" s="294" t="s">
        <v>259</v>
      </c>
      <c r="C465" s="291" t="s">
        <v>163</v>
      </c>
      <c r="D465" s="295"/>
      <c r="E465" s="295"/>
      <c r="F465" s="295"/>
      <c r="G465" s="295"/>
      <c r="H465" s="825"/>
      <c r="I465" s="825"/>
      <c r="J465" s="825"/>
      <c r="K465" s="825"/>
      <c r="L465" s="825"/>
      <c r="M465" s="825"/>
      <c r="N465" s="295">
        <v>12</v>
      </c>
      <c r="O465" s="295"/>
      <c r="P465" s="295"/>
      <c r="Q465" s="295"/>
      <c r="R465" s="295"/>
      <c r="S465" s="825"/>
      <c r="T465" s="825"/>
      <c r="U465" s="825"/>
      <c r="V465" s="825"/>
      <c r="W465" s="825"/>
      <c r="X465" s="825"/>
      <c r="Y465" s="411">
        <v>0</v>
      </c>
      <c r="Z465" s="411">
        <v>0</v>
      </c>
      <c r="AA465" s="411">
        <v>0</v>
      </c>
      <c r="AB465" s="411">
        <v>0</v>
      </c>
      <c r="AC465" s="411">
        <v>0</v>
      </c>
      <c r="AD465" s="411">
        <v>0</v>
      </c>
      <c r="AE465" s="411">
        <v>0</v>
      </c>
      <c r="AF465" s="411">
        <v>0</v>
      </c>
      <c r="AG465" s="411">
        <v>0</v>
      </c>
      <c r="AH465" s="411">
        <v>0</v>
      </c>
      <c r="AI465" s="411">
        <v>0</v>
      </c>
      <c r="AJ465" s="411">
        <v>0</v>
      </c>
      <c r="AK465" s="411">
        <v>0</v>
      </c>
      <c r="AL465" s="411">
        <v>0</v>
      </c>
      <c r="AM465" s="297"/>
    </row>
    <row r="466" spans="1:39" ht="15.5" outlineLevel="1">
      <c r="B466" s="315"/>
      <c r="C466" s="305"/>
      <c r="D466" s="291"/>
      <c r="E466" s="291"/>
      <c r="F466" s="291"/>
      <c r="G466" s="291"/>
      <c r="H466" s="822"/>
      <c r="I466" s="822"/>
      <c r="J466" s="822"/>
      <c r="K466" s="822"/>
      <c r="L466" s="822"/>
      <c r="M466" s="822"/>
      <c r="N466" s="291"/>
      <c r="O466" s="291"/>
      <c r="P466" s="291"/>
      <c r="Q466" s="291"/>
      <c r="R466" s="291"/>
      <c r="S466" s="822"/>
      <c r="T466" s="822"/>
      <c r="U466" s="822"/>
      <c r="V466" s="822"/>
      <c r="W466" s="822"/>
      <c r="X466" s="822"/>
      <c r="Y466" s="422"/>
      <c r="Z466" s="422"/>
      <c r="AA466" s="412"/>
      <c r="AB466" s="412"/>
      <c r="AC466" s="412"/>
      <c r="AD466" s="412"/>
      <c r="AE466" s="412"/>
      <c r="AF466" s="412"/>
      <c r="AG466" s="412"/>
      <c r="AH466" s="412"/>
      <c r="AI466" s="412"/>
      <c r="AJ466" s="412"/>
      <c r="AK466" s="412"/>
      <c r="AL466" s="412"/>
      <c r="AM466" s="306"/>
    </row>
    <row r="467" spans="1:39" ht="15.5" outlineLevel="1">
      <c r="A467" s="509">
        <v>20</v>
      </c>
      <c r="B467" s="315" t="s">
        <v>13</v>
      </c>
      <c r="C467" s="291" t="s">
        <v>25</v>
      </c>
      <c r="D467" s="295"/>
      <c r="E467" s="295"/>
      <c r="F467" s="295"/>
      <c r="G467" s="295"/>
      <c r="H467" s="825"/>
      <c r="I467" s="825"/>
      <c r="J467" s="825"/>
      <c r="K467" s="825"/>
      <c r="L467" s="825"/>
      <c r="M467" s="825"/>
      <c r="N467" s="295">
        <v>12</v>
      </c>
      <c r="O467" s="295"/>
      <c r="P467" s="295"/>
      <c r="Q467" s="295"/>
      <c r="R467" s="295"/>
      <c r="S467" s="825"/>
      <c r="T467" s="825"/>
      <c r="U467" s="825"/>
      <c r="V467" s="825"/>
      <c r="W467" s="825"/>
      <c r="X467" s="825"/>
      <c r="Y467" s="410"/>
      <c r="Z467" s="415"/>
      <c r="AA467" s="415"/>
      <c r="AB467" s="415"/>
      <c r="AC467" s="415"/>
      <c r="AD467" s="415"/>
      <c r="AE467" s="415"/>
      <c r="AF467" s="415"/>
      <c r="AG467" s="415"/>
      <c r="AH467" s="415"/>
      <c r="AI467" s="415"/>
      <c r="AJ467" s="415"/>
      <c r="AK467" s="415"/>
      <c r="AL467" s="415"/>
      <c r="AM467" s="296">
        <f>SUM(Y467:AL467)</f>
        <v>0</v>
      </c>
    </row>
    <row r="468" spans="1:39" ht="15.5" outlineLevel="1">
      <c r="B468" s="294" t="s">
        <v>259</v>
      </c>
      <c r="C468" s="291" t="s">
        <v>163</v>
      </c>
      <c r="D468" s="295"/>
      <c r="E468" s="295"/>
      <c r="F468" s="295"/>
      <c r="G468" s="295"/>
      <c r="H468" s="825"/>
      <c r="I468" s="825"/>
      <c r="J468" s="825"/>
      <c r="K468" s="825"/>
      <c r="L468" s="825"/>
      <c r="M468" s="825"/>
      <c r="N468" s="295">
        <v>12</v>
      </c>
      <c r="O468" s="295"/>
      <c r="P468" s="295"/>
      <c r="Q468" s="295"/>
      <c r="R468" s="295"/>
      <c r="S468" s="825"/>
      <c r="T468" s="825"/>
      <c r="U468" s="825"/>
      <c r="V468" s="825"/>
      <c r="W468" s="825"/>
      <c r="X468" s="825"/>
      <c r="Y468" s="411">
        <v>0</v>
      </c>
      <c r="Z468" s="411">
        <v>0</v>
      </c>
      <c r="AA468" s="411">
        <v>0</v>
      </c>
      <c r="AB468" s="411">
        <v>0</v>
      </c>
      <c r="AC468" s="411">
        <v>0</v>
      </c>
      <c r="AD468" s="411">
        <v>0</v>
      </c>
      <c r="AE468" s="411">
        <v>0</v>
      </c>
      <c r="AF468" s="411">
        <v>0</v>
      </c>
      <c r="AG468" s="411">
        <v>0</v>
      </c>
      <c r="AH468" s="411">
        <v>0</v>
      </c>
      <c r="AI468" s="411">
        <v>0</v>
      </c>
      <c r="AJ468" s="411">
        <v>0</v>
      </c>
      <c r="AK468" s="411">
        <v>0</v>
      </c>
      <c r="AL468" s="411">
        <v>0</v>
      </c>
      <c r="AM468" s="306"/>
    </row>
    <row r="469" spans="1:39" ht="15.5" outlineLevel="1">
      <c r="B469" s="315"/>
      <c r="C469" s="305"/>
      <c r="D469" s="291"/>
      <c r="E469" s="291"/>
      <c r="F469" s="291"/>
      <c r="G469" s="291"/>
      <c r="H469" s="822"/>
      <c r="I469" s="822"/>
      <c r="J469" s="822"/>
      <c r="K469" s="822"/>
      <c r="L469" s="822"/>
      <c r="M469" s="822"/>
      <c r="N469" s="318"/>
      <c r="O469" s="291"/>
      <c r="P469" s="291"/>
      <c r="Q469" s="291"/>
      <c r="R469" s="291"/>
      <c r="S469" s="822"/>
      <c r="T469" s="822"/>
      <c r="U469" s="822"/>
      <c r="V469" s="822"/>
      <c r="W469" s="822"/>
      <c r="X469" s="822"/>
      <c r="Y469" s="412"/>
      <c r="Z469" s="412"/>
      <c r="AA469" s="412"/>
      <c r="AB469" s="412"/>
      <c r="AC469" s="412"/>
      <c r="AD469" s="412"/>
      <c r="AE469" s="412"/>
      <c r="AF469" s="412"/>
      <c r="AG469" s="412"/>
      <c r="AH469" s="412"/>
      <c r="AI469" s="412"/>
      <c r="AJ469" s="412"/>
      <c r="AK469" s="412"/>
      <c r="AL469" s="412"/>
      <c r="AM469" s="306"/>
    </row>
    <row r="470" spans="1:39" ht="15.5" outlineLevel="1">
      <c r="A470" s="509">
        <v>21</v>
      </c>
      <c r="B470" s="315" t="s">
        <v>22</v>
      </c>
      <c r="C470" s="291" t="s">
        <v>25</v>
      </c>
      <c r="D470" s="295">
        <v>2156840.895</v>
      </c>
      <c r="E470" s="740">
        <v>2113834.7689999999</v>
      </c>
      <c r="F470" s="740">
        <v>2113834.7689999999</v>
      </c>
      <c r="G470" s="740">
        <v>2112016.6239999998</v>
      </c>
      <c r="H470" s="825"/>
      <c r="I470" s="825"/>
      <c r="J470" s="825"/>
      <c r="K470" s="825"/>
      <c r="L470" s="825"/>
      <c r="M470" s="825"/>
      <c r="N470" s="295">
        <v>12</v>
      </c>
      <c r="O470" s="295">
        <v>275.83855199999999</v>
      </c>
      <c r="P470" s="740">
        <v>263.59327480000002</v>
      </c>
      <c r="Q470" s="740">
        <v>263.59327480000002</v>
      </c>
      <c r="R470" s="740">
        <v>263.07134239999999</v>
      </c>
      <c r="S470" s="825"/>
      <c r="T470" s="825"/>
      <c r="U470" s="825"/>
      <c r="V470" s="825"/>
      <c r="W470" s="825"/>
      <c r="X470" s="825"/>
      <c r="Y470" s="410"/>
      <c r="Z470" s="776">
        <v>8.4769040607803797E-2</v>
      </c>
      <c r="AA470" s="776">
        <v>0.91</v>
      </c>
      <c r="AB470" s="776">
        <v>0.01</v>
      </c>
      <c r="AC470" s="415"/>
      <c r="AD470" s="415"/>
      <c r="AE470" s="415"/>
      <c r="AF470" s="415"/>
      <c r="AG470" s="415"/>
      <c r="AH470" s="415"/>
      <c r="AI470" s="415"/>
      <c r="AJ470" s="415"/>
      <c r="AK470" s="415"/>
      <c r="AL470" s="415"/>
      <c r="AM470" s="296">
        <f>SUM(Y470:AL470)</f>
        <v>1.0047690406078038</v>
      </c>
    </row>
    <row r="471" spans="1:39" ht="15.5" outlineLevel="1">
      <c r="B471" s="294" t="s">
        <v>259</v>
      </c>
      <c r="C471" s="291" t="s">
        <v>163</v>
      </c>
      <c r="D471" s="295"/>
      <c r="E471" s="295"/>
      <c r="F471" s="295"/>
      <c r="G471" s="295"/>
      <c r="H471" s="825"/>
      <c r="I471" s="825"/>
      <c r="J471" s="825"/>
      <c r="K471" s="825"/>
      <c r="L471" s="825"/>
      <c r="M471" s="825"/>
      <c r="N471" s="295">
        <v>12</v>
      </c>
      <c r="O471" s="295"/>
      <c r="P471" s="295"/>
      <c r="Q471" s="295"/>
      <c r="R471" s="295"/>
      <c r="S471" s="825"/>
      <c r="T471" s="825"/>
      <c r="U471" s="825"/>
      <c r="V471" s="825"/>
      <c r="W471" s="825"/>
      <c r="X471" s="825"/>
      <c r="Y471" s="411">
        <v>0</v>
      </c>
      <c r="Z471" s="411">
        <v>8.4769040607803797E-2</v>
      </c>
      <c r="AA471" s="411">
        <v>0.91</v>
      </c>
      <c r="AB471" s="411">
        <v>0.01</v>
      </c>
      <c r="AC471" s="411">
        <v>0</v>
      </c>
      <c r="AD471" s="411">
        <v>0</v>
      </c>
      <c r="AE471" s="411">
        <v>0</v>
      </c>
      <c r="AF471" s="411">
        <v>0</v>
      </c>
      <c r="AG471" s="411">
        <v>0</v>
      </c>
      <c r="AH471" s="411">
        <v>0</v>
      </c>
      <c r="AI471" s="411">
        <v>0</v>
      </c>
      <c r="AJ471" s="411">
        <v>0</v>
      </c>
      <c r="AK471" s="411">
        <v>0</v>
      </c>
      <c r="AL471" s="411">
        <v>0</v>
      </c>
      <c r="AM471" s="297"/>
    </row>
    <row r="472" spans="1:39" ht="15.5" outlineLevel="1">
      <c r="B472" s="315"/>
      <c r="C472" s="305"/>
      <c r="D472" s="291"/>
      <c r="E472" s="291"/>
      <c r="F472" s="291"/>
      <c r="G472" s="291"/>
      <c r="H472" s="822"/>
      <c r="I472" s="822"/>
      <c r="J472" s="822"/>
      <c r="K472" s="822"/>
      <c r="L472" s="822"/>
      <c r="M472" s="822"/>
      <c r="N472" s="291"/>
      <c r="O472" s="291"/>
      <c r="P472" s="291"/>
      <c r="Q472" s="291"/>
      <c r="R472" s="291"/>
      <c r="S472" s="822"/>
      <c r="T472" s="822"/>
      <c r="U472" s="822"/>
      <c r="V472" s="822"/>
      <c r="W472" s="822"/>
      <c r="X472" s="822"/>
      <c r="Y472" s="422"/>
      <c r="Z472" s="412"/>
      <c r="AA472" s="412"/>
      <c r="AB472" s="412"/>
      <c r="AC472" s="412"/>
      <c r="AD472" s="412"/>
      <c r="AE472" s="412"/>
      <c r="AF472" s="412"/>
      <c r="AG472" s="412"/>
      <c r="AH472" s="412"/>
      <c r="AI472" s="412"/>
      <c r="AJ472" s="412"/>
      <c r="AK472" s="412"/>
      <c r="AL472" s="412"/>
      <c r="AM472" s="306"/>
    </row>
    <row r="473" spans="1:39" ht="15.5" outlineLevel="1">
      <c r="A473" s="509">
        <v>22</v>
      </c>
      <c r="B473" s="315" t="s">
        <v>9</v>
      </c>
      <c r="C473" s="291" t="s">
        <v>25</v>
      </c>
      <c r="D473" s="295"/>
      <c r="E473" s="740"/>
      <c r="F473" s="740"/>
      <c r="G473" s="740"/>
      <c r="H473" s="825"/>
      <c r="I473" s="825"/>
      <c r="J473" s="825"/>
      <c r="K473" s="825"/>
      <c r="L473" s="825"/>
      <c r="M473" s="825"/>
      <c r="N473" s="291"/>
      <c r="O473" s="295"/>
      <c r="P473" s="740"/>
      <c r="Q473" s="740"/>
      <c r="R473" s="740"/>
      <c r="S473" s="825"/>
      <c r="T473" s="825"/>
      <c r="U473" s="825"/>
      <c r="V473" s="825"/>
      <c r="W473" s="825"/>
      <c r="X473" s="825"/>
      <c r="Y473" s="410"/>
      <c r="Z473" s="415"/>
      <c r="AA473" s="415"/>
      <c r="AB473" s="415"/>
      <c r="AC473" s="415"/>
      <c r="AD473" s="415"/>
      <c r="AE473" s="415"/>
      <c r="AF473" s="415"/>
      <c r="AG473" s="415"/>
      <c r="AH473" s="415"/>
      <c r="AI473" s="415"/>
      <c r="AJ473" s="415"/>
      <c r="AK473" s="415"/>
      <c r="AL473" s="415"/>
      <c r="AM473" s="296">
        <f>SUM(Y473:AL473)</f>
        <v>0</v>
      </c>
    </row>
    <row r="474" spans="1:39" ht="15.5" outlineLevel="1">
      <c r="B474" s="294" t="s">
        <v>259</v>
      </c>
      <c r="C474" s="291" t="s">
        <v>163</v>
      </c>
      <c r="D474" s="295"/>
      <c r="E474" s="295"/>
      <c r="F474" s="295"/>
      <c r="G474" s="295"/>
      <c r="H474" s="825"/>
      <c r="I474" s="825"/>
      <c r="J474" s="825"/>
      <c r="K474" s="825"/>
      <c r="L474" s="825"/>
      <c r="M474" s="825"/>
      <c r="N474" s="291"/>
      <c r="O474" s="295"/>
      <c r="P474" s="295"/>
      <c r="Q474" s="295"/>
      <c r="R474" s="295"/>
      <c r="S474" s="825"/>
      <c r="T474" s="825"/>
      <c r="U474" s="825"/>
      <c r="V474" s="825"/>
      <c r="W474" s="825"/>
      <c r="X474" s="825"/>
      <c r="Y474" s="411">
        <v>0</v>
      </c>
      <c r="Z474" s="411">
        <v>0</v>
      </c>
      <c r="AA474" s="411">
        <v>0</v>
      </c>
      <c r="AB474" s="411">
        <v>0</v>
      </c>
      <c r="AC474" s="411">
        <v>0</v>
      </c>
      <c r="AD474" s="411">
        <v>0</v>
      </c>
      <c r="AE474" s="411">
        <v>0</v>
      </c>
      <c r="AF474" s="411">
        <v>0</v>
      </c>
      <c r="AG474" s="411">
        <v>0</v>
      </c>
      <c r="AH474" s="411">
        <v>0</v>
      </c>
      <c r="AI474" s="411">
        <v>0</v>
      </c>
      <c r="AJ474" s="411">
        <v>0</v>
      </c>
      <c r="AK474" s="411">
        <v>0</v>
      </c>
      <c r="AL474" s="411">
        <v>0</v>
      </c>
      <c r="AM474" s="306"/>
    </row>
    <row r="475" spans="1:39" ht="15.5" outlineLevel="1">
      <c r="B475" s="315"/>
      <c r="C475" s="305"/>
      <c r="D475" s="291"/>
      <c r="E475" s="291"/>
      <c r="F475" s="291"/>
      <c r="G475" s="291"/>
      <c r="H475" s="822"/>
      <c r="I475" s="822"/>
      <c r="J475" s="822"/>
      <c r="K475" s="822"/>
      <c r="L475" s="822"/>
      <c r="M475" s="822"/>
      <c r="N475" s="291"/>
      <c r="O475" s="291"/>
      <c r="P475" s="291"/>
      <c r="Q475" s="291"/>
      <c r="R475" s="291"/>
      <c r="S475" s="822"/>
      <c r="T475" s="822"/>
      <c r="U475" s="822"/>
      <c r="V475" s="822"/>
      <c r="W475" s="822"/>
      <c r="X475" s="822"/>
      <c r="Y475" s="412"/>
      <c r="Z475" s="412"/>
      <c r="AA475" s="412"/>
      <c r="AB475" s="412"/>
      <c r="AC475" s="412"/>
      <c r="AD475" s="412"/>
      <c r="AE475" s="412"/>
      <c r="AF475" s="412"/>
      <c r="AG475" s="412"/>
      <c r="AH475" s="412"/>
      <c r="AI475" s="412"/>
      <c r="AJ475" s="412"/>
      <c r="AK475" s="412"/>
      <c r="AL475" s="412"/>
      <c r="AM475" s="306"/>
    </row>
    <row r="476" spans="1:39" ht="15.5" outlineLevel="1">
      <c r="A476" s="510"/>
      <c r="B476" s="288" t="s">
        <v>14</v>
      </c>
      <c r="C476" s="289"/>
      <c r="D476" s="290"/>
      <c r="E476" s="290"/>
      <c r="F476" s="290"/>
      <c r="G476" s="290"/>
      <c r="H476" s="290"/>
      <c r="I476" s="290"/>
      <c r="J476" s="290"/>
      <c r="K476" s="290"/>
      <c r="L476" s="290"/>
      <c r="M476" s="290"/>
      <c r="N476" s="290"/>
      <c r="O476" s="290"/>
      <c r="P476" s="289"/>
      <c r="Q476" s="289"/>
      <c r="R476" s="289"/>
      <c r="S476" s="290"/>
      <c r="T476" s="290"/>
      <c r="U476" s="290"/>
      <c r="V476" s="290"/>
      <c r="W476" s="290"/>
      <c r="X476" s="290"/>
      <c r="Y476" s="414"/>
      <c r="Z476" s="414"/>
      <c r="AA476" s="414"/>
      <c r="AB476" s="414"/>
      <c r="AC476" s="414"/>
      <c r="AD476" s="414"/>
      <c r="AE476" s="414"/>
      <c r="AF476" s="414"/>
      <c r="AG476" s="414"/>
      <c r="AH476" s="414"/>
      <c r="AI476" s="414"/>
      <c r="AJ476" s="414"/>
      <c r="AK476" s="414"/>
      <c r="AL476" s="414"/>
      <c r="AM476" s="292"/>
    </row>
    <row r="477" spans="1:39" ht="15.5" outlineLevel="1">
      <c r="A477" s="509">
        <v>23</v>
      </c>
      <c r="B477" s="315" t="s">
        <v>14</v>
      </c>
      <c r="C477" s="291" t="s">
        <v>25</v>
      </c>
      <c r="D477" s="295">
        <v>17651.8694</v>
      </c>
      <c r="E477" s="740">
        <v>17640.908459999999</v>
      </c>
      <c r="F477" s="740">
        <v>16128.96516</v>
      </c>
      <c r="G477" s="740">
        <v>15416.8372</v>
      </c>
      <c r="H477" s="825"/>
      <c r="I477" s="825"/>
      <c r="J477" s="825"/>
      <c r="K477" s="825"/>
      <c r="L477" s="825"/>
      <c r="M477" s="825"/>
      <c r="N477" s="291"/>
      <c r="O477" s="295">
        <v>3.333296083</v>
      </c>
      <c r="P477" s="740">
        <v>3.332733224</v>
      </c>
      <c r="Q477" s="740">
        <v>3.2539213519999999</v>
      </c>
      <c r="R477" s="740">
        <v>3.216766845</v>
      </c>
      <c r="S477" s="825"/>
      <c r="T477" s="825"/>
      <c r="U477" s="825"/>
      <c r="V477" s="825"/>
      <c r="W477" s="825"/>
      <c r="X477" s="825"/>
      <c r="Y477" s="470">
        <v>1</v>
      </c>
      <c r="Z477" s="410"/>
      <c r="AA477" s="410"/>
      <c r="AB477" s="410"/>
      <c r="AC477" s="410"/>
      <c r="AD477" s="410"/>
      <c r="AE477" s="410"/>
      <c r="AF477" s="410"/>
      <c r="AG477" s="410"/>
      <c r="AH477" s="410"/>
      <c r="AI477" s="410"/>
      <c r="AJ477" s="410"/>
      <c r="AK477" s="410"/>
      <c r="AL477" s="410"/>
      <c r="AM477" s="296">
        <f>SUM(Y477:AL477)</f>
        <v>1</v>
      </c>
    </row>
    <row r="478" spans="1:39" ht="15.5" outlineLevel="1">
      <c r="B478" s="294" t="s">
        <v>259</v>
      </c>
      <c r="C478" s="291" t="s">
        <v>163</v>
      </c>
      <c r="D478" s="295"/>
      <c r="E478" s="295"/>
      <c r="F478" s="295"/>
      <c r="G478" s="295"/>
      <c r="H478" s="825"/>
      <c r="I478" s="825"/>
      <c r="J478" s="825"/>
      <c r="K478" s="825"/>
      <c r="L478" s="825"/>
      <c r="M478" s="825"/>
      <c r="N478" s="468"/>
      <c r="O478" s="295"/>
      <c r="P478" s="295"/>
      <c r="Q478" s="295"/>
      <c r="R478" s="295"/>
      <c r="S478" s="825"/>
      <c r="T478" s="825"/>
      <c r="U478" s="825"/>
      <c r="V478" s="825"/>
      <c r="W478" s="825"/>
      <c r="X478" s="825"/>
      <c r="Y478" s="411">
        <v>1</v>
      </c>
      <c r="Z478" s="411">
        <v>0</v>
      </c>
      <c r="AA478" s="411">
        <v>0</v>
      </c>
      <c r="AB478" s="411">
        <v>0</v>
      </c>
      <c r="AC478" s="411">
        <v>0</v>
      </c>
      <c r="AD478" s="411">
        <v>0</v>
      </c>
      <c r="AE478" s="411">
        <v>0</v>
      </c>
      <c r="AF478" s="411">
        <v>0</v>
      </c>
      <c r="AG478" s="411">
        <v>0</v>
      </c>
      <c r="AH478" s="411">
        <v>0</v>
      </c>
      <c r="AI478" s="411">
        <v>0</v>
      </c>
      <c r="AJ478" s="411">
        <v>0</v>
      </c>
      <c r="AK478" s="411">
        <v>0</v>
      </c>
      <c r="AL478" s="411">
        <v>0</v>
      </c>
      <c r="AM478" s="297"/>
    </row>
    <row r="479" spans="1:39" ht="15.5" outlineLevel="1">
      <c r="B479" s="315"/>
      <c r="C479" s="305"/>
      <c r="D479" s="291"/>
      <c r="E479" s="291"/>
      <c r="F479" s="291"/>
      <c r="G479" s="291"/>
      <c r="H479" s="822"/>
      <c r="I479" s="822"/>
      <c r="J479" s="822"/>
      <c r="K479" s="822"/>
      <c r="L479" s="822"/>
      <c r="M479" s="822"/>
      <c r="N479" s="291"/>
      <c r="O479" s="291"/>
      <c r="P479" s="291"/>
      <c r="Q479" s="291"/>
      <c r="R479" s="291"/>
      <c r="S479" s="822"/>
      <c r="T479" s="822"/>
      <c r="U479" s="822"/>
      <c r="V479" s="822"/>
      <c r="W479" s="822"/>
      <c r="X479" s="822"/>
      <c r="Y479" s="412"/>
      <c r="Z479" s="412"/>
      <c r="AA479" s="412"/>
      <c r="AB479" s="412"/>
      <c r="AC479" s="412"/>
      <c r="AD479" s="412"/>
      <c r="AE479" s="412"/>
      <c r="AF479" s="412"/>
      <c r="AG479" s="412"/>
      <c r="AH479" s="412"/>
      <c r="AI479" s="412"/>
      <c r="AJ479" s="412"/>
      <c r="AK479" s="412"/>
      <c r="AL479" s="412"/>
      <c r="AM479" s="306"/>
    </row>
    <row r="480" spans="1:39" s="293" customFormat="1" ht="15.5" outlineLevel="1">
      <c r="A480" s="510"/>
      <c r="B480" s="288" t="s">
        <v>488</v>
      </c>
      <c r="C480" s="289"/>
      <c r="D480" s="290"/>
      <c r="E480" s="290"/>
      <c r="F480" s="290"/>
      <c r="G480" s="290"/>
      <c r="H480" s="290"/>
      <c r="I480" s="290"/>
      <c r="J480" s="290"/>
      <c r="K480" s="290"/>
      <c r="L480" s="290"/>
      <c r="M480" s="290"/>
      <c r="N480" s="290"/>
      <c r="O480" s="290"/>
      <c r="P480" s="289"/>
      <c r="Q480" s="289"/>
      <c r="R480" s="289"/>
      <c r="S480" s="290"/>
      <c r="T480" s="290"/>
      <c r="U480" s="290"/>
      <c r="V480" s="290"/>
      <c r="W480" s="290"/>
      <c r="X480" s="290"/>
      <c r="Y480" s="414"/>
      <c r="Z480" s="414"/>
      <c r="AA480" s="414"/>
      <c r="AB480" s="414"/>
      <c r="AC480" s="414"/>
      <c r="AD480" s="414"/>
      <c r="AE480" s="414"/>
      <c r="AF480" s="414"/>
      <c r="AG480" s="414"/>
      <c r="AH480" s="414"/>
      <c r="AI480" s="414"/>
      <c r="AJ480" s="414"/>
      <c r="AK480" s="414"/>
      <c r="AL480" s="414"/>
      <c r="AM480" s="292"/>
    </row>
    <row r="481" spans="1:39" s="283" customFormat="1" ht="15.5" outlineLevel="1">
      <c r="A481" s="509">
        <v>24</v>
      </c>
      <c r="B481" s="315" t="s">
        <v>14</v>
      </c>
      <c r="C481" s="291" t="s">
        <v>25</v>
      </c>
      <c r="D481" s="295"/>
      <c r="E481" s="295"/>
      <c r="F481" s="295"/>
      <c r="G481" s="295"/>
      <c r="H481" s="825"/>
      <c r="I481" s="825"/>
      <c r="J481" s="825"/>
      <c r="K481" s="825"/>
      <c r="L481" s="825"/>
      <c r="M481" s="825"/>
      <c r="N481" s="291"/>
      <c r="O481" s="295"/>
      <c r="P481" s="295"/>
      <c r="Q481" s="295"/>
      <c r="R481" s="295"/>
      <c r="S481" s="825"/>
      <c r="T481" s="825"/>
      <c r="U481" s="825"/>
      <c r="V481" s="825"/>
      <c r="W481" s="825"/>
      <c r="X481" s="825"/>
      <c r="Y481" s="410"/>
      <c r="Z481" s="410"/>
      <c r="AA481" s="410"/>
      <c r="AB481" s="410"/>
      <c r="AC481" s="410"/>
      <c r="AD481" s="410"/>
      <c r="AE481" s="410"/>
      <c r="AF481" s="410"/>
      <c r="AG481" s="410"/>
      <c r="AH481" s="410"/>
      <c r="AI481" s="410"/>
      <c r="AJ481" s="410"/>
      <c r="AK481" s="410"/>
      <c r="AL481" s="410"/>
      <c r="AM481" s="296">
        <f>SUM(Y481:AL481)</f>
        <v>0</v>
      </c>
    </row>
    <row r="482" spans="1:39" s="283" customFormat="1" ht="15.5" outlineLevel="1">
      <c r="A482" s="509"/>
      <c r="B482" s="315" t="s">
        <v>259</v>
      </c>
      <c r="C482" s="291" t="s">
        <v>163</v>
      </c>
      <c r="D482" s="295"/>
      <c r="E482" s="295"/>
      <c r="F482" s="295"/>
      <c r="G482" s="295"/>
      <c r="H482" s="825"/>
      <c r="I482" s="825"/>
      <c r="J482" s="825"/>
      <c r="K482" s="825"/>
      <c r="L482" s="825"/>
      <c r="M482" s="825"/>
      <c r="N482" s="468"/>
      <c r="O482" s="295"/>
      <c r="P482" s="295"/>
      <c r="Q482" s="295"/>
      <c r="R482" s="295"/>
      <c r="S482" s="825"/>
      <c r="T482" s="825"/>
      <c r="U482" s="825"/>
      <c r="V482" s="825"/>
      <c r="W482" s="825"/>
      <c r="X482" s="825"/>
      <c r="Y482" s="411">
        <v>0</v>
      </c>
      <c r="Z482" s="411">
        <v>0</v>
      </c>
      <c r="AA482" s="411">
        <v>0</v>
      </c>
      <c r="AB482" s="411">
        <v>0</v>
      </c>
      <c r="AC482" s="411">
        <v>0</v>
      </c>
      <c r="AD482" s="411">
        <v>0</v>
      </c>
      <c r="AE482" s="411">
        <v>0</v>
      </c>
      <c r="AF482" s="411">
        <v>0</v>
      </c>
      <c r="AG482" s="411">
        <v>0</v>
      </c>
      <c r="AH482" s="411">
        <v>0</v>
      </c>
      <c r="AI482" s="411">
        <v>0</v>
      </c>
      <c r="AJ482" s="411">
        <v>0</v>
      </c>
      <c r="AK482" s="411">
        <v>0</v>
      </c>
      <c r="AL482" s="411">
        <v>0</v>
      </c>
      <c r="AM482" s="297"/>
    </row>
    <row r="483" spans="1:39" s="283" customFormat="1" ht="15.5" outlineLevel="1">
      <c r="A483" s="509"/>
      <c r="B483" s="315"/>
      <c r="C483" s="305"/>
      <c r="D483" s="291"/>
      <c r="E483" s="291"/>
      <c r="F483" s="291"/>
      <c r="G483" s="291"/>
      <c r="H483" s="822"/>
      <c r="I483" s="822"/>
      <c r="J483" s="822"/>
      <c r="K483" s="822"/>
      <c r="L483" s="822"/>
      <c r="M483" s="822"/>
      <c r="N483" s="291"/>
      <c r="O483" s="291"/>
      <c r="P483" s="291"/>
      <c r="Q483" s="291"/>
      <c r="R483" s="291"/>
      <c r="S483" s="822"/>
      <c r="T483" s="822"/>
      <c r="U483" s="822"/>
      <c r="V483" s="822"/>
      <c r="W483" s="822"/>
      <c r="X483" s="822"/>
      <c r="Y483" s="412"/>
      <c r="Z483" s="412"/>
      <c r="AA483" s="412"/>
      <c r="AB483" s="412"/>
      <c r="AC483" s="412"/>
      <c r="AD483" s="412"/>
      <c r="AE483" s="412"/>
      <c r="AF483" s="412"/>
      <c r="AG483" s="412"/>
      <c r="AH483" s="412"/>
      <c r="AI483" s="412"/>
      <c r="AJ483" s="412"/>
      <c r="AK483" s="412"/>
      <c r="AL483" s="412"/>
      <c r="AM483" s="306"/>
    </row>
    <row r="484" spans="1:39" s="283" customFormat="1" ht="15.5" outlineLevel="1">
      <c r="A484" s="509">
        <v>25</v>
      </c>
      <c r="B484" s="314" t="s">
        <v>21</v>
      </c>
      <c r="C484" s="291" t="s">
        <v>25</v>
      </c>
      <c r="D484" s="295"/>
      <c r="E484" s="295"/>
      <c r="F484" s="295"/>
      <c r="G484" s="295"/>
      <c r="H484" s="825"/>
      <c r="I484" s="825"/>
      <c r="J484" s="825"/>
      <c r="K484" s="825"/>
      <c r="L484" s="825"/>
      <c r="M484" s="825"/>
      <c r="N484" s="295">
        <v>0</v>
      </c>
      <c r="O484" s="295"/>
      <c r="P484" s="295"/>
      <c r="Q484" s="295"/>
      <c r="R484" s="295"/>
      <c r="S484" s="825"/>
      <c r="T484" s="825"/>
      <c r="U484" s="825"/>
      <c r="V484" s="825"/>
      <c r="W484" s="825"/>
      <c r="X484" s="825"/>
      <c r="Y484" s="415"/>
      <c r="Z484" s="415"/>
      <c r="AA484" s="415"/>
      <c r="AB484" s="415"/>
      <c r="AC484" s="415"/>
      <c r="AD484" s="415"/>
      <c r="AE484" s="415"/>
      <c r="AF484" s="415"/>
      <c r="AG484" s="415"/>
      <c r="AH484" s="415"/>
      <c r="AI484" s="415"/>
      <c r="AJ484" s="415"/>
      <c r="AK484" s="415"/>
      <c r="AL484" s="415"/>
      <c r="AM484" s="296">
        <f>SUM(Y484:AL484)</f>
        <v>0</v>
      </c>
    </row>
    <row r="485" spans="1:39" s="283" customFormat="1" ht="15.5" outlineLevel="1">
      <c r="A485" s="509"/>
      <c r="B485" s="315" t="s">
        <v>259</v>
      </c>
      <c r="C485" s="291" t="s">
        <v>163</v>
      </c>
      <c r="D485" s="295"/>
      <c r="E485" s="295"/>
      <c r="F485" s="295"/>
      <c r="G485" s="295"/>
      <c r="H485" s="825"/>
      <c r="I485" s="825"/>
      <c r="J485" s="825"/>
      <c r="K485" s="825"/>
      <c r="L485" s="825"/>
      <c r="M485" s="825"/>
      <c r="N485" s="295">
        <v>0</v>
      </c>
      <c r="O485" s="295"/>
      <c r="P485" s="295"/>
      <c r="Q485" s="295"/>
      <c r="R485" s="295"/>
      <c r="S485" s="825"/>
      <c r="T485" s="825"/>
      <c r="U485" s="825"/>
      <c r="V485" s="825"/>
      <c r="W485" s="825"/>
      <c r="X485" s="825"/>
      <c r="Y485" s="411">
        <v>0</v>
      </c>
      <c r="Z485" s="411">
        <v>0</v>
      </c>
      <c r="AA485" s="411">
        <v>0</v>
      </c>
      <c r="AB485" s="411">
        <v>0</v>
      </c>
      <c r="AC485" s="411">
        <v>0</v>
      </c>
      <c r="AD485" s="411">
        <v>0</v>
      </c>
      <c r="AE485" s="411">
        <v>0</v>
      </c>
      <c r="AF485" s="411">
        <v>0</v>
      </c>
      <c r="AG485" s="411">
        <v>0</v>
      </c>
      <c r="AH485" s="411">
        <v>0</v>
      </c>
      <c r="AI485" s="411">
        <v>0</v>
      </c>
      <c r="AJ485" s="411">
        <v>0</v>
      </c>
      <c r="AK485" s="411">
        <v>0</v>
      </c>
      <c r="AL485" s="411">
        <v>0</v>
      </c>
      <c r="AM485" s="311"/>
    </row>
    <row r="486" spans="1:39" s="283" customFormat="1" ht="15.5" outlineLevel="1">
      <c r="A486" s="509"/>
      <c r="B486" s="314"/>
      <c r="C486" s="312"/>
      <c r="D486" s="291"/>
      <c r="E486" s="291"/>
      <c r="F486" s="291"/>
      <c r="G486" s="291"/>
      <c r="H486" s="822"/>
      <c r="I486" s="822"/>
      <c r="J486" s="822"/>
      <c r="K486" s="822"/>
      <c r="L486" s="822"/>
      <c r="M486" s="822"/>
      <c r="N486" s="291"/>
      <c r="O486" s="291"/>
      <c r="P486" s="291"/>
      <c r="Q486" s="291"/>
      <c r="R486" s="291"/>
      <c r="S486" s="822"/>
      <c r="T486" s="822"/>
      <c r="U486" s="822"/>
      <c r="V486" s="822"/>
      <c r="W486" s="822"/>
      <c r="X486" s="822"/>
      <c r="Y486" s="416"/>
      <c r="Z486" s="417"/>
      <c r="AA486" s="416"/>
      <c r="AB486" s="416"/>
      <c r="AC486" s="416"/>
      <c r="AD486" s="416"/>
      <c r="AE486" s="416"/>
      <c r="AF486" s="416"/>
      <c r="AG486" s="416"/>
      <c r="AH486" s="416"/>
      <c r="AI486" s="416"/>
      <c r="AJ486" s="416"/>
      <c r="AK486" s="416"/>
      <c r="AL486" s="416"/>
      <c r="AM486" s="313"/>
    </row>
    <row r="487" spans="1:39" ht="15.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5" outlineLevel="1">
      <c r="A488" s="509">
        <v>26</v>
      </c>
      <c r="B488" s="321" t="s">
        <v>16</v>
      </c>
      <c r="C488" s="291" t="s">
        <v>25</v>
      </c>
      <c r="D488" s="295"/>
      <c r="E488" s="295"/>
      <c r="F488" s="295"/>
      <c r="G488" s="295"/>
      <c r="H488" s="825"/>
      <c r="I488" s="825"/>
      <c r="J488" s="825"/>
      <c r="K488" s="825"/>
      <c r="L488" s="825"/>
      <c r="M488" s="825"/>
      <c r="N488" s="295">
        <v>12</v>
      </c>
      <c r="O488" s="295"/>
      <c r="P488" s="295"/>
      <c r="Q488" s="295"/>
      <c r="R488" s="295"/>
      <c r="S488" s="825"/>
      <c r="T488" s="825"/>
      <c r="U488" s="825"/>
      <c r="V488" s="825"/>
      <c r="W488" s="825"/>
      <c r="X488" s="825"/>
      <c r="Y488" s="426"/>
      <c r="Z488" s="415"/>
      <c r="AA488" s="415"/>
      <c r="AB488" s="415"/>
      <c r="AC488" s="415"/>
      <c r="AD488" s="415"/>
      <c r="AE488" s="415"/>
      <c r="AF488" s="415"/>
      <c r="AG488" s="415"/>
      <c r="AH488" s="415"/>
      <c r="AI488" s="415"/>
      <c r="AJ488" s="415"/>
      <c r="AK488" s="415"/>
      <c r="AL488" s="415"/>
      <c r="AM488" s="296">
        <f>SUM(Y488:AL488)</f>
        <v>0</v>
      </c>
    </row>
    <row r="489" spans="1:39" ht="15.5" outlineLevel="1">
      <c r="B489" s="294" t="s">
        <v>259</v>
      </c>
      <c r="C489" s="291" t="s">
        <v>163</v>
      </c>
      <c r="D489" s="295"/>
      <c r="E489" s="295"/>
      <c r="F489" s="295"/>
      <c r="G489" s="295"/>
      <c r="H489" s="825"/>
      <c r="I489" s="825"/>
      <c r="J489" s="825"/>
      <c r="K489" s="825"/>
      <c r="L489" s="825"/>
      <c r="M489" s="825"/>
      <c r="N489" s="295">
        <v>12</v>
      </c>
      <c r="O489" s="295"/>
      <c r="P489" s="295"/>
      <c r="Q489" s="295"/>
      <c r="R489" s="295"/>
      <c r="S489" s="825"/>
      <c r="T489" s="825"/>
      <c r="U489" s="825"/>
      <c r="V489" s="825"/>
      <c r="W489" s="825"/>
      <c r="X489" s="825"/>
      <c r="Y489" s="411">
        <v>0</v>
      </c>
      <c r="Z489" s="411">
        <v>0</v>
      </c>
      <c r="AA489" s="411">
        <v>0</v>
      </c>
      <c r="AB489" s="411">
        <v>0</v>
      </c>
      <c r="AC489" s="411">
        <v>0</v>
      </c>
      <c r="AD489" s="411">
        <v>0</v>
      </c>
      <c r="AE489" s="411">
        <v>0</v>
      </c>
      <c r="AF489" s="411">
        <v>0</v>
      </c>
      <c r="AG489" s="411">
        <v>0</v>
      </c>
      <c r="AH489" s="411">
        <v>0</v>
      </c>
      <c r="AI489" s="411">
        <v>0</v>
      </c>
      <c r="AJ489" s="411">
        <v>0</v>
      </c>
      <c r="AK489" s="411">
        <v>0</v>
      </c>
      <c r="AL489" s="411">
        <v>0</v>
      </c>
      <c r="AM489" s="306"/>
    </row>
    <row r="490" spans="1:39" ht="15.5" outlineLevel="1">
      <c r="A490" s="512"/>
      <c r="B490" s="322"/>
      <c r="C490" s="291"/>
      <c r="D490" s="291"/>
      <c r="E490" s="291"/>
      <c r="F490" s="291"/>
      <c r="G490" s="291"/>
      <c r="H490" s="822"/>
      <c r="I490" s="822"/>
      <c r="J490" s="822"/>
      <c r="K490" s="822"/>
      <c r="L490" s="822"/>
      <c r="M490" s="822"/>
      <c r="N490" s="291"/>
      <c r="O490" s="291"/>
      <c r="P490" s="291"/>
      <c r="Q490" s="291"/>
      <c r="R490" s="291"/>
      <c r="S490" s="822"/>
      <c r="T490" s="822"/>
      <c r="U490" s="822"/>
      <c r="V490" s="822"/>
      <c r="W490" s="822"/>
      <c r="X490" s="822"/>
      <c r="Y490" s="423"/>
      <c r="Z490" s="424"/>
      <c r="AA490" s="424"/>
      <c r="AB490" s="424"/>
      <c r="AC490" s="424"/>
      <c r="AD490" s="424"/>
      <c r="AE490" s="424"/>
      <c r="AF490" s="424"/>
      <c r="AG490" s="424"/>
      <c r="AH490" s="424"/>
      <c r="AI490" s="424"/>
      <c r="AJ490" s="424"/>
      <c r="AK490" s="424"/>
      <c r="AL490" s="424"/>
      <c r="AM490" s="297"/>
    </row>
    <row r="491" spans="1:39" ht="15.5" outlineLevel="1">
      <c r="A491" s="509">
        <v>27</v>
      </c>
      <c r="B491" s="321" t="s">
        <v>17</v>
      </c>
      <c r="C491" s="291" t="s">
        <v>25</v>
      </c>
      <c r="D491" s="295"/>
      <c r="E491" s="295"/>
      <c r="F491" s="295"/>
      <c r="G491" s="295"/>
      <c r="H491" s="825"/>
      <c r="I491" s="825"/>
      <c r="J491" s="825"/>
      <c r="K491" s="825"/>
      <c r="L491" s="825"/>
      <c r="M491" s="825"/>
      <c r="N491" s="295">
        <v>12</v>
      </c>
      <c r="O491" s="295"/>
      <c r="P491" s="295"/>
      <c r="Q491" s="295"/>
      <c r="R491" s="295"/>
      <c r="S491" s="825"/>
      <c r="T491" s="825"/>
      <c r="U491" s="825"/>
      <c r="V491" s="825"/>
      <c r="W491" s="825"/>
      <c r="X491" s="825"/>
      <c r="Y491" s="426"/>
      <c r="Z491" s="415"/>
      <c r="AA491" s="415"/>
      <c r="AB491" s="415"/>
      <c r="AC491" s="415"/>
      <c r="AD491" s="415"/>
      <c r="AE491" s="415"/>
      <c r="AF491" s="415"/>
      <c r="AG491" s="415"/>
      <c r="AH491" s="415"/>
      <c r="AI491" s="415"/>
      <c r="AJ491" s="415"/>
      <c r="AK491" s="415"/>
      <c r="AL491" s="415"/>
      <c r="AM491" s="296">
        <f>SUM(Y491:AL491)</f>
        <v>0</v>
      </c>
    </row>
    <row r="492" spans="1:39" ht="15.5" outlineLevel="1">
      <c r="B492" s="294" t="s">
        <v>259</v>
      </c>
      <c r="C492" s="291" t="s">
        <v>163</v>
      </c>
      <c r="D492" s="295"/>
      <c r="E492" s="295"/>
      <c r="F492" s="295"/>
      <c r="G492" s="295"/>
      <c r="H492" s="825"/>
      <c r="I492" s="825"/>
      <c r="J492" s="825"/>
      <c r="K492" s="825"/>
      <c r="L492" s="825"/>
      <c r="M492" s="825"/>
      <c r="N492" s="295">
        <v>12</v>
      </c>
      <c r="O492" s="295"/>
      <c r="P492" s="295"/>
      <c r="Q492" s="295"/>
      <c r="R492" s="295"/>
      <c r="S492" s="825"/>
      <c r="T492" s="825"/>
      <c r="U492" s="825"/>
      <c r="V492" s="825"/>
      <c r="W492" s="825"/>
      <c r="X492" s="825"/>
      <c r="Y492" s="411">
        <v>0</v>
      </c>
      <c r="Z492" s="411">
        <v>0</v>
      </c>
      <c r="AA492" s="411">
        <v>0</v>
      </c>
      <c r="AB492" s="411">
        <v>0</v>
      </c>
      <c r="AC492" s="411">
        <v>0</v>
      </c>
      <c r="AD492" s="411">
        <v>0</v>
      </c>
      <c r="AE492" s="411">
        <v>0</v>
      </c>
      <c r="AF492" s="411">
        <v>0</v>
      </c>
      <c r="AG492" s="411">
        <v>0</v>
      </c>
      <c r="AH492" s="411">
        <v>0</v>
      </c>
      <c r="AI492" s="411">
        <v>0</v>
      </c>
      <c r="AJ492" s="411">
        <v>0</v>
      </c>
      <c r="AK492" s="411">
        <v>0</v>
      </c>
      <c r="AL492" s="411">
        <v>0</v>
      </c>
      <c r="AM492" s="306"/>
    </row>
    <row r="493" spans="1:39" ht="15.5" outlineLevel="1">
      <c r="A493" s="512"/>
      <c r="B493" s="323"/>
      <c r="C493" s="300"/>
      <c r="D493" s="291"/>
      <c r="E493" s="291"/>
      <c r="F493" s="291"/>
      <c r="G493" s="291"/>
      <c r="H493" s="822"/>
      <c r="I493" s="822"/>
      <c r="J493" s="822"/>
      <c r="K493" s="822"/>
      <c r="L493" s="822"/>
      <c r="M493" s="822"/>
      <c r="N493" s="300"/>
      <c r="O493" s="291"/>
      <c r="P493" s="291"/>
      <c r="Q493" s="291"/>
      <c r="R493" s="291"/>
      <c r="S493" s="822"/>
      <c r="T493" s="822"/>
      <c r="U493" s="822"/>
      <c r="V493" s="822"/>
      <c r="W493" s="822"/>
      <c r="X493" s="822"/>
      <c r="Y493" s="412"/>
      <c r="Z493" s="412"/>
      <c r="AA493" s="412"/>
      <c r="AB493" s="412"/>
      <c r="AC493" s="412"/>
      <c r="AD493" s="412"/>
      <c r="AE493" s="412"/>
      <c r="AF493" s="412"/>
      <c r="AG493" s="412"/>
      <c r="AH493" s="412"/>
      <c r="AI493" s="412"/>
      <c r="AJ493" s="412"/>
      <c r="AK493" s="412"/>
      <c r="AL493" s="412"/>
      <c r="AM493" s="306"/>
    </row>
    <row r="494" spans="1:39" ht="15.5" outlineLevel="1">
      <c r="A494" s="509">
        <v>28</v>
      </c>
      <c r="B494" s="321" t="s">
        <v>18</v>
      </c>
      <c r="C494" s="291" t="s">
        <v>25</v>
      </c>
      <c r="D494" s="295"/>
      <c r="E494" s="295"/>
      <c r="F494" s="295"/>
      <c r="G494" s="295"/>
      <c r="H494" s="825"/>
      <c r="I494" s="825"/>
      <c r="J494" s="825"/>
      <c r="K494" s="825"/>
      <c r="L494" s="825"/>
      <c r="M494" s="825"/>
      <c r="N494" s="295">
        <v>0</v>
      </c>
      <c r="O494" s="295"/>
      <c r="P494" s="295"/>
      <c r="Q494" s="295"/>
      <c r="R494" s="295"/>
      <c r="S494" s="825"/>
      <c r="T494" s="825"/>
      <c r="U494" s="825"/>
      <c r="V494" s="825"/>
      <c r="W494" s="825"/>
      <c r="X494" s="825"/>
      <c r="Y494" s="426"/>
      <c r="Z494" s="415"/>
      <c r="AA494" s="415"/>
      <c r="AB494" s="415"/>
      <c r="AC494" s="415"/>
      <c r="AD494" s="415"/>
      <c r="AE494" s="415"/>
      <c r="AF494" s="415"/>
      <c r="AG494" s="415"/>
      <c r="AH494" s="415"/>
      <c r="AI494" s="415"/>
      <c r="AJ494" s="415"/>
      <c r="AK494" s="415"/>
      <c r="AL494" s="415"/>
      <c r="AM494" s="296">
        <f>SUM(Y494:AL494)</f>
        <v>0</v>
      </c>
    </row>
    <row r="495" spans="1:39" ht="15.5" outlineLevel="1">
      <c r="B495" s="294" t="s">
        <v>259</v>
      </c>
      <c r="C495" s="291" t="s">
        <v>163</v>
      </c>
      <c r="D495" s="295"/>
      <c r="E495" s="295"/>
      <c r="F495" s="295"/>
      <c r="G495" s="295"/>
      <c r="H495" s="825"/>
      <c r="I495" s="825"/>
      <c r="J495" s="825"/>
      <c r="K495" s="825"/>
      <c r="L495" s="825"/>
      <c r="M495" s="825"/>
      <c r="N495" s="295">
        <v>0</v>
      </c>
      <c r="O495" s="295"/>
      <c r="P495" s="295"/>
      <c r="Q495" s="295"/>
      <c r="R495" s="295"/>
      <c r="S495" s="825"/>
      <c r="T495" s="825"/>
      <c r="U495" s="825"/>
      <c r="V495" s="825"/>
      <c r="W495" s="825"/>
      <c r="X495" s="825"/>
      <c r="Y495" s="411">
        <v>0</v>
      </c>
      <c r="Z495" s="411">
        <v>0</v>
      </c>
      <c r="AA495" s="411">
        <v>0</v>
      </c>
      <c r="AB495" s="411">
        <v>0</v>
      </c>
      <c r="AC495" s="411">
        <v>0</v>
      </c>
      <c r="AD495" s="411">
        <v>0</v>
      </c>
      <c r="AE495" s="411">
        <v>0</v>
      </c>
      <c r="AF495" s="411">
        <v>0</v>
      </c>
      <c r="AG495" s="411">
        <v>0</v>
      </c>
      <c r="AH495" s="411">
        <v>0</v>
      </c>
      <c r="AI495" s="411">
        <v>0</v>
      </c>
      <c r="AJ495" s="411">
        <v>0</v>
      </c>
      <c r="AK495" s="411">
        <v>0</v>
      </c>
      <c r="AL495" s="411">
        <v>0</v>
      </c>
      <c r="AM495" s="297"/>
    </row>
    <row r="496" spans="1:39" ht="15.5" outlineLevel="1">
      <c r="A496" s="512"/>
      <c r="B496" s="322"/>
      <c r="C496" s="291"/>
      <c r="D496" s="291"/>
      <c r="E496" s="291"/>
      <c r="F496" s="291"/>
      <c r="G496" s="291"/>
      <c r="H496" s="822"/>
      <c r="I496" s="822"/>
      <c r="J496" s="822"/>
      <c r="K496" s="822"/>
      <c r="L496" s="822"/>
      <c r="M496" s="822"/>
      <c r="N496" s="291"/>
      <c r="O496" s="291"/>
      <c r="P496" s="291"/>
      <c r="Q496" s="291"/>
      <c r="R496" s="291"/>
      <c r="S496" s="822"/>
      <c r="T496" s="822"/>
      <c r="U496" s="822"/>
      <c r="V496" s="822"/>
      <c r="W496" s="822"/>
      <c r="X496" s="822"/>
      <c r="Y496" s="412"/>
      <c r="Z496" s="412"/>
      <c r="AA496" s="412"/>
      <c r="AB496" s="412"/>
      <c r="AC496" s="412"/>
      <c r="AD496" s="412"/>
      <c r="AE496" s="412"/>
      <c r="AF496" s="412"/>
      <c r="AG496" s="412"/>
      <c r="AH496" s="412"/>
      <c r="AI496" s="412"/>
      <c r="AJ496" s="412"/>
      <c r="AK496" s="412"/>
      <c r="AL496" s="412"/>
      <c r="AM496" s="306"/>
    </row>
    <row r="497" spans="1:39" ht="15.5" outlineLevel="1">
      <c r="A497" s="509">
        <v>29</v>
      </c>
      <c r="B497" s="324" t="s">
        <v>19</v>
      </c>
      <c r="C497" s="291" t="s">
        <v>25</v>
      </c>
      <c r="D497" s="295"/>
      <c r="E497" s="295"/>
      <c r="F497" s="295"/>
      <c r="G497" s="295"/>
      <c r="H497" s="825"/>
      <c r="I497" s="825"/>
      <c r="J497" s="825"/>
      <c r="K497" s="825"/>
      <c r="L497" s="825"/>
      <c r="M497" s="825"/>
      <c r="N497" s="295">
        <v>0</v>
      </c>
      <c r="O497" s="295"/>
      <c r="P497" s="295"/>
      <c r="Q497" s="295"/>
      <c r="R497" s="295"/>
      <c r="S497" s="825"/>
      <c r="T497" s="825"/>
      <c r="U497" s="825"/>
      <c r="V497" s="825"/>
      <c r="W497" s="825"/>
      <c r="X497" s="825"/>
      <c r="Y497" s="426"/>
      <c r="Z497" s="415"/>
      <c r="AA497" s="415"/>
      <c r="AB497" s="415"/>
      <c r="AC497" s="415"/>
      <c r="AD497" s="415"/>
      <c r="AE497" s="415"/>
      <c r="AF497" s="415"/>
      <c r="AG497" s="415"/>
      <c r="AH497" s="415"/>
      <c r="AI497" s="415"/>
      <c r="AJ497" s="415"/>
      <c r="AK497" s="415"/>
      <c r="AL497" s="415"/>
      <c r="AM497" s="296">
        <f>SUM(Y497:AL497)</f>
        <v>0</v>
      </c>
    </row>
    <row r="498" spans="1:39" ht="15.5" outlineLevel="1">
      <c r="B498" s="324" t="s">
        <v>259</v>
      </c>
      <c r="C498" s="291" t="s">
        <v>163</v>
      </c>
      <c r="D498" s="295"/>
      <c r="E498" s="295"/>
      <c r="F498" s="295"/>
      <c r="G498" s="295"/>
      <c r="H498" s="825"/>
      <c r="I498" s="825"/>
      <c r="J498" s="825"/>
      <c r="K498" s="825"/>
      <c r="L498" s="825"/>
      <c r="M498" s="825"/>
      <c r="N498" s="295">
        <v>0</v>
      </c>
      <c r="O498" s="295"/>
      <c r="P498" s="295"/>
      <c r="Q498" s="295"/>
      <c r="R498" s="295"/>
      <c r="S498" s="825"/>
      <c r="T498" s="825"/>
      <c r="U498" s="825"/>
      <c r="V498" s="825"/>
      <c r="W498" s="825"/>
      <c r="X498" s="825"/>
      <c r="Y498" s="411">
        <v>0</v>
      </c>
      <c r="Z498" s="411">
        <v>0</v>
      </c>
      <c r="AA498" s="411">
        <v>0</v>
      </c>
      <c r="AB498" s="411">
        <v>0</v>
      </c>
      <c r="AC498" s="411">
        <v>0</v>
      </c>
      <c r="AD498" s="411">
        <v>0</v>
      </c>
      <c r="AE498" s="411">
        <v>0</v>
      </c>
      <c r="AF498" s="411">
        <v>0</v>
      </c>
      <c r="AG498" s="411">
        <v>0</v>
      </c>
      <c r="AH498" s="411">
        <v>0</v>
      </c>
      <c r="AI498" s="411">
        <v>0</v>
      </c>
      <c r="AJ498" s="411">
        <v>0</v>
      </c>
      <c r="AK498" s="411">
        <v>0</v>
      </c>
      <c r="AL498" s="411">
        <v>0</v>
      </c>
      <c r="AM498" s="297"/>
    </row>
    <row r="499" spans="1:39" ht="15.5" outlineLevel="1">
      <c r="B499" s="324"/>
      <c r="C499" s="291"/>
      <c r="D499" s="291"/>
      <c r="E499" s="291"/>
      <c r="F499" s="291"/>
      <c r="G499" s="291"/>
      <c r="H499" s="822"/>
      <c r="I499" s="822"/>
      <c r="J499" s="822"/>
      <c r="K499" s="822"/>
      <c r="L499" s="822"/>
      <c r="M499" s="822"/>
      <c r="N499" s="291"/>
      <c r="O499" s="291"/>
      <c r="P499" s="291"/>
      <c r="Q499" s="291"/>
      <c r="R499" s="291"/>
      <c r="S499" s="822"/>
      <c r="T499" s="822"/>
      <c r="U499" s="822"/>
      <c r="V499" s="822"/>
      <c r="W499" s="822"/>
      <c r="X499" s="822"/>
      <c r="Y499" s="423"/>
      <c r="Z499" s="423"/>
      <c r="AA499" s="423"/>
      <c r="AB499" s="423"/>
      <c r="AC499" s="423"/>
      <c r="AD499" s="423"/>
      <c r="AE499" s="423"/>
      <c r="AF499" s="423"/>
      <c r="AG499" s="423"/>
      <c r="AH499" s="423"/>
      <c r="AI499" s="423"/>
      <c r="AJ499" s="423"/>
      <c r="AK499" s="423"/>
      <c r="AL499" s="423"/>
      <c r="AM499" s="313"/>
    </row>
    <row r="500" spans="1:39" s="283" customFormat="1" ht="15.5" outlineLevel="1">
      <c r="A500" s="509">
        <v>30</v>
      </c>
      <c r="B500" s="314" t="s">
        <v>489</v>
      </c>
      <c r="C500" s="291" t="s">
        <v>25</v>
      </c>
      <c r="D500" s="295"/>
      <c r="E500" s="295"/>
      <c r="F500" s="295"/>
      <c r="G500" s="295"/>
      <c r="H500" s="825"/>
      <c r="I500" s="825"/>
      <c r="J500" s="825"/>
      <c r="K500" s="825"/>
      <c r="L500" s="825"/>
      <c r="M500" s="825"/>
      <c r="N500" s="295">
        <v>0</v>
      </c>
      <c r="O500" s="295"/>
      <c r="P500" s="295"/>
      <c r="Q500" s="295"/>
      <c r="R500" s="295"/>
      <c r="S500" s="825"/>
      <c r="T500" s="825"/>
      <c r="U500" s="825"/>
      <c r="V500" s="825"/>
      <c r="W500" s="825"/>
      <c r="X500" s="825"/>
      <c r="Y500" s="410"/>
      <c r="Z500" s="410"/>
      <c r="AA500" s="410"/>
      <c r="AB500" s="410"/>
      <c r="AC500" s="410"/>
      <c r="AD500" s="410"/>
      <c r="AE500" s="410"/>
      <c r="AF500" s="410"/>
      <c r="AG500" s="410"/>
      <c r="AH500" s="410"/>
      <c r="AI500" s="410"/>
      <c r="AJ500" s="410"/>
      <c r="AK500" s="410"/>
      <c r="AL500" s="410"/>
      <c r="AM500" s="296">
        <f>SUM(Y500:AL500)</f>
        <v>0</v>
      </c>
    </row>
    <row r="501" spans="1:39" s="283" customFormat="1" ht="15.5" outlineLevel="1">
      <c r="A501" s="509"/>
      <c r="B501" s="324" t="s">
        <v>259</v>
      </c>
      <c r="C501" s="291" t="s">
        <v>163</v>
      </c>
      <c r="D501" s="295"/>
      <c r="E501" s="295"/>
      <c r="F501" s="295"/>
      <c r="G501" s="295"/>
      <c r="H501" s="825"/>
      <c r="I501" s="825"/>
      <c r="J501" s="825"/>
      <c r="K501" s="825"/>
      <c r="L501" s="825"/>
      <c r="M501" s="825"/>
      <c r="N501" s="295">
        <v>0</v>
      </c>
      <c r="O501" s="295"/>
      <c r="P501" s="295"/>
      <c r="Q501" s="295"/>
      <c r="R501" s="295"/>
      <c r="S501" s="825"/>
      <c r="T501" s="825"/>
      <c r="U501" s="825"/>
      <c r="V501" s="825"/>
      <c r="W501" s="825"/>
      <c r="X501" s="825"/>
      <c r="Y501" s="411">
        <v>0</v>
      </c>
      <c r="Z501" s="411">
        <v>0</v>
      </c>
      <c r="AA501" s="411">
        <v>0</v>
      </c>
      <c r="AB501" s="411">
        <v>0</v>
      </c>
      <c r="AC501" s="411">
        <v>0</v>
      </c>
      <c r="AD501" s="411">
        <v>0</v>
      </c>
      <c r="AE501" s="411">
        <v>0</v>
      </c>
      <c r="AF501" s="411">
        <v>0</v>
      </c>
      <c r="AG501" s="411">
        <v>0</v>
      </c>
      <c r="AH501" s="411">
        <v>0</v>
      </c>
      <c r="AI501" s="411">
        <v>0</v>
      </c>
      <c r="AJ501" s="411">
        <v>0</v>
      </c>
      <c r="AK501" s="411">
        <v>0</v>
      </c>
      <c r="AL501" s="411">
        <v>0</v>
      </c>
      <c r="AM501" s="297"/>
    </row>
    <row r="502" spans="1:39" s="283" customFormat="1" ht="15.5" outlineLevel="1">
      <c r="A502" s="509"/>
      <c r="B502" s="324"/>
      <c r="C502" s="291"/>
      <c r="D502" s="291"/>
      <c r="E502" s="291"/>
      <c r="F502" s="291"/>
      <c r="G502" s="291"/>
      <c r="H502" s="822"/>
      <c r="I502" s="822"/>
      <c r="J502" s="822"/>
      <c r="K502" s="822"/>
      <c r="L502" s="822"/>
      <c r="M502" s="822"/>
      <c r="N502" s="291"/>
      <c r="O502" s="291"/>
      <c r="P502" s="291"/>
      <c r="Q502" s="291"/>
      <c r="R502" s="291"/>
      <c r="S502" s="822"/>
      <c r="T502" s="822"/>
      <c r="U502" s="822"/>
      <c r="V502" s="822"/>
      <c r="W502" s="822"/>
      <c r="X502" s="822"/>
      <c r="Y502" s="412"/>
      <c r="Z502" s="412"/>
      <c r="AA502" s="412"/>
      <c r="AB502" s="412"/>
      <c r="AC502" s="412"/>
      <c r="AD502" s="412"/>
      <c r="AE502" s="412"/>
      <c r="AF502" s="412"/>
      <c r="AG502" s="412"/>
      <c r="AH502" s="412"/>
      <c r="AI502" s="412"/>
      <c r="AJ502" s="412"/>
      <c r="AK502" s="412"/>
      <c r="AL502" s="412"/>
      <c r="AM502" s="313"/>
    </row>
    <row r="503" spans="1:39" s="283" customFormat="1" ht="15.5" outlineLevel="1">
      <c r="A503" s="509"/>
      <c r="B503" s="288" t="s">
        <v>490</v>
      </c>
      <c r="C503" s="291"/>
      <c r="D503" s="291"/>
      <c r="E503" s="291"/>
      <c r="F503" s="291"/>
      <c r="G503" s="291"/>
      <c r="H503" s="822"/>
      <c r="I503" s="822"/>
      <c r="J503" s="822"/>
      <c r="K503" s="822"/>
      <c r="L503" s="822"/>
      <c r="M503" s="822"/>
      <c r="N503" s="291"/>
      <c r="O503" s="291"/>
      <c r="P503" s="291"/>
      <c r="Q503" s="291"/>
      <c r="R503" s="291"/>
      <c r="S503" s="822"/>
      <c r="T503" s="822"/>
      <c r="U503" s="822"/>
      <c r="V503" s="822"/>
      <c r="W503" s="822"/>
      <c r="X503" s="822"/>
      <c r="Y503" s="412"/>
      <c r="Z503" s="412"/>
      <c r="AA503" s="412"/>
      <c r="AB503" s="412"/>
      <c r="AC503" s="412"/>
      <c r="AD503" s="412"/>
      <c r="AE503" s="412"/>
      <c r="AF503" s="412"/>
      <c r="AG503" s="412"/>
      <c r="AH503" s="412"/>
      <c r="AI503" s="412"/>
      <c r="AJ503" s="412"/>
      <c r="AK503" s="412"/>
      <c r="AL503" s="412"/>
      <c r="AM503" s="313"/>
    </row>
    <row r="504" spans="1:39" s="283" customFormat="1" ht="15.5" outlineLevel="1">
      <c r="A504" s="509">
        <v>31</v>
      </c>
      <c r="B504" s="324" t="s">
        <v>491</v>
      </c>
      <c r="C504" s="291" t="s">
        <v>25</v>
      </c>
      <c r="D504" s="295"/>
      <c r="E504" s="295"/>
      <c r="F504" s="295"/>
      <c r="G504" s="295"/>
      <c r="H504" s="825"/>
      <c r="I504" s="825"/>
      <c r="J504" s="825"/>
      <c r="K504" s="825"/>
      <c r="L504" s="825"/>
      <c r="M504" s="825"/>
      <c r="N504" s="295">
        <v>0</v>
      </c>
      <c r="O504" s="295"/>
      <c r="P504" s="295"/>
      <c r="Q504" s="295"/>
      <c r="R504" s="295"/>
      <c r="S504" s="825"/>
      <c r="T504" s="825"/>
      <c r="U504" s="825"/>
      <c r="V504" s="825"/>
      <c r="W504" s="825"/>
      <c r="X504" s="825"/>
      <c r="Y504" s="410"/>
      <c r="Z504" s="410"/>
      <c r="AA504" s="410"/>
      <c r="AB504" s="410"/>
      <c r="AC504" s="410"/>
      <c r="AD504" s="410"/>
      <c r="AE504" s="410"/>
      <c r="AF504" s="410"/>
      <c r="AG504" s="410"/>
      <c r="AH504" s="410"/>
      <c r="AI504" s="410"/>
      <c r="AJ504" s="410"/>
      <c r="AK504" s="410"/>
      <c r="AL504" s="410"/>
      <c r="AM504" s="296">
        <f>SUM(Y504:AL504)</f>
        <v>0</v>
      </c>
    </row>
    <row r="505" spans="1:39" s="283" customFormat="1" ht="15.5" outlineLevel="1">
      <c r="A505" s="509"/>
      <c r="B505" s="324" t="s">
        <v>259</v>
      </c>
      <c r="C505" s="291" t="s">
        <v>163</v>
      </c>
      <c r="D505" s="295"/>
      <c r="E505" s="295"/>
      <c r="F505" s="295"/>
      <c r="G505" s="295"/>
      <c r="H505" s="825"/>
      <c r="I505" s="825"/>
      <c r="J505" s="825"/>
      <c r="K505" s="825"/>
      <c r="L505" s="825"/>
      <c r="M505" s="825"/>
      <c r="N505" s="295">
        <v>0</v>
      </c>
      <c r="O505" s="295"/>
      <c r="P505" s="295"/>
      <c r="Q505" s="295"/>
      <c r="R505" s="295"/>
      <c r="S505" s="825"/>
      <c r="T505" s="825"/>
      <c r="U505" s="825"/>
      <c r="V505" s="825"/>
      <c r="W505" s="825"/>
      <c r="X505" s="825"/>
      <c r="Y505" s="411">
        <v>0</v>
      </c>
      <c r="Z505" s="411">
        <v>0</v>
      </c>
      <c r="AA505" s="411">
        <v>0</v>
      </c>
      <c r="AB505" s="411">
        <v>0</v>
      </c>
      <c r="AC505" s="411">
        <v>0</v>
      </c>
      <c r="AD505" s="411">
        <v>0</v>
      </c>
      <c r="AE505" s="411">
        <v>0</v>
      </c>
      <c r="AF505" s="411">
        <v>0</v>
      </c>
      <c r="AG505" s="411">
        <v>0</v>
      </c>
      <c r="AH505" s="411">
        <v>0</v>
      </c>
      <c r="AI505" s="411">
        <v>0</v>
      </c>
      <c r="AJ505" s="411">
        <v>0</v>
      </c>
      <c r="AK505" s="411">
        <v>0</v>
      </c>
      <c r="AL505" s="411">
        <v>0</v>
      </c>
      <c r="AM505" s="297"/>
    </row>
    <row r="506" spans="1:39" s="283" customFormat="1" ht="15.5" outlineLevel="1">
      <c r="A506" s="509"/>
      <c r="B506" s="324"/>
      <c r="C506" s="291"/>
      <c r="D506" s="291"/>
      <c r="E506" s="291"/>
      <c r="F506" s="291"/>
      <c r="G506" s="291"/>
      <c r="H506" s="822"/>
      <c r="I506" s="822"/>
      <c r="J506" s="822"/>
      <c r="K506" s="822"/>
      <c r="L506" s="822"/>
      <c r="M506" s="822"/>
      <c r="N506" s="291"/>
      <c r="O506" s="291"/>
      <c r="P506" s="291"/>
      <c r="Q506" s="291"/>
      <c r="R506" s="291"/>
      <c r="S506" s="822"/>
      <c r="T506" s="822"/>
      <c r="U506" s="822"/>
      <c r="V506" s="822"/>
      <c r="W506" s="822"/>
      <c r="X506" s="822"/>
      <c r="Y506" s="412"/>
      <c r="Z506" s="412"/>
      <c r="AA506" s="412"/>
      <c r="AB506" s="412"/>
      <c r="AC506" s="412"/>
      <c r="AD506" s="412"/>
      <c r="AE506" s="412"/>
      <c r="AF506" s="412"/>
      <c r="AG506" s="412"/>
      <c r="AH506" s="412"/>
      <c r="AI506" s="412"/>
      <c r="AJ506" s="412"/>
      <c r="AK506" s="412"/>
      <c r="AL506" s="412"/>
      <c r="AM506" s="313"/>
    </row>
    <row r="507" spans="1:39" s="283" customFormat="1" ht="15.5" outlineLevel="1">
      <c r="A507" s="509">
        <v>32</v>
      </c>
      <c r="B507" s="324" t="s">
        <v>492</v>
      </c>
      <c r="C507" s="291" t="s">
        <v>25</v>
      </c>
      <c r="D507" s="295">
        <v>0</v>
      </c>
      <c r="E507" s="740">
        <v>0</v>
      </c>
      <c r="F507" s="740">
        <v>0</v>
      </c>
      <c r="G507" s="740">
        <v>0</v>
      </c>
      <c r="H507" s="825"/>
      <c r="I507" s="825"/>
      <c r="J507" s="825"/>
      <c r="K507" s="825"/>
      <c r="L507" s="825"/>
      <c r="M507" s="825"/>
      <c r="N507" s="295">
        <v>0</v>
      </c>
      <c r="O507" s="295">
        <v>98.463990379999998</v>
      </c>
      <c r="P507" s="740">
        <v>0</v>
      </c>
      <c r="Q507" s="740">
        <v>0</v>
      </c>
      <c r="R507" s="740">
        <v>0</v>
      </c>
      <c r="S507" s="825"/>
      <c r="T507" s="825"/>
      <c r="U507" s="825"/>
      <c r="V507" s="825"/>
      <c r="W507" s="825"/>
      <c r="X507" s="825"/>
      <c r="Y507" s="410">
        <v>0.5</v>
      </c>
      <c r="Z507" s="410">
        <v>0.5</v>
      </c>
      <c r="AA507" s="410"/>
      <c r="AB507" s="410"/>
      <c r="AC507" s="410"/>
      <c r="AD507" s="410"/>
      <c r="AE507" s="410"/>
      <c r="AF507" s="410"/>
      <c r="AG507" s="410"/>
      <c r="AH507" s="410"/>
      <c r="AI507" s="410"/>
      <c r="AJ507" s="410"/>
      <c r="AK507" s="410"/>
      <c r="AL507" s="410"/>
      <c r="AM507" s="296">
        <f>SUM(Y507:AL507)</f>
        <v>1</v>
      </c>
    </row>
    <row r="508" spans="1:39" s="283" customFormat="1" ht="15.5" outlineLevel="1">
      <c r="A508" s="509"/>
      <c r="B508" s="324" t="s">
        <v>259</v>
      </c>
      <c r="C508" s="291" t="s">
        <v>163</v>
      </c>
      <c r="D508" s="295"/>
      <c r="E508" s="295"/>
      <c r="F508" s="295"/>
      <c r="G508" s="295"/>
      <c r="H508" s="825"/>
      <c r="I508" s="825"/>
      <c r="J508" s="825"/>
      <c r="K508" s="825"/>
      <c r="L508" s="825"/>
      <c r="M508" s="825"/>
      <c r="N508" s="295">
        <v>0</v>
      </c>
      <c r="O508" s="295"/>
      <c r="P508" s="295"/>
      <c r="Q508" s="295"/>
      <c r="R508" s="295"/>
      <c r="S508" s="825"/>
      <c r="T508" s="825"/>
      <c r="U508" s="825"/>
      <c r="V508" s="825"/>
      <c r="W508" s="825"/>
      <c r="X508" s="825"/>
      <c r="Y508" s="411">
        <v>0.5</v>
      </c>
      <c r="Z508" s="411">
        <v>0.5</v>
      </c>
      <c r="AA508" s="411">
        <v>0</v>
      </c>
      <c r="AB508" s="411">
        <v>0</v>
      </c>
      <c r="AC508" s="411">
        <v>0</v>
      </c>
      <c r="AD508" s="411">
        <v>0</v>
      </c>
      <c r="AE508" s="411">
        <v>0</v>
      </c>
      <c r="AF508" s="411">
        <v>0</v>
      </c>
      <c r="AG508" s="411">
        <v>0</v>
      </c>
      <c r="AH508" s="411">
        <v>0</v>
      </c>
      <c r="AI508" s="411">
        <v>0</v>
      </c>
      <c r="AJ508" s="411">
        <v>0</v>
      </c>
      <c r="AK508" s="411">
        <v>0</v>
      </c>
      <c r="AL508" s="411">
        <v>0</v>
      </c>
      <c r="AM508" s="297"/>
    </row>
    <row r="509" spans="1:39" s="283" customFormat="1" ht="15.5" outlineLevel="1">
      <c r="A509" s="509"/>
      <c r="B509" s="324"/>
      <c r="C509" s="291"/>
      <c r="D509" s="291"/>
      <c r="E509" s="291"/>
      <c r="F509" s="291"/>
      <c r="G509" s="291"/>
      <c r="H509" s="822"/>
      <c r="I509" s="822"/>
      <c r="J509" s="822"/>
      <c r="K509" s="822"/>
      <c r="L509" s="822"/>
      <c r="M509" s="822"/>
      <c r="N509" s="291"/>
      <c r="O509" s="291"/>
      <c r="P509" s="291"/>
      <c r="Q509" s="291"/>
      <c r="R509" s="291"/>
      <c r="S509" s="822"/>
      <c r="T509" s="822"/>
      <c r="U509" s="822"/>
      <c r="V509" s="822"/>
      <c r="W509" s="822"/>
      <c r="X509" s="822"/>
      <c r="Y509" s="412"/>
      <c r="Z509" s="412"/>
      <c r="AA509" s="412"/>
      <c r="AB509" s="412"/>
      <c r="AC509" s="412"/>
      <c r="AD509" s="412"/>
      <c r="AE509" s="412"/>
      <c r="AF509" s="412"/>
      <c r="AG509" s="412"/>
      <c r="AH509" s="412"/>
      <c r="AI509" s="412"/>
      <c r="AJ509" s="412"/>
      <c r="AK509" s="412"/>
      <c r="AL509" s="412"/>
      <c r="AM509" s="313"/>
    </row>
    <row r="510" spans="1:39" s="283" customFormat="1" ht="15.5" outlineLevel="1">
      <c r="A510" s="509">
        <v>33</v>
      </c>
      <c r="B510" s="324" t="s">
        <v>493</v>
      </c>
      <c r="C510" s="291" t="s">
        <v>25</v>
      </c>
      <c r="D510" s="295"/>
      <c r="E510" s="295"/>
      <c r="F510" s="295"/>
      <c r="G510" s="295"/>
      <c r="H510" s="825"/>
      <c r="I510" s="825"/>
      <c r="J510" s="825"/>
      <c r="K510" s="825"/>
      <c r="L510" s="825"/>
      <c r="M510" s="825"/>
      <c r="N510" s="295">
        <v>12</v>
      </c>
      <c r="O510" s="295"/>
      <c r="P510" s="295"/>
      <c r="Q510" s="295"/>
      <c r="R510" s="295"/>
      <c r="S510" s="825"/>
      <c r="T510" s="825"/>
      <c r="U510" s="825"/>
      <c r="V510" s="825"/>
      <c r="W510" s="825"/>
      <c r="X510" s="825"/>
      <c r="Y510" s="410"/>
      <c r="Z510" s="410"/>
      <c r="AA510" s="410"/>
      <c r="AB510" s="410"/>
      <c r="AC510" s="410"/>
      <c r="AD510" s="410"/>
      <c r="AE510" s="410"/>
      <c r="AF510" s="410"/>
      <c r="AG510" s="410"/>
      <c r="AH510" s="410"/>
      <c r="AI510" s="410"/>
      <c r="AJ510" s="410"/>
      <c r="AK510" s="410"/>
      <c r="AL510" s="410"/>
      <c r="AM510" s="296">
        <f>SUM(Y510:AL510)</f>
        <v>0</v>
      </c>
    </row>
    <row r="511" spans="1:39" s="283" customFormat="1" ht="15.5" outlineLevel="1">
      <c r="A511" s="509"/>
      <c r="B511" s="324" t="s">
        <v>259</v>
      </c>
      <c r="C511" s="291" t="s">
        <v>163</v>
      </c>
      <c r="D511" s="295"/>
      <c r="E511" s="295"/>
      <c r="F511" s="295"/>
      <c r="G511" s="295"/>
      <c r="H511" s="825"/>
      <c r="I511" s="825"/>
      <c r="J511" s="825"/>
      <c r="K511" s="825"/>
      <c r="L511" s="825"/>
      <c r="M511" s="825"/>
      <c r="N511" s="295">
        <v>12</v>
      </c>
      <c r="O511" s="295"/>
      <c r="P511" s="295"/>
      <c r="Q511" s="295"/>
      <c r="R511" s="295"/>
      <c r="S511" s="825"/>
      <c r="T511" s="825"/>
      <c r="U511" s="825"/>
      <c r="V511" s="825"/>
      <c r="W511" s="825"/>
      <c r="X511" s="825"/>
      <c r="Y511" s="411">
        <v>0</v>
      </c>
      <c r="Z511" s="411">
        <v>0</v>
      </c>
      <c r="AA511" s="411">
        <v>0</v>
      </c>
      <c r="AB511" s="411">
        <v>0</v>
      </c>
      <c r="AC511" s="411">
        <v>0</v>
      </c>
      <c r="AD511" s="411">
        <v>0</v>
      </c>
      <c r="AE511" s="411">
        <v>0</v>
      </c>
      <c r="AF511" s="411">
        <v>0</v>
      </c>
      <c r="AG511" s="411">
        <v>0</v>
      </c>
      <c r="AH511" s="411">
        <v>0</v>
      </c>
      <c r="AI511" s="411">
        <v>0</v>
      </c>
      <c r="AJ511" s="411">
        <v>0</v>
      </c>
      <c r="AK511" s="411">
        <v>0</v>
      </c>
      <c r="AL511" s="411">
        <v>0</v>
      </c>
      <c r="AM511" s="297"/>
    </row>
    <row r="512" spans="1:39" ht="15.5" outlineLevel="1">
      <c r="B512" s="315"/>
      <c r="C512" s="325"/>
      <c r="D512" s="291"/>
      <c r="E512" s="291"/>
      <c r="F512" s="291"/>
      <c r="G512" s="291"/>
      <c r="H512" s="326"/>
      <c r="I512" s="326"/>
      <c r="J512" s="326"/>
      <c r="K512" s="326"/>
      <c r="L512" s="326"/>
      <c r="M512" s="326"/>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5">
      <c r="B513" s="327" t="s">
        <v>260</v>
      </c>
      <c r="C513" s="329"/>
      <c r="D513" s="328">
        <v>2848595.315079072</v>
      </c>
      <c r="E513" s="328">
        <v>2782308.512179072</v>
      </c>
      <c r="F513" s="328">
        <v>2742871.928089072</v>
      </c>
      <c r="G513" s="328">
        <v>2650992.8237358718</v>
      </c>
      <c r="H513" s="328">
        <v>0</v>
      </c>
      <c r="I513" s="328">
        <v>0</v>
      </c>
      <c r="J513" s="328">
        <v>0</v>
      </c>
      <c r="K513" s="328">
        <v>0</v>
      </c>
      <c r="L513" s="328">
        <v>0</v>
      </c>
      <c r="M513" s="328">
        <v>0</v>
      </c>
      <c r="N513" s="328"/>
      <c r="O513" s="328">
        <v>522.0537124739061</v>
      </c>
      <c r="P513" s="328">
        <v>409.54278225290614</v>
      </c>
      <c r="Q513" s="328">
        <v>401.86927073690617</v>
      </c>
      <c r="R513" s="328">
        <v>375.32409649490614</v>
      </c>
      <c r="S513" s="328">
        <v>0</v>
      </c>
      <c r="T513" s="328">
        <v>0</v>
      </c>
      <c r="U513" s="328">
        <v>0</v>
      </c>
      <c r="V513" s="328">
        <v>0</v>
      </c>
      <c r="W513" s="328">
        <v>0</v>
      </c>
      <c r="X513" s="328">
        <v>0</v>
      </c>
      <c r="Y513" s="329">
        <v>259824.53487907196</v>
      </c>
      <c r="Z513" s="329">
        <v>484216.07851282688</v>
      </c>
      <c r="AA513" s="329">
        <v>3332.9633202</v>
      </c>
      <c r="AB513" s="329">
        <v>33.100626240000004</v>
      </c>
      <c r="AC513" s="329">
        <v>0</v>
      </c>
      <c r="AD513" s="329">
        <v>0</v>
      </c>
      <c r="AE513" s="329">
        <v>0</v>
      </c>
      <c r="AF513" s="329">
        <v>0</v>
      </c>
      <c r="AG513" s="329">
        <v>0</v>
      </c>
      <c r="AH513" s="329">
        <v>0</v>
      </c>
      <c r="AI513" s="329">
        <v>0</v>
      </c>
      <c r="AJ513" s="329">
        <v>0</v>
      </c>
      <c r="AK513" s="329">
        <v>0</v>
      </c>
      <c r="AL513" s="329">
        <v>0</v>
      </c>
      <c r="AM513" s="330"/>
    </row>
    <row r="514" spans="2:41" ht="15.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v>494885</v>
      </c>
      <c r="Z514" s="328">
        <v>2573404</v>
      </c>
      <c r="AA514" s="328">
        <v>576</v>
      </c>
      <c r="AB514" s="328">
        <v>0</v>
      </c>
      <c r="AC514" s="328">
        <v>0</v>
      </c>
      <c r="AD514" s="328">
        <v>0</v>
      </c>
      <c r="AE514" s="328">
        <v>0</v>
      </c>
      <c r="AF514" s="328">
        <v>0</v>
      </c>
      <c r="AG514" s="328">
        <v>0</v>
      </c>
      <c r="AH514" s="328">
        <v>0</v>
      </c>
      <c r="AI514" s="328">
        <v>0</v>
      </c>
      <c r="AJ514" s="328">
        <v>0</v>
      </c>
      <c r="AK514" s="328">
        <v>0</v>
      </c>
      <c r="AL514" s="328">
        <v>0</v>
      </c>
      <c r="AM514" s="393"/>
    </row>
    <row r="515" spans="2:41" ht="15.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v>2.0199999999999999E-2</v>
      </c>
      <c r="Z516" s="341">
        <v>1.5900000000000001E-2</v>
      </c>
      <c r="AA516" s="341">
        <v>3.1105999999999998</v>
      </c>
      <c r="AB516" s="341">
        <v>8.5276999999999994</v>
      </c>
      <c r="AC516" s="341">
        <v>0</v>
      </c>
      <c r="AD516" s="341">
        <v>0</v>
      </c>
      <c r="AE516" s="341">
        <v>0</v>
      </c>
      <c r="AF516" s="341">
        <v>0</v>
      </c>
      <c r="AG516" s="341">
        <v>0</v>
      </c>
      <c r="AH516" s="341">
        <v>0</v>
      </c>
      <c r="AI516" s="341">
        <v>0</v>
      </c>
      <c r="AJ516" s="341">
        <v>0</v>
      </c>
      <c r="AK516" s="341">
        <v>0</v>
      </c>
      <c r="AL516" s="341">
        <v>0</v>
      </c>
      <c r="AM516" s="401"/>
    </row>
    <row r="517" spans="2:41" ht="15.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v>2559.7097975540719</v>
      </c>
      <c r="Z517" s="378">
        <v>3501.0822446731895</v>
      </c>
      <c r="AA517" s="378">
        <v>2839.8872293095378</v>
      </c>
      <c r="AB517" s="378">
        <v>0</v>
      </c>
      <c r="AC517" s="378">
        <v>0</v>
      </c>
      <c r="AD517" s="378">
        <v>0</v>
      </c>
      <c r="AE517" s="378">
        <v>0</v>
      </c>
      <c r="AF517" s="378">
        <v>0</v>
      </c>
      <c r="AG517" s="378">
        <v>0</v>
      </c>
      <c r="AH517" s="378">
        <v>0</v>
      </c>
      <c r="AI517" s="378">
        <v>0</v>
      </c>
      <c r="AJ517" s="378">
        <v>0</v>
      </c>
      <c r="AK517" s="378">
        <v>0</v>
      </c>
      <c r="AL517" s="378">
        <v>0</v>
      </c>
      <c r="AM517" s="629">
        <f>SUM(Y517:AL517)</f>
        <v>8900.6792715367992</v>
      </c>
      <c r="AO517" s="283"/>
    </row>
    <row r="518" spans="2:41" ht="15.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v>1979.7945267611447</v>
      </c>
      <c r="Z518" s="378">
        <v>5390.0234046279975</v>
      </c>
      <c r="AA518" s="378">
        <v>5220.7636486058873</v>
      </c>
      <c r="AB518" s="378">
        <v>0</v>
      </c>
      <c r="AC518" s="378">
        <v>0</v>
      </c>
      <c r="AD518" s="378">
        <v>0</v>
      </c>
      <c r="AE518" s="378">
        <v>0</v>
      </c>
      <c r="AF518" s="378">
        <v>0</v>
      </c>
      <c r="AG518" s="378">
        <v>0</v>
      </c>
      <c r="AH518" s="378">
        <v>0</v>
      </c>
      <c r="AI518" s="378">
        <v>0</v>
      </c>
      <c r="AJ518" s="378">
        <v>0</v>
      </c>
      <c r="AK518" s="378">
        <v>0</v>
      </c>
      <c r="AL518" s="378">
        <v>0</v>
      </c>
      <c r="AM518" s="629">
        <f>SUM(Y518:AL518)</f>
        <v>12590.581579995029</v>
      </c>
    </row>
    <row r="519" spans="2:41" ht="15.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v>1710.049316246374</v>
      </c>
      <c r="Z519" s="378">
        <v>7597.0282372572792</v>
      </c>
      <c r="AA519" s="378">
        <v>7419.008951786569</v>
      </c>
      <c r="AB519" s="378">
        <v>0</v>
      </c>
      <c r="AC519" s="378">
        <v>0</v>
      </c>
      <c r="AD519" s="378">
        <v>0</v>
      </c>
      <c r="AE519" s="378">
        <v>0</v>
      </c>
      <c r="AF519" s="378">
        <v>0</v>
      </c>
      <c r="AG519" s="378">
        <v>0</v>
      </c>
      <c r="AH519" s="378">
        <v>0</v>
      </c>
      <c r="AI519" s="378">
        <v>0</v>
      </c>
      <c r="AJ519" s="378">
        <v>0</v>
      </c>
      <c r="AK519" s="378">
        <v>0</v>
      </c>
      <c r="AL519" s="378">
        <v>0</v>
      </c>
      <c r="AM519" s="629">
        <f>SUM(Y519:AL519)</f>
        <v>16726.086505290223</v>
      </c>
    </row>
    <row r="520" spans="2:41" ht="15.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v>5248.4556045572535</v>
      </c>
      <c r="Z520" s="378">
        <v>7699.0356483539481</v>
      </c>
      <c r="AA520" s="378">
        <v>10367.515703814119</v>
      </c>
      <c r="AB520" s="378">
        <v>282.27221038684803</v>
      </c>
      <c r="AC520" s="378">
        <v>0</v>
      </c>
      <c r="AD520" s="378">
        <v>0</v>
      </c>
      <c r="AE520" s="378">
        <v>0</v>
      </c>
      <c r="AF520" s="378">
        <v>0</v>
      </c>
      <c r="AG520" s="378">
        <v>0</v>
      </c>
      <c r="AH520" s="378">
        <v>0</v>
      </c>
      <c r="AI520" s="378">
        <v>0</v>
      </c>
      <c r="AJ520" s="378">
        <v>0</v>
      </c>
      <c r="AK520" s="378">
        <v>0</v>
      </c>
      <c r="AL520" s="378">
        <v>0</v>
      </c>
      <c r="AM520" s="629">
        <f>SUM(Y520:AL520)</f>
        <v>23597.279167112167</v>
      </c>
    </row>
    <row r="521" spans="2:41" ht="15.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v>11498.009245118845</v>
      </c>
      <c r="Z521" s="346">
        <v>24187.169534912413</v>
      </c>
      <c r="AA521" s="346">
        <v>25847.175533516114</v>
      </c>
      <c r="AB521" s="346">
        <v>282.27221038684803</v>
      </c>
      <c r="AC521" s="346">
        <v>0</v>
      </c>
      <c r="AD521" s="346">
        <v>0</v>
      </c>
      <c r="AE521" s="346">
        <v>0</v>
      </c>
      <c r="AF521" s="346">
        <v>0</v>
      </c>
      <c r="AG521" s="346">
        <v>0</v>
      </c>
      <c r="AH521" s="346">
        <v>0</v>
      </c>
      <c r="AI521" s="346">
        <v>0</v>
      </c>
      <c r="AJ521" s="346">
        <v>0</v>
      </c>
      <c r="AK521" s="346">
        <v>0</v>
      </c>
      <c r="AL521" s="346">
        <v>0</v>
      </c>
      <c r="AM521" s="407">
        <f>SUM(AM517:AM520)</f>
        <v>61814.626523934217</v>
      </c>
    </row>
    <row r="522" spans="2:41" ht="15.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v>9996.6769999999997</v>
      </c>
      <c r="Z522" s="347">
        <v>40917.123599999999</v>
      </c>
      <c r="AA522" s="347">
        <v>1791.7055999999998</v>
      </c>
      <c r="AB522" s="347">
        <v>0</v>
      </c>
      <c r="AC522" s="347">
        <v>0</v>
      </c>
      <c r="AD522" s="347">
        <v>0</v>
      </c>
      <c r="AE522" s="347">
        <v>0</v>
      </c>
      <c r="AF522" s="347">
        <v>0</v>
      </c>
      <c r="AG522" s="347">
        <v>0</v>
      </c>
      <c r="AH522" s="347">
        <v>0</v>
      </c>
      <c r="AI522" s="347">
        <v>0</v>
      </c>
      <c r="AJ522" s="347">
        <v>0</v>
      </c>
      <c r="AK522" s="347">
        <v>0</v>
      </c>
      <c r="AL522" s="347">
        <v>0</v>
      </c>
      <c r="AM522" s="407">
        <f>SUM(Y522:AL522)</f>
        <v>52705.506200000003</v>
      </c>
    </row>
    <row r="523" spans="2:41" ht="15.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9109.120323934214</v>
      </c>
    </row>
    <row r="524" spans="2:41" ht="15.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v>238026.49367907201</v>
      </c>
      <c r="Z526" s="291">
        <v>479087.85477154853</v>
      </c>
      <c r="AA526" s="291">
        <v>3199.244893176</v>
      </c>
      <c r="AB526" s="291">
        <v>31.631192976000001</v>
      </c>
      <c r="AC526" s="291">
        <v>0</v>
      </c>
      <c r="AD526" s="291">
        <v>0</v>
      </c>
      <c r="AE526" s="291">
        <v>0</v>
      </c>
      <c r="AF526" s="291">
        <v>0</v>
      </c>
      <c r="AG526" s="291">
        <v>0</v>
      </c>
      <c r="AH526" s="291">
        <v>0</v>
      </c>
      <c r="AI526" s="291">
        <v>0</v>
      </c>
      <c r="AJ526" s="291">
        <v>0</v>
      </c>
      <c r="AK526" s="291">
        <v>0</v>
      </c>
      <c r="AL526" s="291">
        <v>0</v>
      </c>
      <c r="AM526" s="353"/>
    </row>
    <row r="527" spans="2:41" ht="15.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v>225248.77858907197</v>
      </c>
      <c r="Z527" s="291">
        <v>452428.98577154859</v>
      </c>
      <c r="AA527" s="291">
        <v>3199.244893176</v>
      </c>
      <c r="AB527" s="291">
        <v>31.631192976000001</v>
      </c>
      <c r="AC527" s="291">
        <v>0</v>
      </c>
      <c r="AD527" s="291">
        <v>0</v>
      </c>
      <c r="AE527" s="291">
        <v>0</v>
      </c>
      <c r="AF527" s="291">
        <v>0</v>
      </c>
      <c r="AG527" s="291">
        <v>0</v>
      </c>
      <c r="AH527" s="291">
        <v>0</v>
      </c>
      <c r="AI527" s="291">
        <v>0</v>
      </c>
      <c r="AJ527" s="291">
        <v>0</v>
      </c>
      <c r="AK527" s="291">
        <v>0</v>
      </c>
      <c r="AL527" s="291">
        <v>0</v>
      </c>
      <c r="AM527" s="337"/>
    </row>
    <row r="528" spans="2:41" ht="15.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v>224327.83453587198</v>
      </c>
      <c r="Z528" s="291">
        <v>363134.84806421271</v>
      </c>
      <c r="AA528" s="291">
        <v>3193.5453913679999</v>
      </c>
      <c r="AB528" s="291">
        <v>31.568561087999999</v>
      </c>
      <c r="AC528" s="291">
        <v>0</v>
      </c>
      <c r="AD528" s="291">
        <v>0</v>
      </c>
      <c r="AE528" s="291">
        <v>0</v>
      </c>
      <c r="AF528" s="291">
        <v>0</v>
      </c>
      <c r="AG528" s="291">
        <v>0</v>
      </c>
      <c r="AH528" s="291">
        <v>0</v>
      </c>
      <c r="AI528" s="291">
        <v>0</v>
      </c>
      <c r="AJ528" s="291">
        <v>0</v>
      </c>
      <c r="AK528" s="291">
        <v>0</v>
      </c>
      <c r="AL528" s="291">
        <v>0</v>
      </c>
      <c r="AM528" s="337"/>
    </row>
    <row r="529" spans="2:39" ht="15.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v>0</v>
      </c>
      <c r="Z529" s="291">
        <v>0</v>
      </c>
      <c r="AA529" s="291">
        <v>0</v>
      </c>
      <c r="AB529" s="291">
        <v>0</v>
      </c>
      <c r="AC529" s="291">
        <v>0</v>
      </c>
      <c r="AD529" s="291">
        <v>0</v>
      </c>
      <c r="AE529" s="291">
        <v>0</v>
      </c>
      <c r="AF529" s="291">
        <v>0</v>
      </c>
      <c r="AG529" s="291">
        <v>0</v>
      </c>
      <c r="AH529" s="291">
        <v>0</v>
      </c>
      <c r="AI529" s="291">
        <v>0</v>
      </c>
      <c r="AJ529" s="291">
        <v>0</v>
      </c>
      <c r="AK529" s="291">
        <v>0</v>
      </c>
      <c r="AL529" s="291">
        <v>0</v>
      </c>
      <c r="AM529" s="337"/>
    </row>
    <row r="530" spans="2:39" ht="15.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v>0</v>
      </c>
      <c r="Z530" s="291">
        <v>0</v>
      </c>
      <c r="AA530" s="291">
        <v>0</v>
      </c>
      <c r="AB530" s="291">
        <v>0</v>
      </c>
      <c r="AC530" s="291">
        <v>0</v>
      </c>
      <c r="AD530" s="291">
        <v>0</v>
      </c>
      <c r="AE530" s="291">
        <v>0</v>
      </c>
      <c r="AF530" s="291">
        <v>0</v>
      </c>
      <c r="AG530" s="291">
        <v>0</v>
      </c>
      <c r="AH530" s="291">
        <v>0</v>
      </c>
      <c r="AI530" s="291">
        <v>0</v>
      </c>
      <c r="AJ530" s="291">
        <v>0</v>
      </c>
      <c r="AK530" s="291">
        <v>0</v>
      </c>
      <c r="AL530" s="291">
        <v>0</v>
      </c>
      <c r="AM530" s="337"/>
    </row>
    <row r="531" spans="2:39" ht="15.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v>0</v>
      </c>
      <c r="Z531" s="326">
        <v>0</v>
      </c>
      <c r="AA531" s="326">
        <v>0</v>
      </c>
      <c r="AB531" s="326">
        <v>0</v>
      </c>
      <c r="AC531" s="326">
        <v>0</v>
      </c>
      <c r="AD531" s="326">
        <v>0</v>
      </c>
      <c r="AE531" s="326">
        <v>0</v>
      </c>
      <c r="AF531" s="326">
        <v>0</v>
      </c>
      <c r="AG531" s="326">
        <v>0</v>
      </c>
      <c r="AH531" s="326">
        <v>0</v>
      </c>
      <c r="AI531" s="326">
        <v>0</v>
      </c>
      <c r="AJ531" s="326">
        <v>0</v>
      </c>
      <c r="AK531" s="326">
        <v>0</v>
      </c>
      <c r="AL531" s="326">
        <v>0</v>
      </c>
      <c r="AM531" s="386"/>
    </row>
    <row r="532" spans="2:39" ht="22.5" customHeight="1">
      <c r="B532" s="368" t="s">
        <v>587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5">
      <c r="B534" s="595"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23"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3"/>
  <sheetViews>
    <sheetView topLeftCell="A512" zoomScale="50" zoomScaleNormal="50" workbookViewId="0">
      <pane xSplit="2" topLeftCell="X1" activePane="topRight" state="frozen"/>
      <selection activeCell="R341" sqref="R341"/>
      <selection pane="topRight" activeCell="R341" sqref="R341"/>
    </sheetView>
  </sheetViews>
  <sheetFormatPr defaultColWidth="9.1796875" defaultRowHeight="14.5" outlineLevelRow="1" outlineLevelCol="1"/>
  <cols>
    <col min="1" max="1" width="4.54296875" style="522" customWidth="1"/>
    <col min="2" max="2" width="44.1796875" style="427" customWidth="1"/>
    <col min="3" max="3" width="13.453125" style="427" customWidth="1"/>
    <col min="4" max="4" width="18.453125" style="427" bestFit="1" customWidth="1"/>
    <col min="5" max="5" width="11.90625" style="427" bestFit="1" customWidth="1" outlineLevel="1"/>
    <col min="6" max="7" width="11.54296875" style="427" bestFit="1" customWidth="1" outlineLevel="1"/>
    <col min="8" max="9" width="11.90625" style="427" bestFit="1" customWidth="1" outlineLevel="1"/>
    <col min="10" max="10" width="11.1796875" style="427" bestFit="1" customWidth="1" outlineLevel="1"/>
    <col min="11" max="12" width="11.90625" style="427" bestFit="1" customWidth="1" outlineLevel="1"/>
    <col min="13" max="13" width="11.1796875" style="427" bestFit="1" customWidth="1" outlineLevel="1"/>
    <col min="14" max="14" width="12.26953125" style="427" bestFit="1" customWidth="1" outlineLevel="1"/>
    <col min="15" max="15" width="15.7265625" style="427" customWidth="1"/>
    <col min="16" max="24" width="9.1796875" style="427" customWidth="1" outlineLevel="1"/>
    <col min="25" max="25" width="16.54296875" style="427" customWidth="1"/>
    <col min="26" max="27" width="15" style="427" customWidth="1"/>
    <col min="28" max="28" width="17.7265625" style="427" customWidth="1"/>
    <col min="29" max="29" width="19.7265625" style="427" customWidth="1"/>
    <col min="30" max="30" width="18.7265625" style="427" customWidth="1"/>
    <col min="31" max="35" width="14.81640625" style="427" customWidth="1"/>
    <col min="36" max="38" width="17.26953125" style="427" customWidth="1"/>
    <col min="39" max="39" width="14.54296875" style="427" customWidth="1"/>
    <col min="40" max="40" width="11.7265625" style="427" customWidth="1"/>
    <col min="41" max="16384" width="9.1796875" style="427"/>
  </cols>
  <sheetData>
    <row r="13" spans="2:39" ht="15" thickBot="1"/>
    <row r="14" spans="2:39" ht="26.25" customHeight="1" thickBot="1">
      <c r="B14" s="917"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917"/>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917"/>
      <c r="C16" s="908" t="s">
        <v>551</v>
      </c>
      <c r="D16" s="90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917" t="s">
        <v>505</v>
      </c>
      <c r="C18" s="918" t="s">
        <v>663</v>
      </c>
      <c r="D18" s="918"/>
      <c r="E18" s="918"/>
      <c r="F18" s="918"/>
      <c r="G18" s="918"/>
      <c r="H18" s="918"/>
      <c r="I18" s="918"/>
      <c r="J18" s="918"/>
      <c r="K18" s="918"/>
      <c r="L18" s="918"/>
      <c r="M18" s="918"/>
      <c r="N18" s="918"/>
      <c r="O18" s="918"/>
      <c r="P18" s="918"/>
      <c r="Q18" s="918"/>
      <c r="R18" s="918"/>
      <c r="S18" s="918"/>
      <c r="T18" s="918"/>
      <c r="U18" s="918"/>
      <c r="V18" s="918"/>
      <c r="W18" s="918"/>
      <c r="X18" s="918"/>
      <c r="Y18" s="606"/>
      <c r="Z18" s="606"/>
      <c r="AA18" s="606"/>
      <c r="AB18" s="606"/>
      <c r="AC18" s="606"/>
      <c r="AD18" s="606"/>
      <c r="AE18" s="270"/>
      <c r="AF18" s="265"/>
      <c r="AG18" s="265"/>
      <c r="AH18" s="265"/>
      <c r="AI18" s="265"/>
      <c r="AJ18" s="265"/>
      <c r="AK18" s="265"/>
      <c r="AL18" s="265"/>
      <c r="AM18" s="265"/>
    </row>
    <row r="19" spans="2:39" ht="45.75" customHeight="1">
      <c r="B19" s="917"/>
      <c r="C19" s="918" t="s">
        <v>570</v>
      </c>
      <c r="D19" s="918"/>
      <c r="E19" s="918"/>
      <c r="F19" s="918"/>
      <c r="G19" s="918"/>
      <c r="H19" s="918"/>
      <c r="I19" s="918"/>
      <c r="J19" s="918"/>
      <c r="K19" s="918"/>
      <c r="L19" s="918"/>
      <c r="M19" s="918"/>
      <c r="N19" s="918"/>
      <c r="O19" s="918"/>
      <c r="P19" s="918"/>
      <c r="Q19" s="918"/>
      <c r="R19" s="918"/>
      <c r="S19" s="918"/>
      <c r="T19" s="918"/>
      <c r="U19" s="918"/>
      <c r="V19" s="918"/>
      <c r="W19" s="918"/>
      <c r="X19" s="918"/>
      <c r="Y19" s="606"/>
      <c r="Z19" s="606"/>
      <c r="AA19" s="606"/>
      <c r="AB19" s="606"/>
      <c r="AC19" s="606"/>
      <c r="AD19" s="606"/>
      <c r="AE19" s="270"/>
      <c r="AF19" s="265"/>
      <c r="AG19" s="265"/>
      <c r="AH19" s="265"/>
      <c r="AI19" s="265"/>
      <c r="AJ19" s="265"/>
      <c r="AK19" s="265"/>
      <c r="AL19" s="265"/>
      <c r="AM19" s="265"/>
    </row>
    <row r="20" spans="2:39" ht="62.25" customHeight="1">
      <c r="B20" s="273"/>
      <c r="C20" s="918" t="s">
        <v>568</v>
      </c>
      <c r="D20" s="918"/>
      <c r="E20" s="918"/>
      <c r="F20" s="918"/>
      <c r="G20" s="918"/>
      <c r="H20" s="918"/>
      <c r="I20" s="918"/>
      <c r="J20" s="918"/>
      <c r="K20" s="918"/>
      <c r="L20" s="918"/>
      <c r="M20" s="918"/>
      <c r="N20" s="918"/>
      <c r="O20" s="918"/>
      <c r="P20" s="918"/>
      <c r="Q20" s="918"/>
      <c r="R20" s="918"/>
      <c r="S20" s="918"/>
      <c r="T20" s="918"/>
      <c r="U20" s="918"/>
      <c r="V20" s="918"/>
      <c r="W20" s="918"/>
      <c r="X20" s="918"/>
      <c r="Y20" s="606"/>
      <c r="Z20" s="606"/>
      <c r="AA20" s="606"/>
      <c r="AB20" s="606"/>
      <c r="AC20" s="606"/>
      <c r="AD20" s="606"/>
      <c r="AE20" s="428"/>
      <c r="AF20" s="265"/>
      <c r="AG20" s="265"/>
      <c r="AH20" s="265"/>
      <c r="AI20" s="265"/>
      <c r="AJ20" s="265"/>
      <c r="AK20" s="265"/>
      <c r="AL20" s="265"/>
      <c r="AM20" s="265"/>
    </row>
    <row r="21" spans="2:39" ht="37.5" customHeight="1">
      <c r="B21" s="273"/>
      <c r="C21" s="918" t="s">
        <v>632</v>
      </c>
      <c r="D21" s="918"/>
      <c r="E21" s="918"/>
      <c r="F21" s="918"/>
      <c r="G21" s="918"/>
      <c r="H21" s="918"/>
      <c r="I21" s="918"/>
      <c r="J21" s="918"/>
      <c r="K21" s="918"/>
      <c r="L21" s="918"/>
      <c r="M21" s="918"/>
      <c r="N21" s="918"/>
      <c r="O21" s="918"/>
      <c r="P21" s="918"/>
      <c r="Q21" s="918"/>
      <c r="R21" s="918"/>
      <c r="S21" s="918"/>
      <c r="T21" s="918"/>
      <c r="U21" s="918"/>
      <c r="V21" s="918"/>
      <c r="W21" s="918"/>
      <c r="X21" s="918"/>
      <c r="Y21" s="606"/>
      <c r="Z21" s="606"/>
      <c r="AA21" s="606"/>
      <c r="AB21" s="606"/>
      <c r="AC21" s="606"/>
      <c r="AD21" s="606"/>
      <c r="AE21" s="276"/>
      <c r="AF21" s="265"/>
      <c r="AG21" s="265"/>
      <c r="AH21" s="265"/>
      <c r="AI21" s="265"/>
      <c r="AJ21" s="265"/>
      <c r="AK21" s="265"/>
      <c r="AL21" s="265"/>
      <c r="AM21" s="265"/>
    </row>
    <row r="22" spans="2:39" ht="54.75" customHeight="1">
      <c r="B22" s="273"/>
      <c r="C22" s="918" t="s">
        <v>617</v>
      </c>
      <c r="D22" s="918"/>
      <c r="E22" s="918"/>
      <c r="F22" s="918"/>
      <c r="G22" s="918"/>
      <c r="H22" s="918"/>
      <c r="I22" s="918"/>
      <c r="J22" s="918"/>
      <c r="K22" s="918"/>
      <c r="L22" s="918"/>
      <c r="M22" s="918"/>
      <c r="N22" s="918"/>
      <c r="O22" s="918"/>
      <c r="P22" s="918"/>
      <c r="Q22" s="918"/>
      <c r="R22" s="918"/>
      <c r="S22" s="918"/>
      <c r="T22" s="918"/>
      <c r="U22" s="918"/>
      <c r="V22" s="918"/>
      <c r="W22" s="918"/>
      <c r="X22" s="918"/>
      <c r="Y22" s="606"/>
      <c r="Z22" s="606"/>
      <c r="AA22" s="606"/>
      <c r="AB22" s="606"/>
      <c r="AC22" s="606"/>
      <c r="AD22" s="606"/>
      <c r="AE22" s="428"/>
      <c r="AF22" s="265"/>
      <c r="AG22" s="265"/>
      <c r="AH22" s="265"/>
      <c r="AI22" s="265"/>
      <c r="AJ22" s="265"/>
      <c r="AK22" s="265"/>
      <c r="AL22" s="265"/>
      <c r="AM22" s="265"/>
    </row>
    <row r="23" spans="2:39" ht="15.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5">
      <c r="B24" s="917"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5">
      <c r="B25" s="917"/>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919" t="s">
        <v>211</v>
      </c>
      <c r="C34" s="920" t="s">
        <v>33</v>
      </c>
      <c r="D34" s="284" t="s">
        <v>422</v>
      </c>
      <c r="E34" s="922" t="s">
        <v>209</v>
      </c>
      <c r="F34" s="923"/>
      <c r="G34" s="923"/>
      <c r="H34" s="923"/>
      <c r="I34" s="923"/>
      <c r="J34" s="923"/>
      <c r="K34" s="923"/>
      <c r="L34" s="923"/>
      <c r="M34" s="924"/>
      <c r="N34" s="928" t="s">
        <v>213</v>
      </c>
      <c r="O34" s="284" t="s">
        <v>423</v>
      </c>
      <c r="P34" s="922" t="s">
        <v>212</v>
      </c>
      <c r="Q34" s="923"/>
      <c r="R34" s="923"/>
      <c r="S34" s="923"/>
      <c r="T34" s="923"/>
      <c r="U34" s="923"/>
      <c r="V34" s="923"/>
      <c r="W34" s="923"/>
      <c r="X34" s="924"/>
      <c r="Y34" s="925" t="s">
        <v>243</v>
      </c>
      <c r="Z34" s="926"/>
      <c r="AA34" s="926"/>
      <c r="AB34" s="926"/>
      <c r="AC34" s="926"/>
      <c r="AD34" s="926"/>
      <c r="AE34" s="926"/>
      <c r="AF34" s="926"/>
      <c r="AG34" s="926"/>
      <c r="AH34" s="926"/>
      <c r="AI34" s="926"/>
      <c r="AJ34" s="926"/>
      <c r="AK34" s="926"/>
      <c r="AL34" s="926"/>
      <c r="AM34" s="927"/>
    </row>
    <row r="35" spans="1:39" ht="65.25" customHeight="1">
      <c r="B35" s="911"/>
      <c r="C35" s="921"/>
      <c r="D35" s="285">
        <v>2015</v>
      </c>
      <c r="E35" s="285">
        <v>2016</v>
      </c>
      <c r="F35" s="285">
        <v>2017</v>
      </c>
      <c r="G35" s="285">
        <v>2018</v>
      </c>
      <c r="H35" s="285">
        <v>2019</v>
      </c>
      <c r="I35" s="285">
        <v>2020</v>
      </c>
      <c r="J35" s="285">
        <v>2021</v>
      </c>
      <c r="K35" s="285">
        <v>2022</v>
      </c>
      <c r="L35" s="285">
        <v>2023</v>
      </c>
      <c r="M35" s="429">
        <v>2024</v>
      </c>
      <c r="N35" s="929"/>
      <c r="O35" s="285">
        <v>2015</v>
      </c>
      <c r="P35" s="285">
        <v>2016</v>
      </c>
      <c r="Q35" s="285">
        <v>2017</v>
      </c>
      <c r="R35" s="285">
        <v>2018</v>
      </c>
      <c r="S35" s="285">
        <v>2019</v>
      </c>
      <c r="T35" s="285">
        <v>2020</v>
      </c>
      <c r="U35" s="285">
        <v>2021</v>
      </c>
      <c r="V35" s="285">
        <v>2022</v>
      </c>
      <c r="W35" s="285">
        <v>2023</v>
      </c>
      <c r="X35" s="429">
        <v>2024</v>
      </c>
      <c r="Y35" s="285" t="s">
        <v>29</v>
      </c>
      <c r="Z35" s="285" t="s">
        <v>371</v>
      </c>
      <c r="AA35" s="285" t="s">
        <v>688</v>
      </c>
      <c r="AB35" s="285" t="s">
        <v>689</v>
      </c>
      <c r="AC35" s="285" t="s">
        <v>733</v>
      </c>
      <c r="AD35" s="285" t="s">
        <v>733</v>
      </c>
      <c r="AE35" s="285" t="s">
        <v>733</v>
      </c>
      <c r="AF35" s="285" t="s">
        <v>733</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
        <v>27</v>
      </c>
      <c r="Z36" s="291" t="s">
        <v>27</v>
      </c>
      <c r="AA36" s="291" t="s">
        <v>28</v>
      </c>
      <c r="AB36" s="291" t="s">
        <v>28</v>
      </c>
      <c r="AC36" s="291">
        <v>0</v>
      </c>
      <c r="AD36" s="291">
        <v>0</v>
      </c>
      <c r="AE36" s="291">
        <v>0</v>
      </c>
      <c r="AF36" s="291">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5" outlineLevel="1">
      <c r="A38" s="522">
        <v>1</v>
      </c>
      <c r="B38" s="520" t="s">
        <v>95</v>
      </c>
      <c r="C38" s="291" t="s">
        <v>25</v>
      </c>
      <c r="D38" s="295">
        <v>438154</v>
      </c>
      <c r="E38" s="825">
        <v>433755</v>
      </c>
      <c r="F38" s="825">
        <v>433755</v>
      </c>
      <c r="G38" s="825"/>
      <c r="H38" s="825"/>
      <c r="I38" s="825"/>
      <c r="J38" s="825"/>
      <c r="K38" s="825"/>
      <c r="L38" s="825"/>
      <c r="M38" s="825"/>
      <c r="N38" s="291"/>
      <c r="O38" s="295">
        <v>29</v>
      </c>
      <c r="P38" s="825">
        <v>29</v>
      </c>
      <c r="Q38" s="825">
        <v>29</v>
      </c>
      <c r="R38" s="825"/>
      <c r="S38" s="825"/>
      <c r="T38" s="825"/>
      <c r="U38" s="825"/>
      <c r="V38" s="825"/>
      <c r="W38" s="825"/>
      <c r="X38" s="825"/>
      <c r="Y38" s="410">
        <v>1</v>
      </c>
      <c r="Z38" s="410"/>
      <c r="AA38" s="410"/>
      <c r="AB38" s="410"/>
      <c r="AC38" s="410"/>
      <c r="AD38" s="410"/>
      <c r="AE38" s="410"/>
      <c r="AF38" s="410"/>
      <c r="AG38" s="410"/>
      <c r="AH38" s="410"/>
      <c r="AI38" s="410"/>
      <c r="AJ38" s="410"/>
      <c r="AK38" s="410"/>
      <c r="AL38" s="410"/>
      <c r="AM38" s="296">
        <f>SUM(Y38:AL38)</f>
        <v>1</v>
      </c>
    </row>
    <row r="39" spans="1:39" ht="15.5" outlineLevel="1">
      <c r="B39" s="294" t="s">
        <v>267</v>
      </c>
      <c r="C39" s="291" t="s">
        <v>163</v>
      </c>
      <c r="D39" s="295">
        <v>115960</v>
      </c>
      <c r="E39" s="825">
        <v>114972</v>
      </c>
      <c r="F39" s="825">
        <v>114972</v>
      </c>
      <c r="G39" s="825"/>
      <c r="H39" s="825"/>
      <c r="I39" s="825"/>
      <c r="J39" s="825"/>
      <c r="K39" s="825"/>
      <c r="L39" s="825"/>
      <c r="M39" s="825"/>
      <c r="N39" s="468"/>
      <c r="O39" s="295">
        <v>8</v>
      </c>
      <c r="P39" s="825">
        <v>8</v>
      </c>
      <c r="Q39" s="825">
        <v>8</v>
      </c>
      <c r="R39" s="825"/>
      <c r="S39" s="825"/>
      <c r="T39" s="825"/>
      <c r="U39" s="825"/>
      <c r="V39" s="825"/>
      <c r="W39" s="825"/>
      <c r="X39" s="825"/>
      <c r="Y39" s="411">
        <v>1</v>
      </c>
      <c r="Z39" s="411">
        <v>0</v>
      </c>
      <c r="AA39" s="411">
        <v>0</v>
      </c>
      <c r="AB39" s="411">
        <v>0</v>
      </c>
      <c r="AC39" s="411">
        <v>0</v>
      </c>
      <c r="AD39" s="411">
        <v>0</v>
      </c>
      <c r="AE39" s="411">
        <v>0</v>
      </c>
      <c r="AF39" s="411">
        <v>0</v>
      </c>
      <c r="AG39" s="411">
        <f t="shared" ref="AG39:AL39" si="0">AG38</f>
        <v>0</v>
      </c>
      <c r="AH39" s="411">
        <f t="shared" si="0"/>
        <v>0</v>
      </c>
      <c r="AI39" s="411">
        <f t="shared" si="0"/>
        <v>0</v>
      </c>
      <c r="AJ39" s="411">
        <f t="shared" si="0"/>
        <v>0</v>
      </c>
      <c r="AK39" s="411">
        <f t="shared" si="0"/>
        <v>0</v>
      </c>
      <c r="AL39" s="411">
        <f t="shared" si="0"/>
        <v>0</v>
      </c>
      <c r="AM39" s="297"/>
    </row>
    <row r="40" spans="1:39" ht="15.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5" outlineLevel="1">
      <c r="A41" s="522">
        <v>2</v>
      </c>
      <c r="B41" s="520" t="s">
        <v>96</v>
      </c>
      <c r="C41" s="291" t="s">
        <v>25</v>
      </c>
      <c r="D41" s="295">
        <v>177711</v>
      </c>
      <c r="E41" s="825">
        <v>174552</v>
      </c>
      <c r="F41" s="825">
        <v>174552</v>
      </c>
      <c r="G41" s="825"/>
      <c r="H41" s="825"/>
      <c r="I41" s="825"/>
      <c r="J41" s="825"/>
      <c r="K41" s="825"/>
      <c r="L41" s="825"/>
      <c r="M41" s="825"/>
      <c r="N41" s="291"/>
      <c r="O41" s="295">
        <v>12</v>
      </c>
      <c r="P41" s="825">
        <v>11</v>
      </c>
      <c r="Q41" s="825">
        <v>11</v>
      </c>
      <c r="R41" s="825"/>
      <c r="S41" s="825"/>
      <c r="T41" s="825"/>
      <c r="U41" s="825"/>
      <c r="V41" s="825"/>
      <c r="W41" s="825"/>
      <c r="X41" s="825"/>
      <c r="Y41" s="410">
        <v>1</v>
      </c>
      <c r="Z41" s="410"/>
      <c r="AA41" s="410"/>
      <c r="AB41" s="410"/>
      <c r="AC41" s="410"/>
      <c r="AD41" s="410"/>
      <c r="AE41" s="410"/>
      <c r="AF41" s="410"/>
      <c r="AG41" s="410"/>
      <c r="AH41" s="410"/>
      <c r="AI41" s="410"/>
      <c r="AJ41" s="410"/>
      <c r="AK41" s="410"/>
      <c r="AL41" s="410"/>
      <c r="AM41" s="296">
        <f>SUM(Y41:AL41)</f>
        <v>1</v>
      </c>
    </row>
    <row r="42" spans="1:39" ht="15.5" outlineLevel="1">
      <c r="B42" s="294" t="s">
        <v>267</v>
      </c>
      <c r="C42" s="291" t="s">
        <v>163</v>
      </c>
      <c r="D42" s="295">
        <v>1838</v>
      </c>
      <c r="E42" s="825">
        <v>1817</v>
      </c>
      <c r="F42" s="825">
        <v>1817</v>
      </c>
      <c r="G42" s="825"/>
      <c r="H42" s="825"/>
      <c r="I42" s="825"/>
      <c r="J42" s="825"/>
      <c r="K42" s="825"/>
      <c r="L42" s="825"/>
      <c r="M42" s="825"/>
      <c r="N42" s="468"/>
      <c r="O42" s="295">
        <v>0</v>
      </c>
      <c r="P42" s="825">
        <v>0</v>
      </c>
      <c r="Q42" s="825">
        <v>0</v>
      </c>
      <c r="R42" s="825"/>
      <c r="S42" s="825"/>
      <c r="T42" s="825"/>
      <c r="U42" s="825"/>
      <c r="V42" s="825"/>
      <c r="W42" s="825"/>
      <c r="X42" s="825"/>
      <c r="Y42" s="411">
        <v>1</v>
      </c>
      <c r="Z42" s="411">
        <v>0</v>
      </c>
      <c r="AA42" s="411">
        <v>0</v>
      </c>
      <c r="AB42" s="411">
        <v>0</v>
      </c>
      <c r="AC42" s="411">
        <v>0</v>
      </c>
      <c r="AD42" s="411">
        <v>0</v>
      </c>
      <c r="AE42" s="411">
        <v>0</v>
      </c>
      <c r="AF42" s="411">
        <v>0</v>
      </c>
      <c r="AG42" s="411">
        <f t="shared" ref="AG42" si="1">AG41</f>
        <v>0</v>
      </c>
      <c r="AH42" s="411">
        <f t="shared" ref="AH42" si="2">AH41</f>
        <v>0</v>
      </c>
      <c r="AI42" s="411">
        <f t="shared" ref="AI42" si="3">AI41</f>
        <v>0</v>
      </c>
      <c r="AJ42" s="411">
        <f t="shared" ref="AJ42" si="4">AJ41</f>
        <v>0</v>
      </c>
      <c r="AK42" s="411">
        <f t="shared" ref="AK42" si="5">AK41</f>
        <v>0</v>
      </c>
      <c r="AL42" s="411">
        <f t="shared" ref="AL42" si="6">AL41</f>
        <v>0</v>
      </c>
      <c r="AM42" s="297"/>
    </row>
    <row r="43" spans="1:39" ht="15.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5" outlineLevel="1">
      <c r="A44" s="522">
        <v>3</v>
      </c>
      <c r="B44" s="520" t="s">
        <v>97</v>
      </c>
      <c r="C44" s="291" t="s">
        <v>25</v>
      </c>
      <c r="D44" s="295">
        <v>10809</v>
      </c>
      <c r="E44" s="825">
        <v>10809</v>
      </c>
      <c r="F44" s="825">
        <v>10809</v>
      </c>
      <c r="G44" s="825"/>
      <c r="H44" s="825"/>
      <c r="I44" s="825"/>
      <c r="J44" s="825"/>
      <c r="K44" s="825"/>
      <c r="L44" s="825"/>
      <c r="M44" s="825"/>
      <c r="N44" s="291"/>
      <c r="O44" s="295">
        <v>1</v>
      </c>
      <c r="P44" s="825">
        <v>1</v>
      </c>
      <c r="Q44" s="825">
        <v>1</v>
      </c>
      <c r="R44" s="825"/>
      <c r="S44" s="825"/>
      <c r="T44" s="825"/>
      <c r="U44" s="825"/>
      <c r="V44" s="825"/>
      <c r="W44" s="825"/>
      <c r="X44" s="825"/>
      <c r="Y44" s="410">
        <v>1</v>
      </c>
      <c r="Z44" s="410"/>
      <c r="AA44" s="410"/>
      <c r="AB44" s="410"/>
      <c r="AC44" s="410"/>
      <c r="AD44" s="410"/>
      <c r="AE44" s="410"/>
      <c r="AF44" s="410"/>
      <c r="AG44" s="410"/>
      <c r="AH44" s="410"/>
      <c r="AI44" s="410"/>
      <c r="AJ44" s="410"/>
      <c r="AK44" s="410"/>
      <c r="AL44" s="410"/>
      <c r="AM44" s="296">
        <f>SUM(Y44:AL44)</f>
        <v>1</v>
      </c>
    </row>
    <row r="45" spans="1:39" ht="15.5" outlineLevel="1">
      <c r="B45" s="294" t="s">
        <v>267</v>
      </c>
      <c r="C45" s="291" t="s">
        <v>163</v>
      </c>
      <c r="D45" s="295"/>
      <c r="E45" s="295"/>
      <c r="F45" s="295"/>
      <c r="G45" s="295"/>
      <c r="H45" s="295"/>
      <c r="I45" s="295"/>
      <c r="J45" s="295"/>
      <c r="K45" s="295"/>
      <c r="L45" s="295"/>
      <c r="M45" s="295"/>
      <c r="N45" s="468"/>
      <c r="O45" s="295"/>
      <c r="P45" s="295"/>
      <c r="Q45" s="295"/>
      <c r="R45" s="825"/>
      <c r="S45" s="825"/>
      <c r="T45" s="825"/>
      <c r="U45" s="825"/>
      <c r="V45" s="825"/>
      <c r="W45" s="825"/>
      <c r="X45" s="825"/>
      <c r="Y45" s="411">
        <v>1</v>
      </c>
      <c r="Z45" s="411">
        <v>0</v>
      </c>
      <c r="AA45" s="411">
        <v>0</v>
      </c>
      <c r="AB45" s="411">
        <v>0</v>
      </c>
      <c r="AC45" s="411">
        <v>0</v>
      </c>
      <c r="AD45" s="411">
        <v>0</v>
      </c>
      <c r="AE45" s="411">
        <v>0</v>
      </c>
      <c r="AF45" s="411">
        <v>0</v>
      </c>
      <c r="AG45" s="411">
        <f t="shared" ref="AG45" si="7">AG44</f>
        <v>0</v>
      </c>
      <c r="AH45" s="411">
        <f t="shared" ref="AH45" si="8">AH44</f>
        <v>0</v>
      </c>
      <c r="AI45" s="411">
        <f t="shared" ref="AI45" si="9">AI44</f>
        <v>0</v>
      </c>
      <c r="AJ45" s="411">
        <f t="shared" ref="AJ45" si="10">AJ44</f>
        <v>0</v>
      </c>
      <c r="AK45" s="411">
        <f t="shared" ref="AK45" si="11">AK44</f>
        <v>0</v>
      </c>
      <c r="AL45" s="411">
        <f t="shared" ref="AL45" si="12">AL44</f>
        <v>0</v>
      </c>
      <c r="AM45" s="297"/>
    </row>
    <row r="46" spans="1:39" ht="15.5" outlineLevel="1">
      <c r="B46" s="294"/>
      <c r="C46" s="305"/>
      <c r="D46" s="291"/>
      <c r="E46" s="291"/>
      <c r="F46" s="291"/>
      <c r="G46" s="291"/>
      <c r="H46" s="291"/>
      <c r="I46" s="291"/>
      <c r="J46" s="291"/>
      <c r="K46" s="291"/>
      <c r="L46" s="291"/>
      <c r="M46" s="291"/>
      <c r="N46" s="291"/>
      <c r="O46" s="291"/>
      <c r="P46" s="291"/>
      <c r="Q46" s="291"/>
      <c r="R46" s="822"/>
      <c r="S46" s="822"/>
      <c r="T46" s="822"/>
      <c r="U46" s="822"/>
      <c r="V46" s="822"/>
      <c r="W46" s="822"/>
      <c r="X46" s="822"/>
      <c r="Y46" s="412"/>
      <c r="Z46" s="412"/>
      <c r="AA46" s="412"/>
      <c r="AB46" s="412"/>
      <c r="AC46" s="412"/>
      <c r="AD46" s="412"/>
      <c r="AE46" s="412"/>
      <c r="AF46" s="412"/>
      <c r="AG46" s="412"/>
      <c r="AH46" s="412"/>
      <c r="AI46" s="412"/>
      <c r="AJ46" s="412"/>
      <c r="AK46" s="412"/>
      <c r="AL46" s="412"/>
      <c r="AM46" s="306"/>
    </row>
    <row r="47" spans="1:39" ht="15.5" outlineLevel="1">
      <c r="A47" s="522">
        <v>4</v>
      </c>
      <c r="B47" s="520" t="s">
        <v>678</v>
      </c>
      <c r="C47" s="291" t="s">
        <v>25</v>
      </c>
      <c r="D47" s="295">
        <v>161933</v>
      </c>
      <c r="E47" s="825">
        <v>161933</v>
      </c>
      <c r="F47" s="825">
        <v>161933</v>
      </c>
      <c r="G47" s="825"/>
      <c r="H47" s="825"/>
      <c r="I47" s="825"/>
      <c r="J47" s="825"/>
      <c r="K47" s="825"/>
      <c r="L47" s="825"/>
      <c r="M47" s="825"/>
      <c r="N47" s="291"/>
      <c r="O47" s="295">
        <v>83</v>
      </c>
      <c r="P47" s="825">
        <v>83</v>
      </c>
      <c r="Q47" s="825">
        <v>83</v>
      </c>
      <c r="R47" s="825"/>
      <c r="S47" s="825"/>
      <c r="T47" s="825"/>
      <c r="U47" s="825"/>
      <c r="V47" s="825"/>
      <c r="W47" s="825"/>
      <c r="X47" s="825"/>
      <c r="Y47" s="410">
        <v>1</v>
      </c>
      <c r="Z47" s="410"/>
      <c r="AA47" s="410"/>
      <c r="AB47" s="410"/>
      <c r="AC47" s="410"/>
      <c r="AD47" s="410"/>
      <c r="AE47" s="410"/>
      <c r="AF47" s="410"/>
      <c r="AG47" s="410"/>
      <c r="AH47" s="410"/>
      <c r="AI47" s="410"/>
      <c r="AJ47" s="410"/>
      <c r="AK47" s="410"/>
      <c r="AL47" s="410"/>
      <c r="AM47" s="296">
        <f>SUM(Y47:AL47)</f>
        <v>1</v>
      </c>
    </row>
    <row r="48" spans="1:39" ht="15.5" outlineLevel="1">
      <c r="B48" s="294" t="s">
        <v>267</v>
      </c>
      <c r="C48" s="291" t="s">
        <v>163</v>
      </c>
      <c r="D48" s="295">
        <v>6219</v>
      </c>
      <c r="E48" s="825">
        <v>6219</v>
      </c>
      <c r="F48" s="825">
        <v>6219</v>
      </c>
      <c r="G48" s="825"/>
      <c r="H48" s="825"/>
      <c r="I48" s="825"/>
      <c r="J48" s="825"/>
      <c r="K48" s="825"/>
      <c r="L48" s="825"/>
      <c r="M48" s="825"/>
      <c r="N48" s="468"/>
      <c r="O48" s="295">
        <v>3</v>
      </c>
      <c r="P48" s="825">
        <v>3</v>
      </c>
      <c r="Q48" s="825">
        <v>3</v>
      </c>
      <c r="R48" s="825"/>
      <c r="S48" s="825"/>
      <c r="T48" s="825"/>
      <c r="U48" s="825"/>
      <c r="V48" s="825"/>
      <c r="W48" s="825"/>
      <c r="X48" s="825"/>
      <c r="Y48" s="411">
        <v>1</v>
      </c>
      <c r="Z48" s="411">
        <v>0</v>
      </c>
      <c r="AA48" s="411">
        <v>0</v>
      </c>
      <c r="AB48" s="411">
        <v>0</v>
      </c>
      <c r="AC48" s="411">
        <v>0</v>
      </c>
      <c r="AD48" s="411">
        <v>0</v>
      </c>
      <c r="AE48" s="411">
        <v>0</v>
      </c>
      <c r="AF48" s="411">
        <v>0</v>
      </c>
      <c r="AG48" s="411">
        <f t="shared" ref="AG48" si="13">AG47</f>
        <v>0</v>
      </c>
      <c r="AH48" s="411">
        <f t="shared" ref="AH48" si="14">AH47</f>
        <v>0</v>
      </c>
      <c r="AI48" s="411">
        <f t="shared" ref="AI48" si="15">AI47</f>
        <v>0</v>
      </c>
      <c r="AJ48" s="411">
        <f t="shared" ref="AJ48" si="16">AJ47</f>
        <v>0</v>
      </c>
      <c r="AK48" s="411">
        <f t="shared" ref="AK48" si="17">AK47</f>
        <v>0</v>
      </c>
      <c r="AL48" s="411">
        <f t="shared" ref="AL48" si="18">AL47</f>
        <v>0</v>
      </c>
      <c r="AM48" s="297"/>
    </row>
    <row r="49" spans="1:39" ht="15.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825"/>
      <c r="S50" s="825"/>
      <c r="T50" s="825"/>
      <c r="U50" s="825"/>
      <c r="V50" s="825"/>
      <c r="W50" s="825"/>
      <c r="X50" s="825"/>
      <c r="Y50" s="410">
        <v>1</v>
      </c>
      <c r="Z50" s="410"/>
      <c r="AA50" s="410"/>
      <c r="AB50" s="410"/>
      <c r="AC50" s="410"/>
      <c r="AD50" s="410"/>
      <c r="AE50" s="410"/>
      <c r="AF50" s="410"/>
      <c r="AG50" s="410"/>
      <c r="AH50" s="410"/>
      <c r="AI50" s="410"/>
      <c r="AJ50" s="410"/>
      <c r="AK50" s="410"/>
      <c r="AL50" s="410"/>
      <c r="AM50" s="296">
        <f>SUM(Y50:AL50)</f>
        <v>1</v>
      </c>
    </row>
    <row r="51" spans="1:39" ht="15.5" outlineLevel="1">
      <c r="B51" s="294" t="s">
        <v>267</v>
      </c>
      <c r="C51" s="291" t="s">
        <v>163</v>
      </c>
      <c r="D51" s="295"/>
      <c r="E51" s="742"/>
      <c r="F51" s="742"/>
      <c r="G51" s="742"/>
      <c r="H51" s="742"/>
      <c r="I51" s="742"/>
      <c r="J51" s="742"/>
      <c r="K51" s="742"/>
      <c r="L51" s="742"/>
      <c r="M51" s="742"/>
      <c r="N51" s="468"/>
      <c r="O51" s="295"/>
      <c r="P51" s="742"/>
      <c r="Q51" s="742"/>
      <c r="R51" s="825"/>
      <c r="S51" s="825"/>
      <c r="T51" s="825"/>
      <c r="U51" s="825"/>
      <c r="V51" s="825"/>
      <c r="W51" s="825"/>
      <c r="X51" s="825"/>
      <c r="Y51" s="411">
        <v>1</v>
      </c>
      <c r="Z51" s="411">
        <v>0</v>
      </c>
      <c r="AA51" s="411">
        <v>0</v>
      </c>
      <c r="AB51" s="411">
        <v>0</v>
      </c>
      <c r="AC51" s="411">
        <v>0</v>
      </c>
      <c r="AD51" s="411">
        <v>0</v>
      </c>
      <c r="AE51" s="411">
        <v>0</v>
      </c>
      <c r="AF51" s="411">
        <v>0</v>
      </c>
      <c r="AG51" s="411">
        <f t="shared" ref="AG51" si="19">AG50</f>
        <v>0</v>
      </c>
      <c r="AH51" s="411">
        <f t="shared" ref="AH51" si="20">AH50</f>
        <v>0</v>
      </c>
      <c r="AI51" s="411">
        <f t="shared" ref="AI51" si="21">AI50</f>
        <v>0</v>
      </c>
      <c r="AJ51" s="411">
        <f t="shared" ref="AJ51" si="22">AJ50</f>
        <v>0</v>
      </c>
      <c r="AK51" s="411">
        <f t="shared" ref="AK51" si="23">AK50</f>
        <v>0</v>
      </c>
      <c r="AL51" s="411">
        <f t="shared" ref="AL51" si="24">AL50</f>
        <v>0</v>
      </c>
      <c r="AM51" s="297"/>
    </row>
    <row r="52" spans="1:39" ht="15.5" outlineLevel="1">
      <c r="B52" s="294"/>
      <c r="C52" s="291"/>
      <c r="D52" s="291"/>
      <c r="E52" s="291"/>
      <c r="F52" s="291"/>
      <c r="G52" s="291"/>
      <c r="H52" s="291"/>
      <c r="I52" s="291"/>
      <c r="J52" s="291"/>
      <c r="K52" s="291"/>
      <c r="L52" s="291"/>
      <c r="M52" s="291"/>
      <c r="N52" s="291"/>
      <c r="O52" s="291"/>
      <c r="P52" s="291"/>
      <c r="Q52" s="291"/>
      <c r="R52" s="822"/>
      <c r="S52" s="822"/>
      <c r="T52" s="822"/>
      <c r="U52" s="822"/>
      <c r="V52" s="822"/>
      <c r="W52" s="822"/>
      <c r="X52" s="822"/>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5" outlineLevel="1">
      <c r="A54" s="522">
        <v>6</v>
      </c>
      <c r="B54" s="520" t="s">
        <v>99</v>
      </c>
      <c r="C54" s="291" t="s">
        <v>25</v>
      </c>
      <c r="D54" s="295">
        <v>322723</v>
      </c>
      <c r="E54" s="825">
        <v>322723</v>
      </c>
      <c r="F54" s="825">
        <v>322723</v>
      </c>
      <c r="G54" s="825"/>
      <c r="H54" s="825"/>
      <c r="I54" s="825"/>
      <c r="J54" s="825"/>
      <c r="K54" s="825"/>
      <c r="L54" s="825"/>
      <c r="M54" s="825"/>
      <c r="N54" s="295">
        <v>12</v>
      </c>
      <c r="O54" s="295">
        <v>68</v>
      </c>
      <c r="P54" s="825">
        <v>68</v>
      </c>
      <c r="Q54" s="825">
        <v>68</v>
      </c>
      <c r="R54" s="825"/>
      <c r="S54" s="825"/>
      <c r="T54" s="825"/>
      <c r="U54" s="825"/>
      <c r="V54" s="825"/>
      <c r="W54" s="825"/>
      <c r="X54" s="825"/>
      <c r="Y54" s="415"/>
      <c r="Z54" s="410"/>
      <c r="AA54" s="410">
        <v>1</v>
      </c>
      <c r="AB54" s="410"/>
      <c r="AC54" s="410"/>
      <c r="AD54" s="410"/>
      <c r="AE54" s="410"/>
      <c r="AF54" s="415"/>
      <c r="AG54" s="415"/>
      <c r="AH54" s="415"/>
      <c r="AI54" s="415"/>
      <c r="AJ54" s="415"/>
      <c r="AK54" s="415"/>
      <c r="AL54" s="415"/>
      <c r="AM54" s="296">
        <f>SUM(Y54:AL54)</f>
        <v>1</v>
      </c>
    </row>
    <row r="55" spans="1:39" ht="15.5" outlineLevel="1">
      <c r="B55" s="294" t="s">
        <v>267</v>
      </c>
      <c r="C55" s="291" t="s">
        <v>163</v>
      </c>
      <c r="D55" s="295">
        <v>81823</v>
      </c>
      <c r="E55" s="825">
        <v>81823</v>
      </c>
      <c r="F55" s="825">
        <v>81823</v>
      </c>
      <c r="G55" s="825"/>
      <c r="H55" s="825"/>
      <c r="I55" s="825"/>
      <c r="J55" s="825"/>
      <c r="K55" s="825"/>
      <c r="L55" s="825"/>
      <c r="M55" s="825"/>
      <c r="N55" s="295">
        <v>12</v>
      </c>
      <c r="O55" s="295">
        <v>10</v>
      </c>
      <c r="P55" s="825">
        <v>10</v>
      </c>
      <c r="Q55" s="825">
        <v>10</v>
      </c>
      <c r="R55" s="825"/>
      <c r="S55" s="825"/>
      <c r="T55" s="825"/>
      <c r="U55" s="825"/>
      <c r="V55" s="825"/>
      <c r="W55" s="825"/>
      <c r="X55" s="825"/>
      <c r="Y55" s="411">
        <v>0</v>
      </c>
      <c r="Z55" s="411">
        <v>0</v>
      </c>
      <c r="AA55" s="411">
        <v>1</v>
      </c>
      <c r="AB55" s="411">
        <v>0</v>
      </c>
      <c r="AC55" s="411">
        <v>0</v>
      </c>
      <c r="AD55" s="411">
        <v>0</v>
      </c>
      <c r="AE55" s="411">
        <v>0</v>
      </c>
      <c r="AF55" s="411">
        <v>0</v>
      </c>
      <c r="AG55" s="411">
        <f t="shared" ref="AG55" si="25">AG54</f>
        <v>0</v>
      </c>
      <c r="AH55" s="411">
        <f t="shared" ref="AH55" si="26">AH54</f>
        <v>0</v>
      </c>
      <c r="AI55" s="411">
        <f t="shared" ref="AI55" si="27">AI54</f>
        <v>0</v>
      </c>
      <c r="AJ55" s="411">
        <f t="shared" ref="AJ55" si="28">AJ54</f>
        <v>0</v>
      </c>
      <c r="AK55" s="411">
        <f t="shared" ref="AK55" si="29">AK54</f>
        <v>0</v>
      </c>
      <c r="AL55" s="411">
        <f t="shared" ref="AL55" si="30">AL54</f>
        <v>0</v>
      </c>
      <c r="AM55" s="311"/>
    </row>
    <row r="56" spans="1:39" ht="15.5" outlineLevel="1">
      <c r="B56" s="310"/>
      <c r="C56" s="312"/>
      <c r="D56" s="291"/>
      <c r="E56" s="291"/>
      <c r="F56" s="291"/>
      <c r="G56" s="291"/>
      <c r="H56" s="291"/>
      <c r="I56" s="291"/>
      <c r="J56" s="291"/>
      <c r="K56" s="291"/>
      <c r="L56" s="291"/>
      <c r="M56" s="291"/>
      <c r="N56" s="291"/>
      <c r="O56" s="291"/>
      <c r="P56" s="291"/>
      <c r="Q56" s="291"/>
      <c r="R56" s="822"/>
      <c r="S56" s="822"/>
      <c r="T56" s="822"/>
      <c r="U56" s="822"/>
      <c r="V56" s="822"/>
      <c r="W56" s="822"/>
      <c r="X56" s="822"/>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5854381</v>
      </c>
      <c r="E57" s="825">
        <v>5854381</v>
      </c>
      <c r="F57" s="825">
        <v>5706815</v>
      </c>
      <c r="G57" s="825"/>
      <c r="H57" s="825"/>
      <c r="I57" s="825"/>
      <c r="J57" s="825"/>
      <c r="K57" s="825"/>
      <c r="L57" s="825"/>
      <c r="M57" s="825"/>
      <c r="N57" s="295">
        <v>12</v>
      </c>
      <c r="O57" s="295">
        <v>790</v>
      </c>
      <c r="P57" s="825">
        <v>790</v>
      </c>
      <c r="Q57" s="825">
        <v>743</v>
      </c>
      <c r="R57" s="825"/>
      <c r="S57" s="825"/>
      <c r="T57" s="825"/>
      <c r="U57" s="825"/>
      <c r="V57" s="825"/>
      <c r="W57" s="825"/>
      <c r="X57" s="825"/>
      <c r="Y57" s="533"/>
      <c r="Z57" s="791">
        <v>0.1209971500343381</v>
      </c>
      <c r="AA57" s="791">
        <v>0.87900284996566191</v>
      </c>
      <c r="AB57" s="833"/>
      <c r="AC57" s="533"/>
      <c r="AD57" s="410"/>
      <c r="AE57" s="410"/>
      <c r="AF57" s="415"/>
      <c r="AG57" s="415"/>
      <c r="AH57" s="415"/>
      <c r="AI57" s="415"/>
      <c r="AJ57" s="415"/>
      <c r="AK57" s="415"/>
      <c r="AL57" s="415"/>
      <c r="AM57" s="296">
        <f>SUM(Y57:AL57)</f>
        <v>1</v>
      </c>
    </row>
    <row r="58" spans="1:39" ht="15.5" outlineLevel="1">
      <c r="B58" s="294" t="s">
        <v>267</v>
      </c>
      <c r="C58" s="291" t="s">
        <v>163</v>
      </c>
      <c r="D58" s="295">
        <v>371843</v>
      </c>
      <c r="E58" s="742">
        <v>371843</v>
      </c>
      <c r="F58" s="742">
        <v>453943</v>
      </c>
      <c r="G58" s="742"/>
      <c r="H58" s="742"/>
      <c r="I58" s="742"/>
      <c r="J58" s="742"/>
      <c r="K58" s="742"/>
      <c r="L58" s="742"/>
      <c r="M58" s="742"/>
      <c r="N58" s="295">
        <v>12</v>
      </c>
      <c r="O58" s="295">
        <v>27</v>
      </c>
      <c r="P58" s="742">
        <v>27</v>
      </c>
      <c r="Q58" s="742">
        <v>53</v>
      </c>
      <c r="R58" s="825"/>
      <c r="S58" s="825"/>
      <c r="T58" s="825"/>
      <c r="U58" s="825"/>
      <c r="V58" s="825"/>
      <c r="W58" s="825"/>
      <c r="X58" s="825"/>
      <c r="Y58" s="411">
        <v>0</v>
      </c>
      <c r="Z58" s="411">
        <v>0.1209971500343381</v>
      </c>
      <c r="AA58" s="411">
        <v>0.87900284996566191</v>
      </c>
      <c r="AB58" s="411">
        <v>0</v>
      </c>
      <c r="AC58" s="411">
        <v>0</v>
      </c>
      <c r="AD58" s="411">
        <v>0</v>
      </c>
      <c r="AE58" s="411">
        <v>0</v>
      </c>
      <c r="AF58" s="411">
        <v>0</v>
      </c>
      <c r="AG58" s="411">
        <f t="shared" ref="AG58" si="31">AG57</f>
        <v>0</v>
      </c>
      <c r="AH58" s="411">
        <f t="shared" ref="AH58" si="32">AH57</f>
        <v>0</v>
      </c>
      <c r="AI58" s="411">
        <f t="shared" ref="AI58" si="33">AI57</f>
        <v>0</v>
      </c>
      <c r="AJ58" s="411">
        <f t="shared" ref="AJ58" si="34">AJ57</f>
        <v>0</v>
      </c>
      <c r="AK58" s="411">
        <f t="shared" ref="AK58" si="35">AK57</f>
        <v>0</v>
      </c>
      <c r="AL58" s="411">
        <f t="shared" ref="AL58" si="36">AL57</f>
        <v>0</v>
      </c>
      <c r="AM58" s="311"/>
    </row>
    <row r="59" spans="1:39" ht="15.5" outlineLevel="1">
      <c r="B59" s="314"/>
      <c r="C59" s="312"/>
      <c r="D59" s="291"/>
      <c r="E59" s="291"/>
      <c r="F59" s="291"/>
      <c r="G59" s="291"/>
      <c r="H59" s="291"/>
      <c r="I59" s="291"/>
      <c r="J59" s="291"/>
      <c r="K59" s="291"/>
      <c r="L59" s="291"/>
      <c r="M59" s="291"/>
      <c r="N59" s="291"/>
      <c r="O59" s="291"/>
      <c r="P59" s="291"/>
      <c r="Q59" s="291"/>
      <c r="R59" s="822"/>
      <c r="S59" s="822"/>
      <c r="T59" s="822"/>
      <c r="U59" s="822"/>
      <c r="V59" s="822"/>
      <c r="W59" s="822"/>
      <c r="X59" s="822"/>
      <c r="Y59" s="416"/>
      <c r="Z59" s="417"/>
      <c r="AA59" s="416"/>
      <c r="AB59" s="416"/>
      <c r="AC59" s="416"/>
      <c r="AD59" s="416"/>
      <c r="AE59" s="416"/>
      <c r="AF59" s="416"/>
      <c r="AG59" s="416"/>
      <c r="AH59" s="416"/>
      <c r="AI59" s="416"/>
      <c r="AJ59" s="416"/>
      <c r="AK59" s="416"/>
      <c r="AL59" s="416"/>
      <c r="AM59" s="313"/>
    </row>
    <row r="60" spans="1:39" ht="31" outlineLevel="1">
      <c r="A60" s="522">
        <v>8</v>
      </c>
      <c r="B60" s="520" t="s">
        <v>101</v>
      </c>
      <c r="C60" s="291" t="s">
        <v>25</v>
      </c>
      <c r="D60" s="295">
        <v>146676</v>
      </c>
      <c r="E60" s="825">
        <v>121858</v>
      </c>
      <c r="F60" s="825">
        <v>100447</v>
      </c>
      <c r="G60" s="825"/>
      <c r="H60" s="825"/>
      <c r="I60" s="825"/>
      <c r="J60" s="825"/>
      <c r="K60" s="825"/>
      <c r="L60" s="825"/>
      <c r="M60" s="825"/>
      <c r="N60" s="295">
        <v>12</v>
      </c>
      <c r="O60" s="295">
        <v>34</v>
      </c>
      <c r="P60" s="825">
        <v>28</v>
      </c>
      <c r="Q60" s="825">
        <v>23</v>
      </c>
      <c r="R60" s="825"/>
      <c r="S60" s="825"/>
      <c r="T60" s="825"/>
      <c r="U60" s="825"/>
      <c r="V60" s="825"/>
      <c r="W60" s="825"/>
      <c r="X60" s="825"/>
      <c r="Y60" s="415"/>
      <c r="Z60" s="791">
        <v>1</v>
      </c>
      <c r="AA60" s="410"/>
      <c r="AB60" s="410"/>
      <c r="AC60" s="410"/>
      <c r="AD60" s="410"/>
      <c r="AE60" s="410"/>
      <c r="AF60" s="415"/>
      <c r="AG60" s="415"/>
      <c r="AH60" s="415"/>
      <c r="AI60" s="415"/>
      <c r="AJ60" s="415"/>
      <c r="AK60" s="415"/>
      <c r="AL60" s="415"/>
      <c r="AM60" s="296">
        <f>SUM(Y60:AL60)</f>
        <v>1</v>
      </c>
    </row>
    <row r="61" spans="1:39" ht="15.5" outlineLevel="1">
      <c r="B61" s="294" t="s">
        <v>267</v>
      </c>
      <c r="C61" s="291" t="s">
        <v>163</v>
      </c>
      <c r="D61" s="295">
        <v>-20576</v>
      </c>
      <c r="E61" s="742">
        <v>-7447</v>
      </c>
      <c r="F61" s="742">
        <v>3879</v>
      </c>
      <c r="G61" s="742"/>
      <c r="H61" s="742"/>
      <c r="I61" s="742"/>
      <c r="J61" s="742"/>
      <c r="K61" s="742"/>
      <c r="L61" s="742"/>
      <c r="M61" s="742"/>
      <c r="N61" s="295">
        <v>12</v>
      </c>
      <c r="O61" s="295">
        <v>-5</v>
      </c>
      <c r="P61" s="742">
        <v>-2</v>
      </c>
      <c r="Q61" s="742">
        <v>1</v>
      </c>
      <c r="R61" s="825"/>
      <c r="S61" s="825"/>
      <c r="T61" s="825"/>
      <c r="U61" s="825"/>
      <c r="V61" s="825"/>
      <c r="W61" s="825"/>
      <c r="X61" s="825"/>
      <c r="Y61" s="411">
        <v>0</v>
      </c>
      <c r="Z61" s="411">
        <v>1</v>
      </c>
      <c r="AA61" s="411">
        <v>0</v>
      </c>
      <c r="AB61" s="411">
        <v>0</v>
      </c>
      <c r="AC61" s="411">
        <v>0</v>
      </c>
      <c r="AD61" s="411">
        <v>0</v>
      </c>
      <c r="AE61" s="411">
        <v>0</v>
      </c>
      <c r="AF61" s="411">
        <v>0</v>
      </c>
      <c r="AG61" s="411">
        <f t="shared" ref="AG61" si="37">AG60</f>
        <v>0</v>
      </c>
      <c r="AH61" s="411">
        <f t="shared" ref="AH61" si="38">AH60</f>
        <v>0</v>
      </c>
      <c r="AI61" s="411">
        <f t="shared" ref="AI61" si="39">AI60</f>
        <v>0</v>
      </c>
      <c r="AJ61" s="411">
        <f t="shared" ref="AJ61" si="40">AJ60</f>
        <v>0</v>
      </c>
      <c r="AK61" s="411">
        <f t="shared" ref="AK61" si="41">AK60</f>
        <v>0</v>
      </c>
      <c r="AL61" s="411">
        <f t="shared" ref="AL61" si="42">AL60</f>
        <v>0</v>
      </c>
      <c r="AM61" s="311"/>
    </row>
    <row r="62" spans="1:39" ht="15.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1" outlineLevel="1">
      <c r="A63" s="522">
        <v>9</v>
      </c>
      <c r="B63" s="520" t="s">
        <v>102</v>
      </c>
      <c r="C63" s="291" t="s">
        <v>25</v>
      </c>
      <c r="D63" s="295"/>
      <c r="E63" s="742"/>
      <c r="F63" s="742"/>
      <c r="G63" s="742"/>
      <c r="H63" s="742"/>
      <c r="I63" s="742"/>
      <c r="J63" s="742"/>
      <c r="K63" s="742"/>
      <c r="L63" s="742"/>
      <c r="M63" s="742"/>
      <c r="N63" s="295">
        <v>12</v>
      </c>
      <c r="O63" s="295"/>
      <c r="P63" s="742"/>
      <c r="Q63" s="742"/>
      <c r="R63" s="825"/>
      <c r="S63" s="825"/>
      <c r="T63" s="825"/>
      <c r="U63" s="825"/>
      <c r="V63" s="825"/>
      <c r="W63" s="825"/>
      <c r="X63" s="825"/>
      <c r="Y63" s="415"/>
      <c r="Z63" s="410"/>
      <c r="AA63" s="410"/>
      <c r="AB63" s="410"/>
      <c r="AC63" s="410"/>
      <c r="AD63" s="410"/>
      <c r="AE63" s="410"/>
      <c r="AF63" s="415"/>
      <c r="AG63" s="415"/>
      <c r="AH63" s="415"/>
      <c r="AI63" s="415"/>
      <c r="AJ63" s="415"/>
      <c r="AK63" s="415"/>
      <c r="AL63" s="415"/>
      <c r="AM63" s="296">
        <f>SUM(Y63:AL63)</f>
        <v>0</v>
      </c>
    </row>
    <row r="64" spans="1:39" ht="15.5" outlineLevel="1">
      <c r="B64" s="294" t="s">
        <v>267</v>
      </c>
      <c r="C64" s="291" t="s">
        <v>163</v>
      </c>
      <c r="D64" s="295"/>
      <c r="E64" s="295"/>
      <c r="F64" s="295"/>
      <c r="G64" s="295"/>
      <c r="H64" s="295"/>
      <c r="I64" s="295"/>
      <c r="J64" s="295"/>
      <c r="K64" s="295"/>
      <c r="L64" s="295"/>
      <c r="M64" s="295"/>
      <c r="N64" s="295">
        <v>12</v>
      </c>
      <c r="O64" s="295"/>
      <c r="P64" s="295"/>
      <c r="Q64" s="295"/>
      <c r="R64" s="825"/>
      <c r="S64" s="825"/>
      <c r="T64" s="825"/>
      <c r="U64" s="825"/>
      <c r="V64" s="825"/>
      <c r="W64" s="825"/>
      <c r="X64" s="825"/>
      <c r="Y64" s="411">
        <v>0</v>
      </c>
      <c r="Z64" s="411">
        <v>0</v>
      </c>
      <c r="AA64" s="411">
        <v>0</v>
      </c>
      <c r="AB64" s="411">
        <v>0</v>
      </c>
      <c r="AC64" s="411">
        <v>0</v>
      </c>
      <c r="AD64" s="411">
        <v>0</v>
      </c>
      <c r="AE64" s="411">
        <v>0</v>
      </c>
      <c r="AF64" s="411">
        <v>0</v>
      </c>
      <c r="AG64" s="411">
        <f t="shared" ref="AG64" si="43">AG63</f>
        <v>0</v>
      </c>
      <c r="AH64" s="411">
        <f t="shared" ref="AH64" si="44">AH63</f>
        <v>0</v>
      </c>
      <c r="AI64" s="411">
        <f t="shared" ref="AI64" si="45">AI63</f>
        <v>0</v>
      </c>
      <c r="AJ64" s="411">
        <f t="shared" ref="AJ64" si="46">AJ63</f>
        <v>0</v>
      </c>
      <c r="AK64" s="411">
        <f t="shared" ref="AK64" si="47">AK63</f>
        <v>0</v>
      </c>
      <c r="AL64" s="411">
        <f t="shared" ref="AL64" si="48">AL63</f>
        <v>0</v>
      </c>
      <c r="AM64" s="311"/>
    </row>
    <row r="65" spans="1:39" ht="15.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1" outlineLevel="1">
      <c r="A66" s="522">
        <v>10</v>
      </c>
      <c r="B66" s="520" t="s">
        <v>103</v>
      </c>
      <c r="C66" s="291" t="s">
        <v>25</v>
      </c>
      <c r="D66" s="295"/>
      <c r="E66" s="742"/>
      <c r="F66" s="742"/>
      <c r="G66" s="742"/>
      <c r="H66" s="742"/>
      <c r="I66" s="742"/>
      <c r="J66" s="742"/>
      <c r="K66" s="742"/>
      <c r="L66" s="742"/>
      <c r="M66" s="742"/>
      <c r="N66" s="295">
        <v>3</v>
      </c>
      <c r="O66" s="295"/>
      <c r="P66" s="742"/>
      <c r="Q66" s="742"/>
      <c r="R66" s="825"/>
      <c r="S66" s="825"/>
      <c r="T66" s="825"/>
      <c r="U66" s="825"/>
      <c r="V66" s="825"/>
      <c r="W66" s="825"/>
      <c r="X66" s="825"/>
      <c r="Y66" s="415"/>
      <c r="Z66" s="410"/>
      <c r="AA66" s="410"/>
      <c r="AB66" s="410"/>
      <c r="AC66" s="410"/>
      <c r="AD66" s="410"/>
      <c r="AE66" s="410"/>
      <c r="AF66" s="415"/>
      <c r="AG66" s="415"/>
      <c r="AH66" s="415"/>
      <c r="AI66" s="415"/>
      <c r="AJ66" s="415"/>
      <c r="AK66" s="415"/>
      <c r="AL66" s="415"/>
      <c r="AM66" s="296">
        <f>SUM(Y66:AL66)</f>
        <v>0</v>
      </c>
    </row>
    <row r="67" spans="1:39" ht="15.5" outlineLevel="1">
      <c r="B67" s="294" t="s">
        <v>267</v>
      </c>
      <c r="C67" s="291" t="s">
        <v>163</v>
      </c>
      <c r="D67" s="295"/>
      <c r="E67" s="295"/>
      <c r="F67" s="295"/>
      <c r="G67" s="295"/>
      <c r="H67" s="295"/>
      <c r="I67" s="295"/>
      <c r="J67" s="295"/>
      <c r="K67" s="295"/>
      <c r="L67" s="295"/>
      <c r="M67" s="295"/>
      <c r="N67" s="295">
        <v>3</v>
      </c>
      <c r="O67" s="295"/>
      <c r="P67" s="295"/>
      <c r="Q67" s="295"/>
      <c r="R67" s="825"/>
      <c r="S67" s="825"/>
      <c r="T67" s="825"/>
      <c r="U67" s="825"/>
      <c r="V67" s="825"/>
      <c r="W67" s="825"/>
      <c r="X67" s="825"/>
      <c r="Y67" s="411">
        <v>0</v>
      </c>
      <c r="Z67" s="411">
        <v>0</v>
      </c>
      <c r="AA67" s="411">
        <v>0</v>
      </c>
      <c r="AB67" s="411">
        <v>0</v>
      </c>
      <c r="AC67" s="411">
        <v>0</v>
      </c>
      <c r="AD67" s="411">
        <v>0</v>
      </c>
      <c r="AE67" s="411">
        <v>0</v>
      </c>
      <c r="AF67" s="411">
        <v>0</v>
      </c>
      <c r="AG67" s="411">
        <f t="shared" ref="AG67" si="49">AG66</f>
        <v>0</v>
      </c>
      <c r="AH67" s="411">
        <f t="shared" ref="AH67" si="50">AH66</f>
        <v>0</v>
      </c>
      <c r="AI67" s="411">
        <f t="shared" ref="AI67" si="51">AI66</f>
        <v>0</v>
      </c>
      <c r="AJ67" s="411">
        <f t="shared" ref="AJ67" si="52">AJ66</f>
        <v>0</v>
      </c>
      <c r="AK67" s="411">
        <f t="shared" ref="AK67" si="53">AK66</f>
        <v>0</v>
      </c>
      <c r="AL67" s="411">
        <f t="shared" ref="AL67" si="54">AL66</f>
        <v>0</v>
      </c>
      <c r="AM67" s="311"/>
    </row>
    <row r="68" spans="1:39" ht="15.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1" outlineLevel="1">
      <c r="A70" s="522">
        <v>11</v>
      </c>
      <c r="B70" s="520" t="s">
        <v>104</v>
      </c>
      <c r="C70" s="291" t="s">
        <v>25</v>
      </c>
      <c r="D70" s="295"/>
      <c r="E70" s="742"/>
      <c r="F70" s="742"/>
      <c r="G70" s="742"/>
      <c r="H70" s="742"/>
      <c r="I70" s="742"/>
      <c r="J70" s="742"/>
      <c r="K70" s="742"/>
      <c r="L70" s="742"/>
      <c r="M70" s="742"/>
      <c r="N70" s="295">
        <v>12</v>
      </c>
      <c r="O70" s="295"/>
      <c r="P70" s="742"/>
      <c r="Q70" s="742"/>
      <c r="R70" s="825"/>
      <c r="S70" s="825"/>
      <c r="T70" s="825"/>
      <c r="U70" s="825"/>
      <c r="V70" s="825"/>
      <c r="W70" s="825"/>
      <c r="X70" s="825"/>
      <c r="Y70" s="426"/>
      <c r="Z70" s="410"/>
      <c r="AA70" s="410"/>
      <c r="AB70" s="410"/>
      <c r="AC70" s="410"/>
      <c r="AD70" s="410"/>
      <c r="AE70" s="410"/>
      <c r="AF70" s="415"/>
      <c r="AG70" s="415"/>
      <c r="AH70" s="415"/>
      <c r="AI70" s="415"/>
      <c r="AJ70" s="415"/>
      <c r="AK70" s="415"/>
      <c r="AL70" s="415"/>
      <c r="AM70" s="296">
        <f>SUM(Y70:AL70)</f>
        <v>0</v>
      </c>
    </row>
    <row r="71" spans="1:39" ht="15.5" outlineLevel="1">
      <c r="B71" s="294" t="s">
        <v>267</v>
      </c>
      <c r="C71" s="291" t="s">
        <v>163</v>
      </c>
      <c r="D71" s="295"/>
      <c r="E71" s="295"/>
      <c r="F71" s="295"/>
      <c r="G71" s="295"/>
      <c r="H71" s="295"/>
      <c r="I71" s="295"/>
      <c r="J71" s="295"/>
      <c r="K71" s="295"/>
      <c r="L71" s="295"/>
      <c r="M71" s="295"/>
      <c r="N71" s="295">
        <v>12</v>
      </c>
      <c r="O71" s="295"/>
      <c r="P71" s="295"/>
      <c r="Q71" s="295"/>
      <c r="R71" s="825"/>
      <c r="S71" s="825"/>
      <c r="T71" s="825"/>
      <c r="U71" s="825"/>
      <c r="V71" s="825"/>
      <c r="W71" s="825"/>
      <c r="X71" s="825"/>
      <c r="Y71" s="411">
        <v>0</v>
      </c>
      <c r="Z71" s="411">
        <v>0</v>
      </c>
      <c r="AA71" s="411">
        <v>0</v>
      </c>
      <c r="AB71" s="411">
        <v>0</v>
      </c>
      <c r="AC71" s="411">
        <v>0</v>
      </c>
      <c r="AD71" s="411">
        <v>0</v>
      </c>
      <c r="AE71" s="411">
        <v>0</v>
      </c>
      <c r="AF71" s="411">
        <v>0</v>
      </c>
      <c r="AG71" s="411">
        <f t="shared" ref="AG71" si="55">AG70</f>
        <v>0</v>
      </c>
      <c r="AH71" s="411">
        <f t="shared" ref="AH71" si="56">AH70</f>
        <v>0</v>
      </c>
      <c r="AI71" s="411">
        <f t="shared" ref="AI71" si="57">AI70</f>
        <v>0</v>
      </c>
      <c r="AJ71" s="411">
        <f t="shared" ref="AJ71" si="58">AJ70</f>
        <v>0</v>
      </c>
      <c r="AK71" s="411">
        <f t="shared" ref="AK71" si="59">AK70</f>
        <v>0</v>
      </c>
      <c r="AL71" s="411">
        <f t="shared" ref="AL71" si="60">AL70</f>
        <v>0</v>
      </c>
      <c r="AM71" s="297"/>
    </row>
    <row r="72" spans="1:39" ht="15.5" outlineLevel="1">
      <c r="B72" s="315"/>
      <c r="C72" s="305"/>
      <c r="D72" s="291"/>
      <c r="E72" s="291"/>
      <c r="F72" s="291"/>
      <c r="G72" s="291"/>
      <c r="H72" s="291"/>
      <c r="I72" s="291"/>
      <c r="J72" s="291"/>
      <c r="K72" s="291"/>
      <c r="L72" s="291"/>
      <c r="M72" s="291"/>
      <c r="N72" s="291"/>
      <c r="O72" s="291"/>
      <c r="P72" s="291"/>
      <c r="Q72" s="291"/>
      <c r="R72" s="822"/>
      <c r="S72" s="822"/>
      <c r="T72" s="822"/>
      <c r="U72" s="822"/>
      <c r="V72" s="822"/>
      <c r="W72" s="822"/>
      <c r="X72" s="822"/>
      <c r="Y72" s="412"/>
      <c r="Z72" s="421"/>
      <c r="AA72" s="421"/>
      <c r="AB72" s="421"/>
      <c r="AC72" s="421"/>
      <c r="AD72" s="421"/>
      <c r="AE72" s="421"/>
      <c r="AF72" s="421"/>
      <c r="AG72" s="421"/>
      <c r="AH72" s="421"/>
      <c r="AI72" s="421"/>
      <c r="AJ72" s="421"/>
      <c r="AK72" s="421"/>
      <c r="AL72" s="421"/>
      <c r="AM72" s="306"/>
    </row>
    <row r="73" spans="1:39" ht="31" outlineLevel="1">
      <c r="A73" s="522">
        <v>12</v>
      </c>
      <c r="B73" s="520" t="s">
        <v>105</v>
      </c>
      <c r="C73" s="291" t="s">
        <v>25</v>
      </c>
      <c r="D73" s="295"/>
      <c r="E73" s="742"/>
      <c r="F73" s="742"/>
      <c r="G73" s="742"/>
      <c r="H73" s="742"/>
      <c r="I73" s="742"/>
      <c r="J73" s="742"/>
      <c r="K73" s="742"/>
      <c r="L73" s="742"/>
      <c r="M73" s="742"/>
      <c r="N73" s="295">
        <v>12</v>
      </c>
      <c r="O73" s="295"/>
      <c r="P73" s="742"/>
      <c r="Q73" s="742"/>
      <c r="R73" s="825"/>
      <c r="S73" s="825"/>
      <c r="T73" s="825"/>
      <c r="U73" s="825"/>
      <c r="V73" s="825"/>
      <c r="W73" s="825"/>
      <c r="X73" s="825"/>
      <c r="Y73" s="410"/>
      <c r="Z73" s="410"/>
      <c r="AA73" s="410"/>
      <c r="AB73" s="410"/>
      <c r="AC73" s="410"/>
      <c r="AD73" s="410"/>
      <c r="AE73" s="410"/>
      <c r="AF73" s="415"/>
      <c r="AG73" s="415"/>
      <c r="AH73" s="415"/>
      <c r="AI73" s="415"/>
      <c r="AJ73" s="415"/>
      <c r="AK73" s="415"/>
      <c r="AL73" s="415"/>
      <c r="AM73" s="296">
        <f>SUM(Y73:AL73)</f>
        <v>0</v>
      </c>
    </row>
    <row r="74" spans="1:39" ht="15.5" outlineLevel="1">
      <c r="B74" s="520" t="s">
        <v>267</v>
      </c>
      <c r="C74" s="291" t="s">
        <v>163</v>
      </c>
      <c r="D74" s="295"/>
      <c r="E74" s="295"/>
      <c r="F74" s="295"/>
      <c r="G74" s="295"/>
      <c r="H74" s="295"/>
      <c r="I74" s="295"/>
      <c r="J74" s="295"/>
      <c r="K74" s="295"/>
      <c r="L74" s="295"/>
      <c r="M74" s="295"/>
      <c r="N74" s="295">
        <v>12</v>
      </c>
      <c r="O74" s="295"/>
      <c r="P74" s="295"/>
      <c r="Q74" s="295"/>
      <c r="R74" s="825"/>
      <c r="S74" s="825"/>
      <c r="T74" s="825"/>
      <c r="U74" s="825"/>
      <c r="V74" s="825"/>
      <c r="W74" s="825"/>
      <c r="X74" s="825"/>
      <c r="Y74" s="411">
        <v>0</v>
      </c>
      <c r="Z74" s="411">
        <v>0</v>
      </c>
      <c r="AA74" s="411">
        <v>0</v>
      </c>
      <c r="AB74" s="411">
        <v>0</v>
      </c>
      <c r="AC74" s="411">
        <v>0</v>
      </c>
      <c r="AD74" s="411">
        <v>0</v>
      </c>
      <c r="AE74" s="411">
        <v>0</v>
      </c>
      <c r="AF74" s="411">
        <v>0</v>
      </c>
      <c r="AG74" s="411">
        <f t="shared" ref="AG74" si="61">AG73</f>
        <v>0</v>
      </c>
      <c r="AH74" s="411">
        <f t="shared" ref="AH74" si="62">AH73</f>
        <v>0</v>
      </c>
      <c r="AI74" s="411">
        <f t="shared" ref="AI74" si="63">AI73</f>
        <v>0</v>
      </c>
      <c r="AJ74" s="411">
        <f t="shared" ref="AJ74" si="64">AJ73</f>
        <v>0</v>
      </c>
      <c r="AK74" s="411">
        <f t="shared" ref="AK74" si="65">AK73</f>
        <v>0</v>
      </c>
      <c r="AL74" s="411">
        <f t="shared" ref="AL74" si="66">AL73</f>
        <v>0</v>
      </c>
      <c r="AM74" s="297"/>
    </row>
    <row r="75" spans="1:39" ht="15.5" outlineLevel="1">
      <c r="B75" s="520"/>
      <c r="C75" s="305"/>
      <c r="D75" s="291"/>
      <c r="E75" s="291"/>
      <c r="F75" s="291"/>
      <c r="G75" s="291"/>
      <c r="H75" s="291"/>
      <c r="I75" s="291"/>
      <c r="J75" s="291"/>
      <c r="K75" s="291"/>
      <c r="L75" s="291"/>
      <c r="M75" s="291"/>
      <c r="N75" s="291"/>
      <c r="O75" s="291"/>
      <c r="P75" s="291"/>
      <c r="Q75" s="291"/>
      <c r="R75" s="822"/>
      <c r="S75" s="822"/>
      <c r="T75" s="822"/>
      <c r="U75" s="822"/>
      <c r="V75" s="822"/>
      <c r="W75" s="822"/>
      <c r="X75" s="822"/>
      <c r="Y75" s="422"/>
      <c r="Z75" s="422"/>
      <c r="AA75" s="412"/>
      <c r="AB75" s="412"/>
      <c r="AC75" s="412"/>
      <c r="AD75" s="412"/>
      <c r="AE75" s="412"/>
      <c r="AF75" s="412"/>
      <c r="AG75" s="412"/>
      <c r="AH75" s="412"/>
      <c r="AI75" s="412"/>
      <c r="AJ75" s="412"/>
      <c r="AK75" s="412"/>
      <c r="AL75" s="412"/>
      <c r="AM75" s="306"/>
    </row>
    <row r="76" spans="1:39" ht="31" outlineLevel="1">
      <c r="A76" s="522">
        <v>13</v>
      </c>
      <c r="B76" s="520" t="s">
        <v>106</v>
      </c>
      <c r="C76" s="291" t="s">
        <v>25</v>
      </c>
      <c r="D76" s="295">
        <v>22423</v>
      </c>
      <c r="E76" s="825">
        <v>22423</v>
      </c>
      <c r="F76" s="825">
        <v>22423</v>
      </c>
      <c r="G76" s="825"/>
      <c r="H76" s="825"/>
      <c r="I76" s="825"/>
      <c r="J76" s="825"/>
      <c r="K76" s="825"/>
      <c r="L76" s="825"/>
      <c r="M76" s="825"/>
      <c r="N76" s="295">
        <v>12</v>
      </c>
      <c r="O76" s="295">
        <v>7</v>
      </c>
      <c r="P76" s="825">
        <v>7</v>
      </c>
      <c r="Q76" s="825">
        <v>7</v>
      </c>
      <c r="R76" s="825"/>
      <c r="S76" s="825"/>
      <c r="T76" s="825"/>
      <c r="U76" s="825"/>
      <c r="V76" s="825"/>
      <c r="W76" s="825"/>
      <c r="X76" s="825"/>
      <c r="Y76" s="410"/>
      <c r="Z76" s="410"/>
      <c r="AA76" s="410">
        <v>1</v>
      </c>
      <c r="AB76" s="410"/>
      <c r="AC76" s="410"/>
      <c r="AD76" s="410"/>
      <c r="AE76" s="410"/>
      <c r="AF76" s="415"/>
      <c r="AG76" s="415"/>
      <c r="AH76" s="415"/>
      <c r="AI76" s="415"/>
      <c r="AJ76" s="415"/>
      <c r="AK76" s="415"/>
      <c r="AL76" s="415"/>
      <c r="AM76" s="296">
        <f>SUM(Y76:AL76)</f>
        <v>1</v>
      </c>
    </row>
    <row r="77" spans="1:39" ht="15.5" outlineLevel="1">
      <c r="B77" s="520" t="s">
        <v>267</v>
      </c>
      <c r="C77" s="291" t="s">
        <v>163</v>
      </c>
      <c r="D77" s="295"/>
      <c r="E77" s="295"/>
      <c r="F77" s="295"/>
      <c r="G77" s="295"/>
      <c r="H77" s="295"/>
      <c r="I77" s="295"/>
      <c r="J77" s="295"/>
      <c r="K77" s="295"/>
      <c r="L77" s="295"/>
      <c r="M77" s="295"/>
      <c r="N77" s="295">
        <v>12</v>
      </c>
      <c r="O77" s="295"/>
      <c r="P77" s="295"/>
      <c r="Q77" s="295"/>
      <c r="R77" s="825"/>
      <c r="S77" s="825"/>
      <c r="T77" s="825"/>
      <c r="U77" s="825"/>
      <c r="V77" s="825"/>
      <c r="W77" s="825"/>
      <c r="X77" s="825"/>
      <c r="Y77" s="411">
        <v>0</v>
      </c>
      <c r="Z77" s="411">
        <v>0</v>
      </c>
      <c r="AA77" s="411">
        <v>1</v>
      </c>
      <c r="AB77" s="411">
        <v>0</v>
      </c>
      <c r="AC77" s="411">
        <v>0</v>
      </c>
      <c r="AD77" s="411">
        <v>0</v>
      </c>
      <c r="AE77" s="411">
        <v>0</v>
      </c>
      <c r="AF77" s="411">
        <v>0</v>
      </c>
      <c r="AG77" s="411">
        <f t="shared" ref="AG77:AL77" si="67">AG76</f>
        <v>0</v>
      </c>
      <c r="AH77" s="411">
        <f t="shared" si="67"/>
        <v>0</v>
      </c>
      <c r="AI77" s="411">
        <f t="shared" si="67"/>
        <v>0</v>
      </c>
      <c r="AJ77" s="411">
        <f t="shared" si="67"/>
        <v>0</v>
      </c>
      <c r="AK77" s="411">
        <f t="shared" si="67"/>
        <v>0</v>
      </c>
      <c r="AL77" s="411">
        <f t="shared" si="67"/>
        <v>0</v>
      </c>
      <c r="AM77" s="306"/>
    </row>
    <row r="78" spans="1:39" ht="15.5" outlineLevel="1">
      <c r="B78" s="520"/>
      <c r="C78" s="305"/>
      <c r="D78" s="291"/>
      <c r="E78" s="291"/>
      <c r="F78" s="291"/>
      <c r="G78" s="291"/>
      <c r="H78" s="291"/>
      <c r="I78" s="291"/>
      <c r="J78" s="291"/>
      <c r="K78" s="291"/>
      <c r="L78" s="291"/>
      <c r="M78" s="291"/>
      <c r="N78" s="291"/>
      <c r="O78" s="291"/>
      <c r="P78" s="291"/>
      <c r="Q78" s="291"/>
      <c r="R78" s="822"/>
      <c r="S78" s="822"/>
      <c r="T78" s="822"/>
      <c r="U78" s="822"/>
      <c r="V78" s="822"/>
      <c r="W78" s="822"/>
      <c r="X78" s="822"/>
      <c r="Y78" s="412"/>
      <c r="Z78" s="412"/>
      <c r="AA78" s="412"/>
      <c r="AB78" s="412"/>
      <c r="AC78" s="412"/>
      <c r="AD78" s="412"/>
      <c r="AE78" s="412"/>
      <c r="AF78" s="412"/>
      <c r="AG78" s="412"/>
      <c r="AH78" s="412"/>
      <c r="AI78" s="412"/>
      <c r="AJ78" s="412"/>
      <c r="AK78" s="412"/>
      <c r="AL78" s="412"/>
      <c r="AM78" s="306"/>
    </row>
    <row r="79" spans="1:39" ht="15.5" outlineLevel="1">
      <c r="B79" s="288" t="s">
        <v>107</v>
      </c>
      <c r="C79" s="289"/>
      <c r="D79" s="290"/>
      <c r="E79" s="290"/>
      <c r="F79" s="290"/>
      <c r="G79" s="290"/>
      <c r="H79" s="290"/>
      <c r="I79" s="290"/>
      <c r="J79" s="290"/>
      <c r="K79" s="290"/>
      <c r="L79" s="290"/>
      <c r="M79" s="290"/>
      <c r="N79" s="290"/>
      <c r="O79" s="290"/>
      <c r="P79" s="289"/>
      <c r="Q79" s="289"/>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ht="15.5" outlineLevel="1">
      <c r="A80" s="522">
        <v>14</v>
      </c>
      <c r="B80" s="315" t="s">
        <v>108</v>
      </c>
      <c r="C80" s="291" t="s">
        <v>25</v>
      </c>
      <c r="D80" s="295">
        <v>29448</v>
      </c>
      <c r="E80" s="825">
        <v>22796</v>
      </c>
      <c r="F80" s="825">
        <v>21592</v>
      </c>
      <c r="G80" s="825"/>
      <c r="H80" s="825"/>
      <c r="I80" s="825"/>
      <c r="J80" s="825"/>
      <c r="K80" s="825"/>
      <c r="L80" s="825"/>
      <c r="M80" s="825"/>
      <c r="N80" s="295">
        <v>12</v>
      </c>
      <c r="O80" s="295">
        <v>2</v>
      </c>
      <c r="P80" s="825">
        <v>2</v>
      </c>
      <c r="Q80" s="825">
        <v>2</v>
      </c>
      <c r="R80" s="825"/>
      <c r="S80" s="825"/>
      <c r="T80" s="825"/>
      <c r="U80" s="825"/>
      <c r="V80" s="825"/>
      <c r="W80" s="825"/>
      <c r="X80" s="825"/>
      <c r="Y80" s="533">
        <v>1</v>
      </c>
      <c r="Z80" s="410"/>
      <c r="AA80" s="410"/>
      <c r="AB80" s="410"/>
      <c r="AC80" s="410"/>
      <c r="AD80" s="410"/>
      <c r="AE80" s="410"/>
      <c r="AF80" s="410"/>
      <c r="AG80" s="410"/>
      <c r="AH80" s="410"/>
      <c r="AI80" s="410"/>
      <c r="AJ80" s="410"/>
      <c r="AK80" s="410"/>
      <c r="AL80" s="410"/>
      <c r="AM80" s="296">
        <f>SUM(Y80:AL80)</f>
        <v>1</v>
      </c>
    </row>
    <row r="81" spans="1:40" ht="15.5" outlineLevel="1">
      <c r="B81" s="294" t="s">
        <v>267</v>
      </c>
      <c r="C81" s="291" t="s">
        <v>163</v>
      </c>
      <c r="D81" s="295"/>
      <c r="E81" s="295"/>
      <c r="F81" s="295"/>
      <c r="G81" s="295"/>
      <c r="H81" s="295"/>
      <c r="I81" s="295"/>
      <c r="J81" s="295"/>
      <c r="K81" s="295"/>
      <c r="L81" s="295"/>
      <c r="M81" s="295"/>
      <c r="N81" s="295">
        <v>12</v>
      </c>
      <c r="O81" s="295"/>
      <c r="P81" s="295"/>
      <c r="Q81" s="295"/>
      <c r="R81" s="825"/>
      <c r="S81" s="825"/>
      <c r="T81" s="825"/>
      <c r="U81" s="825"/>
      <c r="V81" s="825"/>
      <c r="W81" s="825"/>
      <c r="X81" s="825"/>
      <c r="Y81" s="411">
        <v>1</v>
      </c>
      <c r="Z81" s="411">
        <v>0</v>
      </c>
      <c r="AA81" s="411">
        <v>0</v>
      </c>
      <c r="AB81" s="411">
        <v>0</v>
      </c>
      <c r="AC81" s="411">
        <v>0</v>
      </c>
      <c r="AD81" s="411">
        <v>0</v>
      </c>
      <c r="AE81" s="411">
        <v>0</v>
      </c>
      <c r="AF81" s="411">
        <v>0</v>
      </c>
      <c r="AG81" s="411">
        <f t="shared" ref="AG81" si="68">AG80</f>
        <v>0</v>
      </c>
      <c r="AH81" s="411">
        <f t="shared" ref="AH81" si="69">AH80</f>
        <v>0</v>
      </c>
      <c r="AI81" s="411">
        <f t="shared" ref="AI81" si="70">AI80</f>
        <v>0</v>
      </c>
      <c r="AJ81" s="411">
        <f t="shared" ref="AJ81" si="71">AJ80</f>
        <v>0</v>
      </c>
      <c r="AK81" s="411">
        <f t="shared" ref="AK81" si="72">AK80</f>
        <v>0</v>
      </c>
      <c r="AL81" s="411">
        <f t="shared" ref="AL81" si="73">AL80</f>
        <v>0</v>
      </c>
      <c r="AM81" s="297"/>
    </row>
    <row r="82" spans="1:40" s="515" customFormat="1" ht="15.5" outlineLevel="1">
      <c r="A82" s="523"/>
      <c r="B82" s="294"/>
      <c r="C82" s="291"/>
      <c r="D82" s="291"/>
      <c r="E82" s="291"/>
      <c r="F82" s="291"/>
      <c r="G82" s="291"/>
      <c r="H82" s="291"/>
      <c r="I82" s="291"/>
      <c r="J82" s="291"/>
      <c r="K82" s="291"/>
      <c r="L82" s="291"/>
      <c r="M82" s="291"/>
      <c r="N82" s="468"/>
      <c r="O82" s="291"/>
      <c r="P82" s="291"/>
      <c r="Q82" s="291"/>
      <c r="R82" s="822"/>
      <c r="S82" s="822"/>
      <c r="T82" s="822"/>
      <c r="U82" s="822"/>
      <c r="V82" s="822"/>
      <c r="W82" s="822"/>
      <c r="X82" s="822"/>
      <c r="Y82" s="411"/>
      <c r="Z82" s="411"/>
      <c r="AA82" s="411"/>
      <c r="AB82" s="411"/>
      <c r="AC82" s="411"/>
      <c r="AD82" s="411"/>
      <c r="AE82" s="411"/>
      <c r="AF82" s="411"/>
      <c r="AG82" s="411"/>
      <c r="AH82" s="411"/>
      <c r="AI82" s="411"/>
      <c r="AJ82" s="411"/>
      <c r="AK82" s="411"/>
      <c r="AL82" s="411"/>
      <c r="AM82" s="516"/>
      <c r="AN82" s="630"/>
    </row>
    <row r="83" spans="1:40" s="309" customFormat="1" ht="15.5" outlineLevel="1">
      <c r="A83" s="523"/>
      <c r="B83" s="288" t="s">
        <v>490</v>
      </c>
      <c r="C83" s="291"/>
      <c r="D83" s="291"/>
      <c r="E83" s="291"/>
      <c r="F83" s="291"/>
      <c r="G83" s="291"/>
      <c r="H83" s="291"/>
      <c r="I83" s="291"/>
      <c r="J83" s="291"/>
      <c r="K83" s="291"/>
      <c r="L83" s="291"/>
      <c r="M83" s="291"/>
      <c r="N83" s="291"/>
      <c r="O83" s="291"/>
      <c r="P83" s="291"/>
      <c r="Q83" s="291"/>
      <c r="R83" s="822"/>
      <c r="S83" s="822"/>
      <c r="T83" s="822"/>
      <c r="U83" s="822"/>
      <c r="V83" s="822"/>
      <c r="W83" s="822"/>
      <c r="X83" s="822"/>
      <c r="Y83" s="412"/>
      <c r="Z83" s="412"/>
      <c r="AA83" s="412"/>
      <c r="AB83" s="412"/>
      <c r="AC83" s="412"/>
      <c r="AD83" s="412"/>
      <c r="AE83" s="416"/>
      <c r="AF83" s="416"/>
      <c r="AG83" s="416"/>
      <c r="AH83" s="416"/>
      <c r="AI83" s="416"/>
      <c r="AJ83" s="416"/>
      <c r="AK83" s="416"/>
      <c r="AL83" s="416"/>
      <c r="AM83" s="517"/>
      <c r="AN83" s="631"/>
    </row>
    <row r="84" spans="1:40" ht="15.5" outlineLevel="1">
      <c r="A84" s="522">
        <v>15</v>
      </c>
      <c r="B84" s="294" t="s">
        <v>495</v>
      </c>
      <c r="C84" s="291" t="s">
        <v>25</v>
      </c>
      <c r="D84" s="295"/>
      <c r="E84" s="295"/>
      <c r="F84" s="295"/>
      <c r="G84" s="295"/>
      <c r="H84" s="295"/>
      <c r="I84" s="295"/>
      <c r="J84" s="295"/>
      <c r="K84" s="295"/>
      <c r="L84" s="295"/>
      <c r="M84" s="295"/>
      <c r="N84" s="295">
        <v>0</v>
      </c>
      <c r="O84" s="295"/>
      <c r="P84" s="295"/>
      <c r="Q84" s="295"/>
      <c r="R84" s="825"/>
      <c r="S84" s="825"/>
      <c r="T84" s="825"/>
      <c r="U84" s="825"/>
      <c r="V84" s="825"/>
      <c r="W84" s="825"/>
      <c r="X84" s="825"/>
      <c r="Y84" s="410"/>
      <c r="Z84" s="410"/>
      <c r="AA84" s="410"/>
      <c r="AB84" s="410"/>
      <c r="AC84" s="410"/>
      <c r="AD84" s="410"/>
      <c r="AE84" s="410"/>
      <c r="AF84" s="410"/>
      <c r="AG84" s="410"/>
      <c r="AH84" s="410"/>
      <c r="AI84" s="410"/>
      <c r="AJ84" s="410"/>
      <c r="AK84" s="410"/>
      <c r="AL84" s="410"/>
      <c r="AM84" s="296">
        <f>SUM(Y84:AL84)</f>
        <v>0</v>
      </c>
    </row>
    <row r="85" spans="1:40" ht="15.5" outlineLevel="1">
      <c r="B85" s="294" t="s">
        <v>267</v>
      </c>
      <c r="C85" s="291" t="s">
        <v>163</v>
      </c>
      <c r="D85" s="295"/>
      <c r="E85" s="295"/>
      <c r="F85" s="295"/>
      <c r="G85" s="295"/>
      <c r="H85" s="295"/>
      <c r="I85" s="295"/>
      <c r="J85" s="295"/>
      <c r="K85" s="295"/>
      <c r="L85" s="295"/>
      <c r="M85" s="295"/>
      <c r="N85" s="295">
        <v>0</v>
      </c>
      <c r="O85" s="295"/>
      <c r="P85" s="295"/>
      <c r="Q85" s="295"/>
      <c r="R85" s="825"/>
      <c r="S85" s="825"/>
      <c r="T85" s="825"/>
      <c r="U85" s="825"/>
      <c r="V85" s="825"/>
      <c r="W85" s="825"/>
      <c r="X85" s="825"/>
      <c r="Y85" s="411">
        <v>0</v>
      </c>
      <c r="Z85" s="411">
        <v>0</v>
      </c>
      <c r="AA85" s="411">
        <v>0</v>
      </c>
      <c r="AB85" s="411">
        <v>0</v>
      </c>
      <c r="AC85" s="411">
        <v>0</v>
      </c>
      <c r="AD85" s="411">
        <v>0</v>
      </c>
      <c r="AE85" s="411">
        <v>0</v>
      </c>
      <c r="AF85" s="411">
        <v>0</v>
      </c>
      <c r="AG85" s="411">
        <f t="shared" ref="AG85:AL85" si="74">AG84</f>
        <v>0</v>
      </c>
      <c r="AH85" s="411">
        <f t="shared" si="74"/>
        <v>0</v>
      </c>
      <c r="AI85" s="411">
        <f t="shared" si="74"/>
        <v>0</v>
      </c>
      <c r="AJ85" s="411">
        <f t="shared" si="74"/>
        <v>0</v>
      </c>
      <c r="AK85" s="411">
        <f t="shared" si="74"/>
        <v>0</v>
      </c>
      <c r="AL85" s="411">
        <f t="shared" si="74"/>
        <v>0</v>
      </c>
      <c r="AM85" s="297"/>
    </row>
    <row r="86" spans="1:40" ht="15.5" outlineLevel="1">
      <c r="B86" s="315"/>
      <c r="C86" s="305"/>
      <c r="D86" s="291"/>
      <c r="E86" s="291"/>
      <c r="F86" s="291"/>
      <c r="G86" s="291"/>
      <c r="H86" s="291"/>
      <c r="I86" s="291"/>
      <c r="J86" s="291"/>
      <c r="K86" s="291"/>
      <c r="L86" s="291"/>
      <c r="M86" s="291"/>
      <c r="N86" s="291"/>
      <c r="O86" s="291"/>
      <c r="P86" s="291"/>
      <c r="Q86" s="291"/>
      <c r="R86" s="822"/>
      <c r="S86" s="822"/>
      <c r="T86" s="822"/>
      <c r="U86" s="822"/>
      <c r="V86" s="822"/>
      <c r="W86" s="822"/>
      <c r="X86" s="822"/>
      <c r="Y86" s="412"/>
      <c r="Z86" s="412"/>
      <c r="AA86" s="412"/>
      <c r="AB86" s="412"/>
      <c r="AC86" s="412"/>
      <c r="AD86" s="412"/>
      <c r="AE86" s="412"/>
      <c r="AF86" s="412"/>
      <c r="AG86" s="412"/>
      <c r="AH86" s="412"/>
      <c r="AI86" s="412"/>
      <c r="AJ86" s="412"/>
      <c r="AK86" s="412"/>
      <c r="AL86" s="412"/>
      <c r="AM86" s="306"/>
    </row>
    <row r="87" spans="1:40" s="283" customFormat="1" ht="15.5" outlineLevel="1">
      <c r="A87" s="522">
        <v>16</v>
      </c>
      <c r="B87" s="324" t="s">
        <v>491</v>
      </c>
      <c r="C87" s="291" t="s">
        <v>25</v>
      </c>
      <c r="D87" s="295"/>
      <c r="E87" s="295"/>
      <c r="F87" s="295"/>
      <c r="G87" s="295"/>
      <c r="H87" s="295"/>
      <c r="I87" s="295"/>
      <c r="J87" s="295"/>
      <c r="K87" s="295"/>
      <c r="L87" s="295"/>
      <c r="M87" s="295"/>
      <c r="N87" s="295">
        <v>0</v>
      </c>
      <c r="O87" s="295"/>
      <c r="P87" s="295"/>
      <c r="Q87" s="295"/>
      <c r="R87" s="825"/>
      <c r="S87" s="825"/>
      <c r="T87" s="825"/>
      <c r="U87" s="825"/>
      <c r="V87" s="825"/>
      <c r="W87" s="825"/>
      <c r="X87" s="825"/>
      <c r="Y87" s="410"/>
      <c r="Z87" s="410"/>
      <c r="AA87" s="410"/>
      <c r="AB87" s="410"/>
      <c r="AC87" s="410"/>
      <c r="AD87" s="410"/>
      <c r="AE87" s="410"/>
      <c r="AF87" s="410"/>
      <c r="AG87" s="410"/>
      <c r="AH87" s="410"/>
      <c r="AI87" s="410"/>
      <c r="AJ87" s="410"/>
      <c r="AK87" s="410"/>
      <c r="AL87" s="410"/>
      <c r="AM87" s="296">
        <f>SUM(Y87:AL87)</f>
        <v>0</v>
      </c>
    </row>
    <row r="88" spans="1:40" s="283" customFormat="1" ht="15.5" outlineLevel="1">
      <c r="A88" s="522"/>
      <c r="B88" s="324" t="s">
        <v>267</v>
      </c>
      <c r="C88" s="291" t="s">
        <v>163</v>
      </c>
      <c r="D88" s="295"/>
      <c r="E88" s="295"/>
      <c r="F88" s="295"/>
      <c r="G88" s="295"/>
      <c r="H88" s="295"/>
      <c r="I88" s="295"/>
      <c r="J88" s="295"/>
      <c r="K88" s="295"/>
      <c r="L88" s="295"/>
      <c r="M88" s="295"/>
      <c r="N88" s="295">
        <v>0</v>
      </c>
      <c r="O88" s="295"/>
      <c r="P88" s="295"/>
      <c r="Q88" s="295"/>
      <c r="R88" s="825"/>
      <c r="S88" s="825"/>
      <c r="T88" s="825"/>
      <c r="U88" s="825"/>
      <c r="V88" s="825"/>
      <c r="W88" s="825"/>
      <c r="X88" s="825"/>
      <c r="Y88" s="411">
        <v>0</v>
      </c>
      <c r="Z88" s="411">
        <v>0</v>
      </c>
      <c r="AA88" s="411">
        <v>0</v>
      </c>
      <c r="AB88" s="411">
        <v>0</v>
      </c>
      <c r="AC88" s="411">
        <v>0</v>
      </c>
      <c r="AD88" s="411">
        <v>0</v>
      </c>
      <c r="AE88" s="411">
        <v>0</v>
      </c>
      <c r="AF88" s="411">
        <v>0</v>
      </c>
      <c r="AG88" s="411">
        <f t="shared" ref="AG88:AL88" si="75">AG87</f>
        <v>0</v>
      </c>
      <c r="AH88" s="411">
        <f t="shared" si="75"/>
        <v>0</v>
      </c>
      <c r="AI88" s="411">
        <f t="shared" si="75"/>
        <v>0</v>
      </c>
      <c r="AJ88" s="411">
        <f t="shared" si="75"/>
        <v>0</v>
      </c>
      <c r="AK88" s="411">
        <f t="shared" si="75"/>
        <v>0</v>
      </c>
      <c r="AL88" s="411">
        <f t="shared" si="75"/>
        <v>0</v>
      </c>
      <c r="AM88" s="297"/>
    </row>
    <row r="89" spans="1:40" s="283" customFormat="1" ht="15.5" outlineLevel="1">
      <c r="A89" s="522"/>
      <c r="B89" s="324"/>
      <c r="C89" s="291"/>
      <c r="D89" s="291"/>
      <c r="E89" s="291"/>
      <c r="F89" s="291"/>
      <c r="G89" s="291"/>
      <c r="H89" s="291"/>
      <c r="I89" s="291"/>
      <c r="J89" s="291"/>
      <c r="K89" s="291"/>
      <c r="L89" s="291"/>
      <c r="M89" s="291"/>
      <c r="N89" s="291"/>
      <c r="O89" s="291"/>
      <c r="P89" s="291"/>
      <c r="Q89" s="291"/>
      <c r="R89" s="822"/>
      <c r="S89" s="822"/>
      <c r="T89" s="822"/>
      <c r="U89" s="822"/>
      <c r="V89" s="822"/>
      <c r="W89" s="822"/>
      <c r="X89" s="822"/>
      <c r="Y89" s="412"/>
      <c r="Z89" s="412"/>
      <c r="AA89" s="412"/>
      <c r="AB89" s="412"/>
      <c r="AC89" s="412"/>
      <c r="AD89" s="412"/>
      <c r="AE89" s="416"/>
      <c r="AF89" s="416"/>
      <c r="AG89" s="416"/>
      <c r="AH89" s="416"/>
      <c r="AI89" s="416"/>
      <c r="AJ89" s="416"/>
      <c r="AK89" s="416"/>
      <c r="AL89" s="416"/>
      <c r="AM89" s="313"/>
    </row>
    <row r="90" spans="1:40" ht="15.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5" outlineLevel="1">
      <c r="A91" s="522">
        <v>17</v>
      </c>
      <c r="B91" s="520" t="s">
        <v>112</v>
      </c>
      <c r="C91" s="291" t="s">
        <v>25</v>
      </c>
      <c r="D91" s="295"/>
      <c r="E91" s="295"/>
      <c r="F91" s="295"/>
      <c r="G91" s="295"/>
      <c r="H91" s="295"/>
      <c r="I91" s="295"/>
      <c r="J91" s="295"/>
      <c r="K91" s="295"/>
      <c r="L91" s="295"/>
      <c r="M91" s="295"/>
      <c r="N91" s="295">
        <v>12</v>
      </c>
      <c r="O91" s="295"/>
      <c r="P91" s="295"/>
      <c r="Q91" s="295"/>
      <c r="R91" s="825"/>
      <c r="S91" s="825"/>
      <c r="T91" s="825"/>
      <c r="U91" s="825"/>
      <c r="V91" s="825"/>
      <c r="W91" s="825"/>
      <c r="X91" s="825"/>
      <c r="Y91" s="426"/>
      <c r="Z91" s="410"/>
      <c r="AA91" s="410"/>
      <c r="AB91" s="410"/>
      <c r="AC91" s="410"/>
      <c r="AD91" s="410"/>
      <c r="AE91" s="410"/>
      <c r="AF91" s="415"/>
      <c r="AG91" s="415"/>
      <c r="AH91" s="415"/>
      <c r="AI91" s="415"/>
      <c r="AJ91" s="415"/>
      <c r="AK91" s="415"/>
      <c r="AL91" s="415"/>
      <c r="AM91" s="296">
        <f>SUM(Y91:AL91)</f>
        <v>0</v>
      </c>
    </row>
    <row r="92" spans="1:40" ht="15.5" outlineLevel="1">
      <c r="B92" s="294" t="s">
        <v>267</v>
      </c>
      <c r="C92" s="291" t="s">
        <v>163</v>
      </c>
      <c r="D92" s="295"/>
      <c r="E92" s="295"/>
      <c r="F92" s="295"/>
      <c r="G92" s="295"/>
      <c r="H92" s="295"/>
      <c r="I92" s="295"/>
      <c r="J92" s="295"/>
      <c r="K92" s="295"/>
      <c r="L92" s="295"/>
      <c r="M92" s="295"/>
      <c r="N92" s="295">
        <v>12</v>
      </c>
      <c r="O92" s="295"/>
      <c r="P92" s="295"/>
      <c r="Q92" s="295"/>
      <c r="R92" s="825"/>
      <c r="S92" s="825"/>
      <c r="T92" s="825"/>
      <c r="U92" s="825"/>
      <c r="V92" s="825"/>
      <c r="W92" s="825"/>
      <c r="X92" s="825"/>
      <c r="Y92" s="411">
        <v>0</v>
      </c>
      <c r="Z92" s="411">
        <v>0</v>
      </c>
      <c r="AA92" s="411">
        <v>0</v>
      </c>
      <c r="AB92" s="411">
        <v>0</v>
      </c>
      <c r="AC92" s="411">
        <v>0</v>
      </c>
      <c r="AD92" s="411">
        <v>0</v>
      </c>
      <c r="AE92" s="411">
        <v>0</v>
      </c>
      <c r="AF92" s="411">
        <v>0</v>
      </c>
      <c r="AG92" s="411">
        <f t="shared" ref="AG92:AL92" si="76">AG91</f>
        <v>0</v>
      </c>
      <c r="AH92" s="411">
        <f t="shared" si="76"/>
        <v>0</v>
      </c>
      <c r="AI92" s="411">
        <f t="shared" si="76"/>
        <v>0</v>
      </c>
      <c r="AJ92" s="411">
        <f t="shared" si="76"/>
        <v>0</v>
      </c>
      <c r="AK92" s="411">
        <f t="shared" si="76"/>
        <v>0</v>
      </c>
      <c r="AL92" s="411">
        <f t="shared" si="76"/>
        <v>0</v>
      </c>
      <c r="AM92" s="306"/>
    </row>
    <row r="93" spans="1:40" ht="15.5" outlineLevel="1">
      <c r="B93" s="294"/>
      <c r="C93" s="291"/>
      <c r="D93" s="291"/>
      <c r="E93" s="291"/>
      <c r="F93" s="291"/>
      <c r="G93" s="291"/>
      <c r="H93" s="291"/>
      <c r="I93" s="291"/>
      <c r="J93" s="291"/>
      <c r="K93" s="291"/>
      <c r="L93" s="291"/>
      <c r="M93" s="291"/>
      <c r="N93" s="291"/>
      <c r="O93" s="291"/>
      <c r="P93" s="291"/>
      <c r="Q93" s="291"/>
      <c r="R93" s="822"/>
      <c r="S93" s="822"/>
      <c r="T93" s="822"/>
      <c r="U93" s="822"/>
      <c r="V93" s="822"/>
      <c r="W93" s="822"/>
      <c r="X93" s="822"/>
      <c r="Y93" s="422"/>
      <c r="Z93" s="425"/>
      <c r="AA93" s="425"/>
      <c r="AB93" s="425"/>
      <c r="AC93" s="425"/>
      <c r="AD93" s="425"/>
      <c r="AE93" s="425"/>
      <c r="AF93" s="425"/>
      <c r="AG93" s="425"/>
      <c r="AH93" s="425"/>
      <c r="AI93" s="425"/>
      <c r="AJ93" s="425"/>
      <c r="AK93" s="425"/>
      <c r="AL93" s="425"/>
      <c r="AM93" s="306"/>
    </row>
    <row r="94" spans="1:40" ht="15.5" outlineLevel="1">
      <c r="A94" s="522">
        <v>18</v>
      </c>
      <c r="B94" s="520" t="s">
        <v>109</v>
      </c>
      <c r="C94" s="291" t="s">
        <v>25</v>
      </c>
      <c r="D94" s="295"/>
      <c r="E94" s="295"/>
      <c r="F94" s="295"/>
      <c r="G94" s="295"/>
      <c r="H94" s="295"/>
      <c r="I94" s="295"/>
      <c r="J94" s="295"/>
      <c r="K94" s="295"/>
      <c r="L94" s="295"/>
      <c r="M94" s="295"/>
      <c r="N94" s="295">
        <v>12</v>
      </c>
      <c r="O94" s="295"/>
      <c r="P94" s="295"/>
      <c r="Q94" s="295"/>
      <c r="R94" s="825"/>
      <c r="S94" s="825"/>
      <c r="T94" s="825"/>
      <c r="U94" s="825"/>
      <c r="V94" s="825"/>
      <c r="W94" s="825"/>
      <c r="X94" s="825"/>
      <c r="Y94" s="426"/>
      <c r="Z94" s="410"/>
      <c r="AA94" s="410"/>
      <c r="AB94" s="410"/>
      <c r="AC94" s="410"/>
      <c r="AD94" s="410"/>
      <c r="AE94" s="410"/>
      <c r="AF94" s="415"/>
      <c r="AG94" s="415"/>
      <c r="AH94" s="415"/>
      <c r="AI94" s="415"/>
      <c r="AJ94" s="415"/>
      <c r="AK94" s="415"/>
      <c r="AL94" s="415"/>
      <c r="AM94" s="296">
        <f>SUM(Y94:AL94)</f>
        <v>0</v>
      </c>
    </row>
    <row r="95" spans="1:40" ht="15.5" outlineLevel="1">
      <c r="B95" s="294" t="s">
        <v>267</v>
      </c>
      <c r="C95" s="291" t="s">
        <v>163</v>
      </c>
      <c r="D95" s="295"/>
      <c r="E95" s="295"/>
      <c r="F95" s="295"/>
      <c r="G95" s="295"/>
      <c r="H95" s="295"/>
      <c r="I95" s="295"/>
      <c r="J95" s="295"/>
      <c r="K95" s="295"/>
      <c r="L95" s="295"/>
      <c r="M95" s="295"/>
      <c r="N95" s="295">
        <v>12</v>
      </c>
      <c r="O95" s="295"/>
      <c r="P95" s="295"/>
      <c r="Q95" s="295"/>
      <c r="R95" s="825"/>
      <c r="S95" s="825"/>
      <c r="T95" s="825"/>
      <c r="U95" s="825"/>
      <c r="V95" s="825"/>
      <c r="W95" s="825"/>
      <c r="X95" s="825"/>
      <c r="Y95" s="411">
        <v>0</v>
      </c>
      <c r="Z95" s="411">
        <v>0</v>
      </c>
      <c r="AA95" s="411">
        <v>0</v>
      </c>
      <c r="AB95" s="411">
        <v>0</v>
      </c>
      <c r="AC95" s="411">
        <v>0</v>
      </c>
      <c r="AD95" s="411">
        <v>0</v>
      </c>
      <c r="AE95" s="411">
        <v>0</v>
      </c>
      <c r="AF95" s="411">
        <v>0</v>
      </c>
      <c r="AG95" s="411">
        <f t="shared" ref="AG95" si="77">AG94</f>
        <v>0</v>
      </c>
      <c r="AH95" s="411">
        <f t="shared" ref="AH95" si="78">AH94</f>
        <v>0</v>
      </c>
      <c r="AI95" s="411">
        <f t="shared" ref="AI95" si="79">AI94</f>
        <v>0</v>
      </c>
      <c r="AJ95" s="411">
        <f t="shared" ref="AJ95" si="80">AJ94</f>
        <v>0</v>
      </c>
      <c r="AK95" s="411">
        <f t="shared" ref="AK95" si="81">AK94</f>
        <v>0</v>
      </c>
      <c r="AL95" s="411">
        <f t="shared" ref="AL95" si="82">AL94</f>
        <v>0</v>
      </c>
      <c r="AM95" s="306"/>
    </row>
    <row r="96" spans="1:40" ht="15.5" outlineLevel="1">
      <c r="B96" s="322"/>
      <c r="C96" s="291"/>
      <c r="D96" s="291"/>
      <c r="E96" s="291"/>
      <c r="F96" s="291"/>
      <c r="G96" s="291"/>
      <c r="H96" s="291"/>
      <c r="I96" s="291"/>
      <c r="J96" s="291"/>
      <c r="K96" s="291"/>
      <c r="L96" s="291"/>
      <c r="M96" s="291"/>
      <c r="N96" s="291"/>
      <c r="O96" s="291"/>
      <c r="P96" s="291"/>
      <c r="Q96" s="291"/>
      <c r="R96" s="822"/>
      <c r="S96" s="822"/>
      <c r="T96" s="822"/>
      <c r="U96" s="822"/>
      <c r="V96" s="822"/>
      <c r="W96" s="822"/>
      <c r="X96" s="822"/>
      <c r="Y96" s="423"/>
      <c r="Z96" s="424"/>
      <c r="AA96" s="424"/>
      <c r="AB96" s="424"/>
      <c r="AC96" s="424"/>
      <c r="AD96" s="424"/>
      <c r="AE96" s="424"/>
      <c r="AF96" s="424"/>
      <c r="AG96" s="424"/>
      <c r="AH96" s="424"/>
      <c r="AI96" s="424"/>
      <c r="AJ96" s="424"/>
      <c r="AK96" s="424"/>
      <c r="AL96" s="424"/>
      <c r="AM96" s="297"/>
    </row>
    <row r="97" spans="1:39" ht="15.5" outlineLevel="1">
      <c r="A97" s="522">
        <v>19</v>
      </c>
      <c r="B97" s="520" t="s">
        <v>111</v>
      </c>
      <c r="C97" s="291" t="s">
        <v>25</v>
      </c>
      <c r="D97" s="295"/>
      <c r="E97" s="295"/>
      <c r="F97" s="295"/>
      <c r="G97" s="295"/>
      <c r="H97" s="295"/>
      <c r="I97" s="295"/>
      <c r="J97" s="295"/>
      <c r="K97" s="295"/>
      <c r="L97" s="295"/>
      <c r="M97" s="295"/>
      <c r="N97" s="295">
        <v>12</v>
      </c>
      <c r="O97" s="295"/>
      <c r="P97" s="295"/>
      <c r="Q97" s="295"/>
      <c r="R97" s="825"/>
      <c r="S97" s="825"/>
      <c r="T97" s="825"/>
      <c r="U97" s="825"/>
      <c r="V97" s="825"/>
      <c r="W97" s="825"/>
      <c r="X97" s="825"/>
      <c r="Y97" s="426"/>
      <c r="Z97" s="410"/>
      <c r="AA97" s="410"/>
      <c r="AB97" s="410"/>
      <c r="AC97" s="410"/>
      <c r="AD97" s="410"/>
      <c r="AE97" s="410"/>
      <c r="AF97" s="415"/>
      <c r="AG97" s="415"/>
      <c r="AH97" s="415"/>
      <c r="AI97" s="415"/>
      <c r="AJ97" s="415"/>
      <c r="AK97" s="415"/>
      <c r="AL97" s="415"/>
      <c r="AM97" s="296">
        <f>SUM(Y97:AL97)</f>
        <v>0</v>
      </c>
    </row>
    <row r="98" spans="1:39" ht="15.5" outlineLevel="1">
      <c r="B98" s="294" t="s">
        <v>267</v>
      </c>
      <c r="C98" s="291" t="s">
        <v>163</v>
      </c>
      <c r="D98" s="295"/>
      <c r="E98" s="295"/>
      <c r="F98" s="295"/>
      <c r="G98" s="295"/>
      <c r="H98" s="295"/>
      <c r="I98" s="295"/>
      <c r="J98" s="295"/>
      <c r="K98" s="295"/>
      <c r="L98" s="295"/>
      <c r="M98" s="295"/>
      <c r="N98" s="295">
        <v>12</v>
      </c>
      <c r="O98" s="295"/>
      <c r="P98" s="295"/>
      <c r="Q98" s="295"/>
      <c r="R98" s="825"/>
      <c r="S98" s="825"/>
      <c r="T98" s="825"/>
      <c r="U98" s="825"/>
      <c r="V98" s="825"/>
      <c r="W98" s="825"/>
      <c r="X98" s="825"/>
      <c r="Y98" s="411">
        <v>0</v>
      </c>
      <c r="Z98" s="411">
        <v>0</v>
      </c>
      <c r="AA98" s="411">
        <v>0</v>
      </c>
      <c r="AB98" s="411">
        <v>0</v>
      </c>
      <c r="AC98" s="411">
        <v>0</v>
      </c>
      <c r="AD98" s="411">
        <v>0</v>
      </c>
      <c r="AE98" s="411">
        <v>0</v>
      </c>
      <c r="AF98" s="411">
        <v>0</v>
      </c>
      <c r="AG98" s="411">
        <f t="shared" ref="AG98:AL98" si="83">AG97</f>
        <v>0</v>
      </c>
      <c r="AH98" s="411">
        <f t="shared" si="83"/>
        <v>0</v>
      </c>
      <c r="AI98" s="411">
        <f t="shared" si="83"/>
        <v>0</v>
      </c>
      <c r="AJ98" s="411">
        <f t="shared" si="83"/>
        <v>0</v>
      </c>
      <c r="AK98" s="411">
        <f t="shared" si="83"/>
        <v>0</v>
      </c>
      <c r="AL98" s="411">
        <f t="shared" si="83"/>
        <v>0</v>
      </c>
      <c r="AM98" s="297"/>
    </row>
    <row r="99" spans="1:39" ht="15.5" outlineLevel="1">
      <c r="B99" s="322"/>
      <c r="C99" s="291"/>
      <c r="D99" s="291"/>
      <c r="E99" s="291"/>
      <c r="F99" s="291"/>
      <c r="G99" s="291"/>
      <c r="H99" s="291"/>
      <c r="I99" s="291"/>
      <c r="J99" s="291"/>
      <c r="K99" s="291"/>
      <c r="L99" s="291"/>
      <c r="M99" s="291"/>
      <c r="N99" s="291"/>
      <c r="O99" s="291"/>
      <c r="P99" s="291"/>
      <c r="Q99" s="291"/>
      <c r="R99" s="822"/>
      <c r="S99" s="822"/>
      <c r="T99" s="822"/>
      <c r="U99" s="822"/>
      <c r="V99" s="822"/>
      <c r="W99" s="822"/>
      <c r="X99" s="822"/>
      <c r="Y99" s="412"/>
      <c r="Z99" s="412"/>
      <c r="AA99" s="412"/>
      <c r="AB99" s="412"/>
      <c r="AC99" s="412"/>
      <c r="AD99" s="412"/>
      <c r="AE99" s="412"/>
      <c r="AF99" s="412"/>
      <c r="AG99" s="412"/>
      <c r="AH99" s="412"/>
      <c r="AI99" s="412"/>
      <c r="AJ99" s="412"/>
      <c r="AK99" s="412"/>
      <c r="AL99" s="412"/>
      <c r="AM99" s="306"/>
    </row>
    <row r="100" spans="1:39" ht="15.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825"/>
      <c r="S100" s="825"/>
      <c r="T100" s="825"/>
      <c r="U100" s="825"/>
      <c r="V100" s="825"/>
      <c r="W100" s="825"/>
      <c r="X100" s="825"/>
      <c r="Y100" s="426"/>
      <c r="Z100" s="410"/>
      <c r="AA100" s="410"/>
      <c r="AB100" s="410"/>
      <c r="AC100" s="410"/>
      <c r="AD100" s="410"/>
      <c r="AE100" s="410"/>
      <c r="AF100" s="415"/>
      <c r="AG100" s="415"/>
      <c r="AH100" s="415"/>
      <c r="AI100" s="415"/>
      <c r="AJ100" s="415"/>
      <c r="AK100" s="415"/>
      <c r="AL100" s="415"/>
      <c r="AM100" s="296">
        <f>SUM(Y100:AL100)</f>
        <v>0</v>
      </c>
    </row>
    <row r="101" spans="1:39" ht="15.5" outlineLevel="1">
      <c r="B101" s="294" t="s">
        <v>267</v>
      </c>
      <c r="C101" s="291" t="s">
        <v>163</v>
      </c>
      <c r="D101" s="295"/>
      <c r="E101" s="295"/>
      <c r="F101" s="295"/>
      <c r="G101" s="295"/>
      <c r="H101" s="295"/>
      <c r="I101" s="295"/>
      <c r="J101" s="295"/>
      <c r="K101" s="295"/>
      <c r="L101" s="295"/>
      <c r="M101" s="295"/>
      <c r="N101" s="295">
        <v>12</v>
      </c>
      <c r="O101" s="295"/>
      <c r="P101" s="295"/>
      <c r="Q101" s="295"/>
      <c r="R101" s="825"/>
      <c r="S101" s="825"/>
      <c r="T101" s="825"/>
      <c r="U101" s="825"/>
      <c r="V101" s="825"/>
      <c r="W101" s="825"/>
      <c r="X101" s="825"/>
      <c r="Y101" s="411">
        <v>0</v>
      </c>
      <c r="Z101" s="411">
        <v>0</v>
      </c>
      <c r="AA101" s="411">
        <v>0</v>
      </c>
      <c r="AB101" s="411">
        <v>0</v>
      </c>
      <c r="AC101" s="411">
        <v>0</v>
      </c>
      <c r="AD101" s="411">
        <v>0</v>
      </c>
      <c r="AE101" s="411">
        <v>0</v>
      </c>
      <c r="AF101" s="411">
        <v>0</v>
      </c>
      <c r="AG101" s="411">
        <f t="shared" ref="AG101:AL101" si="84">AG100</f>
        <v>0</v>
      </c>
      <c r="AH101" s="411">
        <f t="shared" si="84"/>
        <v>0</v>
      </c>
      <c r="AI101" s="411">
        <f t="shared" si="84"/>
        <v>0</v>
      </c>
      <c r="AJ101" s="411">
        <f t="shared" si="84"/>
        <v>0</v>
      </c>
      <c r="AK101" s="411">
        <f t="shared" si="84"/>
        <v>0</v>
      </c>
      <c r="AL101" s="411">
        <f t="shared" si="84"/>
        <v>0</v>
      </c>
      <c r="AM101" s="306"/>
    </row>
    <row r="102" spans="1:39" ht="15.5" outlineLevel="1">
      <c r="B102" s="323"/>
      <c r="C102" s="300"/>
      <c r="D102" s="291"/>
      <c r="E102" s="291"/>
      <c r="F102" s="291"/>
      <c r="G102" s="291"/>
      <c r="H102" s="291"/>
      <c r="I102" s="291"/>
      <c r="J102" s="291"/>
      <c r="K102" s="291"/>
      <c r="L102" s="291"/>
      <c r="M102" s="291"/>
      <c r="N102" s="300"/>
      <c r="O102" s="291"/>
      <c r="P102" s="291"/>
      <c r="Q102" s="291"/>
      <c r="R102" s="822"/>
      <c r="S102" s="822"/>
      <c r="T102" s="822"/>
      <c r="U102" s="822"/>
      <c r="V102" s="822"/>
      <c r="W102" s="822"/>
      <c r="X102" s="822"/>
      <c r="Y102" s="412"/>
      <c r="Z102" s="412"/>
      <c r="AA102" s="412"/>
      <c r="AB102" s="412"/>
      <c r="AC102" s="412"/>
      <c r="AD102" s="412"/>
      <c r="AE102" s="412"/>
      <c r="AF102" s="412"/>
      <c r="AG102" s="412"/>
      <c r="AH102" s="412"/>
      <c r="AI102" s="412"/>
      <c r="AJ102" s="412"/>
      <c r="AK102" s="412"/>
      <c r="AL102" s="412"/>
      <c r="AM102" s="306"/>
    </row>
    <row r="103" spans="1:39" ht="15.5" outlineLevel="1">
      <c r="B103" s="518" t="s">
        <v>503</v>
      </c>
      <c r="C103" s="291"/>
      <c r="D103" s="291"/>
      <c r="E103" s="291"/>
      <c r="F103" s="291"/>
      <c r="G103" s="291"/>
      <c r="H103" s="291"/>
      <c r="I103" s="291"/>
      <c r="J103" s="291"/>
      <c r="K103" s="291"/>
      <c r="L103" s="291"/>
      <c r="M103" s="291"/>
      <c r="N103" s="291"/>
      <c r="O103" s="291"/>
      <c r="P103" s="291"/>
      <c r="Q103" s="291"/>
      <c r="R103" s="822"/>
      <c r="S103" s="822"/>
      <c r="T103" s="822"/>
      <c r="U103" s="822"/>
      <c r="V103" s="822"/>
      <c r="W103" s="822"/>
      <c r="X103" s="822"/>
      <c r="Y103" s="422"/>
      <c r="Z103" s="425"/>
      <c r="AA103" s="425"/>
      <c r="AB103" s="425"/>
      <c r="AC103" s="425"/>
      <c r="AD103" s="425"/>
      <c r="AE103" s="425"/>
      <c r="AF103" s="425"/>
      <c r="AG103" s="425"/>
      <c r="AH103" s="425"/>
      <c r="AI103" s="425"/>
      <c r="AJ103" s="425"/>
      <c r="AK103" s="425"/>
      <c r="AL103" s="425"/>
      <c r="AM103" s="306"/>
    </row>
    <row r="104" spans="1:39" ht="15.5" outlineLevel="1">
      <c r="B104" s="288" t="s">
        <v>499</v>
      </c>
      <c r="C104" s="291"/>
      <c r="D104" s="291"/>
      <c r="E104" s="291"/>
      <c r="F104" s="291"/>
      <c r="G104" s="291"/>
      <c r="H104" s="291"/>
      <c r="I104" s="291"/>
      <c r="J104" s="291"/>
      <c r="K104" s="291"/>
      <c r="L104" s="291"/>
      <c r="M104" s="291"/>
      <c r="N104" s="291"/>
      <c r="O104" s="291"/>
      <c r="P104" s="291"/>
      <c r="Q104" s="291"/>
      <c r="R104" s="822"/>
      <c r="S104" s="822"/>
      <c r="T104" s="822"/>
      <c r="U104" s="822"/>
      <c r="V104" s="822"/>
      <c r="W104" s="822"/>
      <c r="X104" s="822"/>
      <c r="Y104" s="422"/>
      <c r="Z104" s="425"/>
      <c r="AA104" s="425"/>
      <c r="AB104" s="425"/>
      <c r="AC104" s="425"/>
      <c r="AD104" s="425"/>
      <c r="AE104" s="425"/>
      <c r="AF104" s="425"/>
      <c r="AG104" s="425"/>
      <c r="AH104" s="425"/>
      <c r="AI104" s="425"/>
      <c r="AJ104" s="425"/>
      <c r="AK104" s="425"/>
      <c r="AL104" s="425"/>
      <c r="AM104" s="306"/>
    </row>
    <row r="105" spans="1:39" ht="15.5" outlineLevel="1">
      <c r="A105" s="522">
        <v>21</v>
      </c>
      <c r="B105" s="520" t="s">
        <v>113</v>
      </c>
      <c r="C105" s="291" t="s">
        <v>25</v>
      </c>
      <c r="D105" s="295"/>
      <c r="E105" s="295"/>
      <c r="F105" s="295"/>
      <c r="G105" s="295"/>
      <c r="H105" s="295"/>
      <c r="I105" s="295"/>
      <c r="J105" s="295"/>
      <c r="K105" s="295"/>
      <c r="L105" s="295"/>
      <c r="M105" s="295"/>
      <c r="N105" s="291"/>
      <c r="O105" s="295"/>
      <c r="P105" s="295"/>
      <c r="Q105" s="295"/>
      <c r="R105" s="825"/>
      <c r="S105" s="825"/>
      <c r="T105" s="825"/>
      <c r="U105" s="825"/>
      <c r="V105" s="825"/>
      <c r="W105" s="825"/>
      <c r="X105" s="825"/>
      <c r="Y105" s="533"/>
      <c r="Z105" s="410"/>
      <c r="AA105" s="410"/>
      <c r="AB105" s="410"/>
      <c r="AC105" s="410"/>
      <c r="AD105" s="410"/>
      <c r="AE105" s="410"/>
      <c r="AF105" s="410"/>
      <c r="AG105" s="410"/>
      <c r="AH105" s="410"/>
      <c r="AI105" s="410"/>
      <c r="AJ105" s="410"/>
      <c r="AK105" s="410"/>
      <c r="AL105" s="410"/>
      <c r="AM105" s="296">
        <f>SUM(Y105:AL105)</f>
        <v>0</v>
      </c>
    </row>
    <row r="106" spans="1:39" ht="15.5" outlineLevel="1">
      <c r="B106" s="294" t="s">
        <v>267</v>
      </c>
      <c r="C106" s="291" t="s">
        <v>163</v>
      </c>
      <c r="D106" s="295"/>
      <c r="E106" s="295"/>
      <c r="F106" s="295"/>
      <c r="G106" s="295"/>
      <c r="H106" s="295"/>
      <c r="I106" s="295"/>
      <c r="J106" s="295"/>
      <c r="K106" s="295"/>
      <c r="L106" s="295"/>
      <c r="M106" s="295"/>
      <c r="N106" s="291"/>
      <c r="O106" s="295"/>
      <c r="P106" s="295"/>
      <c r="Q106" s="295"/>
      <c r="R106" s="825"/>
      <c r="S106" s="825"/>
      <c r="T106" s="825"/>
      <c r="U106" s="825"/>
      <c r="V106" s="825"/>
      <c r="W106" s="825"/>
      <c r="X106" s="825"/>
      <c r="Y106" s="411">
        <v>0</v>
      </c>
      <c r="Z106" s="411">
        <v>0</v>
      </c>
      <c r="AA106" s="411">
        <v>0</v>
      </c>
      <c r="AB106" s="411">
        <v>0</v>
      </c>
      <c r="AC106" s="411">
        <v>0</v>
      </c>
      <c r="AD106" s="411">
        <v>0</v>
      </c>
      <c r="AE106" s="411">
        <v>0</v>
      </c>
      <c r="AF106" s="411">
        <v>0</v>
      </c>
      <c r="AG106" s="411">
        <f t="shared" ref="AG106" si="85">AG105</f>
        <v>0</v>
      </c>
      <c r="AH106" s="411">
        <f t="shared" ref="AH106" si="86">AH105</f>
        <v>0</v>
      </c>
      <c r="AI106" s="411">
        <f t="shared" ref="AI106" si="87">AI105</f>
        <v>0</v>
      </c>
      <c r="AJ106" s="411">
        <f t="shared" ref="AJ106" si="88">AJ105</f>
        <v>0</v>
      </c>
      <c r="AK106" s="411">
        <f t="shared" ref="AK106" si="89">AK105</f>
        <v>0</v>
      </c>
      <c r="AL106" s="411">
        <f t="shared" ref="AL106" si="90">AL105</f>
        <v>0</v>
      </c>
      <c r="AM106" s="306"/>
    </row>
    <row r="107" spans="1:39" ht="15.5" outlineLevel="1">
      <c r="B107" s="294"/>
      <c r="C107" s="291"/>
      <c r="D107" s="291"/>
      <c r="E107" s="291"/>
      <c r="F107" s="291"/>
      <c r="G107" s="291"/>
      <c r="H107" s="291"/>
      <c r="I107" s="291"/>
      <c r="J107" s="291"/>
      <c r="K107" s="291"/>
      <c r="L107" s="291"/>
      <c r="M107" s="291"/>
      <c r="N107" s="291"/>
      <c r="O107" s="291"/>
      <c r="P107" s="291"/>
      <c r="Q107" s="291"/>
      <c r="R107" s="822"/>
      <c r="S107" s="822"/>
      <c r="T107" s="822"/>
      <c r="U107" s="822"/>
      <c r="V107" s="822"/>
      <c r="W107" s="822"/>
      <c r="X107" s="822"/>
      <c r="Y107" s="422"/>
      <c r="Z107" s="425"/>
      <c r="AA107" s="425"/>
      <c r="AB107" s="425"/>
      <c r="AC107" s="425"/>
      <c r="AD107" s="425"/>
      <c r="AE107" s="425"/>
      <c r="AF107" s="425"/>
      <c r="AG107" s="425"/>
      <c r="AH107" s="425"/>
      <c r="AI107" s="425"/>
      <c r="AJ107" s="425"/>
      <c r="AK107" s="425"/>
      <c r="AL107" s="425"/>
      <c r="AM107" s="306"/>
    </row>
    <row r="108" spans="1:39" ht="31" outlineLevel="1">
      <c r="A108" s="522">
        <v>22</v>
      </c>
      <c r="B108" s="520" t="s">
        <v>114</v>
      </c>
      <c r="C108" s="291" t="s">
        <v>25</v>
      </c>
      <c r="D108" s="295"/>
      <c r="E108" s="295"/>
      <c r="F108" s="295"/>
      <c r="G108" s="295"/>
      <c r="H108" s="295"/>
      <c r="I108" s="295"/>
      <c r="J108" s="295"/>
      <c r="K108" s="295"/>
      <c r="L108" s="295"/>
      <c r="M108" s="295"/>
      <c r="N108" s="291"/>
      <c r="O108" s="295"/>
      <c r="P108" s="295"/>
      <c r="Q108" s="295"/>
      <c r="R108" s="825"/>
      <c r="S108" s="825"/>
      <c r="T108" s="825"/>
      <c r="U108" s="825"/>
      <c r="V108" s="825"/>
      <c r="W108" s="825"/>
      <c r="X108" s="825"/>
      <c r="Y108" s="533"/>
      <c r="Z108" s="410"/>
      <c r="AA108" s="410"/>
      <c r="AB108" s="410"/>
      <c r="AC108" s="410"/>
      <c r="AD108" s="410"/>
      <c r="AE108" s="410"/>
      <c r="AF108" s="410"/>
      <c r="AG108" s="410"/>
      <c r="AH108" s="410"/>
      <c r="AI108" s="410"/>
      <c r="AJ108" s="410"/>
      <c r="AK108" s="410"/>
      <c r="AL108" s="410"/>
      <c r="AM108" s="296">
        <f>SUM(Y108:AL108)</f>
        <v>0</v>
      </c>
    </row>
    <row r="109" spans="1:39" ht="15.5" outlineLevel="1">
      <c r="B109" s="294" t="s">
        <v>267</v>
      </c>
      <c r="C109" s="291" t="s">
        <v>163</v>
      </c>
      <c r="D109" s="295"/>
      <c r="E109" s="295"/>
      <c r="F109" s="295"/>
      <c r="G109" s="295"/>
      <c r="H109" s="295"/>
      <c r="I109" s="295"/>
      <c r="J109" s="295"/>
      <c r="K109" s="295"/>
      <c r="L109" s="295"/>
      <c r="M109" s="295"/>
      <c r="N109" s="291"/>
      <c r="O109" s="295"/>
      <c r="P109" s="295"/>
      <c r="Q109" s="295"/>
      <c r="R109" s="825"/>
      <c r="S109" s="825"/>
      <c r="T109" s="825"/>
      <c r="U109" s="825"/>
      <c r="V109" s="825"/>
      <c r="W109" s="825"/>
      <c r="X109" s="825"/>
      <c r="Y109" s="411">
        <v>0</v>
      </c>
      <c r="Z109" s="411">
        <v>0</v>
      </c>
      <c r="AA109" s="411">
        <v>0</v>
      </c>
      <c r="AB109" s="411">
        <v>0</v>
      </c>
      <c r="AC109" s="411">
        <v>0</v>
      </c>
      <c r="AD109" s="411">
        <v>0</v>
      </c>
      <c r="AE109" s="411">
        <v>0</v>
      </c>
      <c r="AF109" s="411">
        <v>0</v>
      </c>
      <c r="AG109" s="411">
        <f t="shared" ref="AG109" si="91">AG108</f>
        <v>0</v>
      </c>
      <c r="AH109" s="411">
        <f t="shared" ref="AH109" si="92">AH108</f>
        <v>0</v>
      </c>
      <c r="AI109" s="411">
        <f t="shared" ref="AI109" si="93">AI108</f>
        <v>0</v>
      </c>
      <c r="AJ109" s="411">
        <f t="shared" ref="AJ109" si="94">AJ108</f>
        <v>0</v>
      </c>
      <c r="AK109" s="411">
        <f t="shared" ref="AK109" si="95">AK108</f>
        <v>0</v>
      </c>
      <c r="AL109" s="411">
        <f t="shared" ref="AL109" si="96">AL108</f>
        <v>0</v>
      </c>
      <c r="AM109" s="306"/>
    </row>
    <row r="110" spans="1:39" ht="15.5" outlineLevel="1">
      <c r="B110" s="294"/>
      <c r="C110" s="291"/>
      <c r="D110" s="291"/>
      <c r="E110" s="291"/>
      <c r="F110" s="291"/>
      <c r="G110" s="291"/>
      <c r="H110" s="291"/>
      <c r="I110" s="291"/>
      <c r="J110" s="291"/>
      <c r="K110" s="291"/>
      <c r="L110" s="291"/>
      <c r="M110" s="291"/>
      <c r="N110" s="291"/>
      <c r="O110" s="291"/>
      <c r="P110" s="291"/>
      <c r="Q110" s="291"/>
      <c r="R110" s="822"/>
      <c r="S110" s="822"/>
      <c r="T110" s="822"/>
      <c r="U110" s="822"/>
      <c r="V110" s="822"/>
      <c r="W110" s="822"/>
      <c r="X110" s="822"/>
      <c r="Y110" s="422"/>
      <c r="Z110" s="425"/>
      <c r="AA110" s="425"/>
      <c r="AB110" s="425"/>
      <c r="AC110" s="425"/>
      <c r="AD110" s="425"/>
      <c r="AE110" s="425"/>
      <c r="AF110" s="425"/>
      <c r="AG110" s="425"/>
      <c r="AH110" s="425"/>
      <c r="AI110" s="425"/>
      <c r="AJ110" s="425"/>
      <c r="AK110" s="425"/>
      <c r="AL110" s="425"/>
      <c r="AM110" s="306"/>
    </row>
    <row r="111" spans="1:39" ht="15.5" outlineLevel="1">
      <c r="A111" s="522">
        <v>23</v>
      </c>
      <c r="B111" s="520" t="s">
        <v>115</v>
      </c>
      <c r="C111" s="291" t="s">
        <v>25</v>
      </c>
      <c r="D111" s="295"/>
      <c r="E111" s="295"/>
      <c r="F111" s="295"/>
      <c r="G111" s="295"/>
      <c r="H111" s="295"/>
      <c r="I111" s="295"/>
      <c r="J111" s="295"/>
      <c r="K111" s="295"/>
      <c r="L111" s="295"/>
      <c r="M111" s="295"/>
      <c r="N111" s="291"/>
      <c r="O111" s="295"/>
      <c r="P111" s="295"/>
      <c r="Q111" s="295"/>
      <c r="R111" s="825"/>
      <c r="S111" s="825"/>
      <c r="T111" s="825"/>
      <c r="U111" s="825"/>
      <c r="V111" s="825"/>
      <c r="W111" s="825"/>
      <c r="X111" s="825"/>
      <c r="Y111" s="410"/>
      <c r="Z111" s="410"/>
      <c r="AA111" s="410"/>
      <c r="AB111" s="410"/>
      <c r="AC111" s="410"/>
      <c r="AD111" s="410"/>
      <c r="AE111" s="410"/>
      <c r="AF111" s="410"/>
      <c r="AG111" s="410"/>
      <c r="AH111" s="410"/>
      <c r="AI111" s="410"/>
      <c r="AJ111" s="410"/>
      <c r="AK111" s="410"/>
      <c r="AL111" s="410"/>
      <c r="AM111" s="296">
        <f>SUM(Y111:AL111)</f>
        <v>0</v>
      </c>
    </row>
    <row r="112" spans="1:39" ht="15.5" outlineLevel="1">
      <c r="B112" s="294" t="s">
        <v>267</v>
      </c>
      <c r="C112" s="291" t="s">
        <v>163</v>
      </c>
      <c r="D112" s="295"/>
      <c r="E112" s="295"/>
      <c r="F112" s="295"/>
      <c r="G112" s="295"/>
      <c r="H112" s="295"/>
      <c r="I112" s="295"/>
      <c r="J112" s="295"/>
      <c r="K112" s="295"/>
      <c r="L112" s="295"/>
      <c r="M112" s="295"/>
      <c r="N112" s="291"/>
      <c r="O112" s="295"/>
      <c r="P112" s="295"/>
      <c r="Q112" s="295"/>
      <c r="R112" s="825"/>
      <c r="S112" s="825"/>
      <c r="T112" s="825"/>
      <c r="U112" s="825"/>
      <c r="V112" s="825"/>
      <c r="W112" s="825"/>
      <c r="X112" s="825"/>
      <c r="Y112" s="411">
        <v>0</v>
      </c>
      <c r="Z112" s="411">
        <v>0</v>
      </c>
      <c r="AA112" s="411">
        <v>0</v>
      </c>
      <c r="AB112" s="411">
        <v>0</v>
      </c>
      <c r="AC112" s="411">
        <v>0</v>
      </c>
      <c r="AD112" s="411">
        <v>0</v>
      </c>
      <c r="AE112" s="411">
        <v>0</v>
      </c>
      <c r="AF112" s="411">
        <v>0</v>
      </c>
      <c r="AG112" s="411">
        <f t="shared" ref="AG112" si="97">AG111</f>
        <v>0</v>
      </c>
      <c r="AH112" s="411">
        <f t="shared" ref="AH112" si="98">AH111</f>
        <v>0</v>
      </c>
      <c r="AI112" s="411">
        <f t="shared" ref="AI112" si="99">AI111</f>
        <v>0</v>
      </c>
      <c r="AJ112" s="411">
        <f t="shared" ref="AJ112" si="100">AJ111</f>
        <v>0</v>
      </c>
      <c r="AK112" s="411">
        <f t="shared" ref="AK112" si="101">AK111</f>
        <v>0</v>
      </c>
      <c r="AL112" s="411">
        <f t="shared" ref="AL112" si="102">AL111</f>
        <v>0</v>
      </c>
      <c r="AM112" s="306"/>
    </row>
    <row r="113" spans="1:39" ht="15.5" outlineLevel="1">
      <c r="B113" s="322"/>
      <c r="C113" s="291"/>
      <c r="D113" s="291"/>
      <c r="E113" s="291"/>
      <c r="F113" s="291"/>
      <c r="G113" s="291"/>
      <c r="H113" s="291"/>
      <c r="I113" s="291"/>
      <c r="J113" s="291"/>
      <c r="K113" s="291"/>
      <c r="L113" s="291"/>
      <c r="M113" s="291"/>
      <c r="N113" s="291"/>
      <c r="O113" s="291"/>
      <c r="P113" s="291"/>
      <c r="Q113" s="291"/>
      <c r="R113" s="822"/>
      <c r="S113" s="822"/>
      <c r="T113" s="822"/>
      <c r="U113" s="822"/>
      <c r="V113" s="822"/>
      <c r="W113" s="822"/>
      <c r="X113" s="822"/>
      <c r="Y113" s="422"/>
      <c r="Z113" s="425"/>
      <c r="AA113" s="425"/>
      <c r="AB113" s="425"/>
      <c r="AC113" s="425"/>
      <c r="AD113" s="425"/>
      <c r="AE113" s="425"/>
      <c r="AF113" s="425"/>
      <c r="AG113" s="425"/>
      <c r="AH113" s="425"/>
      <c r="AI113" s="425"/>
      <c r="AJ113" s="425"/>
      <c r="AK113" s="425"/>
      <c r="AL113" s="425"/>
      <c r="AM113" s="306"/>
    </row>
    <row r="114" spans="1:39" ht="15.5" outlineLevel="1">
      <c r="A114" s="522">
        <v>24</v>
      </c>
      <c r="B114" s="520" t="s">
        <v>116</v>
      </c>
      <c r="C114" s="291" t="s">
        <v>25</v>
      </c>
      <c r="D114" s="295"/>
      <c r="E114" s="295"/>
      <c r="F114" s="295"/>
      <c r="G114" s="295"/>
      <c r="H114" s="295"/>
      <c r="I114" s="295"/>
      <c r="J114" s="295"/>
      <c r="K114" s="295"/>
      <c r="L114" s="295"/>
      <c r="M114" s="295"/>
      <c r="N114" s="291"/>
      <c r="O114" s="295"/>
      <c r="P114" s="295"/>
      <c r="Q114" s="295"/>
      <c r="R114" s="825"/>
      <c r="S114" s="825"/>
      <c r="T114" s="825"/>
      <c r="U114" s="825"/>
      <c r="V114" s="825"/>
      <c r="W114" s="825"/>
      <c r="X114" s="825"/>
      <c r="Y114" s="410"/>
      <c r="Z114" s="410"/>
      <c r="AA114" s="410"/>
      <c r="AB114" s="410"/>
      <c r="AC114" s="410"/>
      <c r="AD114" s="410"/>
      <c r="AE114" s="410"/>
      <c r="AF114" s="410"/>
      <c r="AG114" s="410"/>
      <c r="AH114" s="410"/>
      <c r="AI114" s="410"/>
      <c r="AJ114" s="410"/>
      <c r="AK114" s="410"/>
      <c r="AL114" s="410"/>
      <c r="AM114" s="296">
        <f>SUM(Y114:AL114)</f>
        <v>0</v>
      </c>
    </row>
    <row r="115" spans="1:39" ht="15.5" outlineLevel="1">
      <c r="B115" s="294" t="s">
        <v>267</v>
      </c>
      <c r="C115" s="291" t="s">
        <v>163</v>
      </c>
      <c r="D115" s="295"/>
      <c r="E115" s="295"/>
      <c r="F115" s="295"/>
      <c r="G115" s="295"/>
      <c r="H115" s="295"/>
      <c r="I115" s="295"/>
      <c r="J115" s="295"/>
      <c r="K115" s="295"/>
      <c r="L115" s="295"/>
      <c r="M115" s="295"/>
      <c r="N115" s="291"/>
      <c r="O115" s="295"/>
      <c r="P115" s="295"/>
      <c r="Q115" s="295"/>
      <c r="R115" s="825"/>
      <c r="S115" s="825"/>
      <c r="T115" s="825"/>
      <c r="U115" s="825"/>
      <c r="V115" s="825"/>
      <c r="W115" s="825"/>
      <c r="X115" s="825"/>
      <c r="Y115" s="411">
        <v>0</v>
      </c>
      <c r="Z115" s="411">
        <v>0</v>
      </c>
      <c r="AA115" s="411">
        <v>0</v>
      </c>
      <c r="AB115" s="411">
        <v>0</v>
      </c>
      <c r="AC115" s="411">
        <v>0</v>
      </c>
      <c r="AD115" s="411">
        <v>0</v>
      </c>
      <c r="AE115" s="411">
        <v>0</v>
      </c>
      <c r="AF115" s="411">
        <v>0</v>
      </c>
      <c r="AG115" s="411">
        <f t="shared" ref="AG115" si="103">AG114</f>
        <v>0</v>
      </c>
      <c r="AH115" s="411">
        <f t="shared" ref="AH115" si="104">AH114</f>
        <v>0</v>
      </c>
      <c r="AI115" s="411">
        <f t="shared" ref="AI115" si="105">AI114</f>
        <v>0</v>
      </c>
      <c r="AJ115" s="411">
        <f t="shared" ref="AJ115" si="106">AJ114</f>
        <v>0</v>
      </c>
      <c r="AK115" s="411">
        <f t="shared" ref="AK115" si="107">AK114</f>
        <v>0</v>
      </c>
      <c r="AL115" s="411">
        <f t="shared" ref="AL115" si="108">AL114</f>
        <v>0</v>
      </c>
      <c r="AM115" s="306"/>
    </row>
    <row r="116" spans="1:39" ht="15.5" outlineLevel="1">
      <c r="B116" s="294"/>
      <c r="C116" s="291"/>
      <c r="D116" s="291"/>
      <c r="E116" s="291"/>
      <c r="F116" s="291"/>
      <c r="G116" s="291"/>
      <c r="H116" s="291"/>
      <c r="I116" s="291"/>
      <c r="J116" s="291"/>
      <c r="K116" s="291"/>
      <c r="L116" s="291"/>
      <c r="M116" s="291"/>
      <c r="N116" s="291"/>
      <c r="O116" s="291"/>
      <c r="P116" s="291"/>
      <c r="Q116" s="291"/>
      <c r="R116" s="822"/>
      <c r="S116" s="822"/>
      <c r="T116" s="822"/>
      <c r="U116" s="822"/>
      <c r="V116" s="822"/>
      <c r="W116" s="822"/>
      <c r="X116" s="822"/>
      <c r="Y116" s="412"/>
      <c r="Z116" s="425"/>
      <c r="AA116" s="425"/>
      <c r="AB116" s="425"/>
      <c r="AC116" s="425"/>
      <c r="AD116" s="425"/>
      <c r="AE116" s="425"/>
      <c r="AF116" s="425"/>
      <c r="AG116" s="425"/>
      <c r="AH116" s="425"/>
      <c r="AI116" s="425"/>
      <c r="AJ116" s="425"/>
      <c r="AK116" s="425"/>
      <c r="AL116" s="425"/>
      <c r="AM116" s="306"/>
    </row>
    <row r="117" spans="1:39" ht="15.5" outlineLevel="1">
      <c r="B117" s="288" t="s">
        <v>500</v>
      </c>
      <c r="C117" s="291"/>
      <c r="D117" s="291"/>
      <c r="E117" s="291"/>
      <c r="F117" s="291"/>
      <c r="G117" s="291"/>
      <c r="H117" s="291"/>
      <c r="I117" s="291"/>
      <c r="J117" s="291"/>
      <c r="K117" s="291"/>
      <c r="L117" s="291"/>
      <c r="M117" s="291"/>
      <c r="N117" s="291"/>
      <c r="O117" s="291"/>
      <c r="P117" s="291"/>
      <c r="Q117" s="291"/>
      <c r="R117" s="822"/>
      <c r="S117" s="822"/>
      <c r="T117" s="822"/>
      <c r="U117" s="822"/>
      <c r="V117" s="822"/>
      <c r="W117" s="822"/>
      <c r="X117" s="822"/>
      <c r="Y117" s="412"/>
      <c r="Z117" s="425"/>
      <c r="AA117" s="425"/>
      <c r="AB117" s="425"/>
      <c r="AC117" s="425"/>
      <c r="AD117" s="425"/>
      <c r="AE117" s="425"/>
      <c r="AF117" s="425"/>
      <c r="AG117" s="425"/>
      <c r="AH117" s="425"/>
      <c r="AI117" s="425"/>
      <c r="AJ117" s="425"/>
      <c r="AK117" s="425"/>
      <c r="AL117" s="425"/>
      <c r="AM117" s="306"/>
    </row>
    <row r="118" spans="1:39" ht="15.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825"/>
      <c r="S118" s="825"/>
      <c r="T118" s="825"/>
      <c r="U118" s="825"/>
      <c r="V118" s="825"/>
      <c r="W118" s="825"/>
      <c r="X118" s="825"/>
      <c r="Y118" s="426"/>
      <c r="Z118" s="410"/>
      <c r="AA118" s="410"/>
      <c r="AB118" s="410"/>
      <c r="AC118" s="410"/>
      <c r="AD118" s="410"/>
      <c r="AE118" s="410"/>
      <c r="AF118" s="415"/>
      <c r="AG118" s="415"/>
      <c r="AH118" s="415"/>
      <c r="AI118" s="415"/>
      <c r="AJ118" s="415"/>
      <c r="AK118" s="415"/>
      <c r="AL118" s="415"/>
      <c r="AM118" s="296">
        <f>SUM(Y118:AL118)</f>
        <v>0</v>
      </c>
    </row>
    <row r="119" spans="1:39" ht="15.5" outlineLevel="1">
      <c r="B119" s="294" t="s">
        <v>267</v>
      </c>
      <c r="C119" s="291" t="s">
        <v>163</v>
      </c>
      <c r="D119" s="295"/>
      <c r="E119" s="295"/>
      <c r="F119" s="295"/>
      <c r="G119" s="295"/>
      <c r="H119" s="295"/>
      <c r="I119" s="295"/>
      <c r="J119" s="295"/>
      <c r="K119" s="295"/>
      <c r="L119" s="295"/>
      <c r="M119" s="295"/>
      <c r="N119" s="295">
        <v>12</v>
      </c>
      <c r="O119" s="295"/>
      <c r="P119" s="295"/>
      <c r="Q119" s="295"/>
      <c r="R119" s="825"/>
      <c r="S119" s="825"/>
      <c r="T119" s="825"/>
      <c r="U119" s="825"/>
      <c r="V119" s="825"/>
      <c r="W119" s="825"/>
      <c r="X119" s="825"/>
      <c r="Y119" s="411">
        <v>0</v>
      </c>
      <c r="Z119" s="411">
        <v>0</v>
      </c>
      <c r="AA119" s="411">
        <v>0</v>
      </c>
      <c r="AB119" s="411">
        <v>0</v>
      </c>
      <c r="AC119" s="411">
        <v>0</v>
      </c>
      <c r="AD119" s="411">
        <v>0</v>
      </c>
      <c r="AE119" s="411">
        <v>0</v>
      </c>
      <c r="AF119" s="411">
        <v>0</v>
      </c>
      <c r="AG119" s="411">
        <f t="shared" ref="AG119" si="109">AG118</f>
        <v>0</v>
      </c>
      <c r="AH119" s="411">
        <f t="shared" ref="AH119" si="110">AH118</f>
        <v>0</v>
      </c>
      <c r="AI119" s="411">
        <f t="shared" ref="AI119" si="111">AI118</f>
        <v>0</v>
      </c>
      <c r="AJ119" s="411">
        <f t="shared" ref="AJ119" si="112">AJ118</f>
        <v>0</v>
      </c>
      <c r="AK119" s="411">
        <f t="shared" ref="AK119" si="113">AK118</f>
        <v>0</v>
      </c>
      <c r="AL119" s="411">
        <f t="shared" ref="AL119" si="114">AL118</f>
        <v>0</v>
      </c>
      <c r="AM119" s="306"/>
    </row>
    <row r="120" spans="1:39" ht="15.5" outlineLevel="1">
      <c r="B120" s="294"/>
      <c r="C120" s="291"/>
      <c r="D120" s="291"/>
      <c r="E120" s="291"/>
      <c r="F120" s="291"/>
      <c r="G120" s="291"/>
      <c r="H120" s="291"/>
      <c r="I120" s="291"/>
      <c r="J120" s="291"/>
      <c r="K120" s="291"/>
      <c r="L120" s="291"/>
      <c r="M120" s="291"/>
      <c r="N120" s="291"/>
      <c r="O120" s="291"/>
      <c r="P120" s="291"/>
      <c r="Q120" s="291"/>
      <c r="R120" s="822"/>
      <c r="S120" s="822"/>
      <c r="T120" s="822"/>
      <c r="U120" s="822"/>
      <c r="V120" s="822"/>
      <c r="W120" s="822"/>
      <c r="X120" s="822"/>
      <c r="Y120" s="412"/>
      <c r="Z120" s="425"/>
      <c r="AA120" s="425"/>
      <c r="AB120" s="425"/>
      <c r="AC120" s="425"/>
      <c r="AD120" s="425"/>
      <c r="AE120" s="425"/>
      <c r="AF120" s="425"/>
      <c r="AG120" s="425"/>
      <c r="AH120" s="425"/>
      <c r="AI120" s="425"/>
      <c r="AJ120" s="425"/>
      <c r="AK120" s="425"/>
      <c r="AL120" s="425"/>
      <c r="AM120" s="306"/>
    </row>
    <row r="121" spans="1:39" ht="15.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825"/>
      <c r="S121" s="825"/>
      <c r="T121" s="825"/>
      <c r="U121" s="825"/>
      <c r="V121" s="825"/>
      <c r="W121" s="825"/>
      <c r="X121" s="825"/>
      <c r="Y121" s="426"/>
      <c r="Z121" s="533"/>
      <c r="AA121" s="533"/>
      <c r="AB121" s="410"/>
      <c r="AC121" s="533"/>
      <c r="AD121" s="410"/>
      <c r="AE121" s="410"/>
      <c r="AF121" s="415"/>
      <c r="AG121" s="415"/>
      <c r="AH121" s="415"/>
      <c r="AI121" s="415"/>
      <c r="AJ121" s="415"/>
      <c r="AK121" s="415"/>
      <c r="AL121" s="415"/>
      <c r="AM121" s="296">
        <f>SUM(Y121:AL121)</f>
        <v>0</v>
      </c>
    </row>
    <row r="122" spans="1:39" ht="15.5" outlineLevel="1">
      <c r="B122" s="294" t="s">
        <v>267</v>
      </c>
      <c r="C122" s="291" t="s">
        <v>163</v>
      </c>
      <c r="D122" s="295"/>
      <c r="E122" s="295"/>
      <c r="F122" s="295"/>
      <c r="G122" s="295"/>
      <c r="H122" s="295"/>
      <c r="I122" s="295"/>
      <c r="J122" s="295"/>
      <c r="K122" s="295"/>
      <c r="L122" s="295"/>
      <c r="M122" s="295"/>
      <c r="N122" s="295">
        <v>12</v>
      </c>
      <c r="O122" s="295"/>
      <c r="P122" s="295"/>
      <c r="Q122" s="295"/>
      <c r="R122" s="825"/>
      <c r="S122" s="825"/>
      <c r="T122" s="825"/>
      <c r="U122" s="825"/>
      <c r="V122" s="825"/>
      <c r="W122" s="825"/>
      <c r="X122" s="825"/>
      <c r="Y122" s="411">
        <v>0</v>
      </c>
      <c r="Z122" s="411">
        <v>0</v>
      </c>
      <c r="AA122" s="411">
        <v>0</v>
      </c>
      <c r="AB122" s="411">
        <v>0</v>
      </c>
      <c r="AC122" s="411">
        <v>0</v>
      </c>
      <c r="AD122" s="411">
        <v>0</v>
      </c>
      <c r="AE122" s="411">
        <v>0</v>
      </c>
      <c r="AF122" s="411">
        <v>0</v>
      </c>
      <c r="AG122" s="411">
        <f t="shared" ref="AG122" si="115">AG121</f>
        <v>0</v>
      </c>
      <c r="AH122" s="411">
        <f t="shared" ref="AH122" si="116">AH121</f>
        <v>0</v>
      </c>
      <c r="AI122" s="411">
        <f t="shared" ref="AI122" si="117">AI121</f>
        <v>0</v>
      </c>
      <c r="AJ122" s="411">
        <f t="shared" ref="AJ122" si="118">AJ121</f>
        <v>0</v>
      </c>
      <c r="AK122" s="411">
        <f t="shared" ref="AK122" si="119">AK121</f>
        <v>0</v>
      </c>
      <c r="AL122" s="411">
        <f t="shared" ref="AL122" si="120">AL121</f>
        <v>0</v>
      </c>
      <c r="AM122" s="306"/>
    </row>
    <row r="123" spans="1:39" ht="15.5" outlineLevel="1">
      <c r="B123" s="294"/>
      <c r="C123" s="291"/>
      <c r="D123" s="291"/>
      <c r="E123" s="291"/>
      <c r="F123" s="291"/>
      <c r="G123" s="291"/>
      <c r="H123" s="291"/>
      <c r="I123" s="291"/>
      <c r="J123" s="291"/>
      <c r="K123" s="291"/>
      <c r="L123" s="291"/>
      <c r="M123" s="291"/>
      <c r="N123" s="291"/>
      <c r="O123" s="291"/>
      <c r="P123" s="291"/>
      <c r="Q123" s="291"/>
      <c r="R123" s="822"/>
      <c r="S123" s="822"/>
      <c r="T123" s="822"/>
      <c r="U123" s="822"/>
      <c r="V123" s="822"/>
      <c r="W123" s="822"/>
      <c r="X123" s="822"/>
      <c r="Y123" s="412"/>
      <c r="Z123" s="425"/>
      <c r="AA123" s="425"/>
      <c r="AB123" s="425"/>
      <c r="AC123" s="425"/>
      <c r="AD123" s="425"/>
      <c r="AE123" s="425"/>
      <c r="AF123" s="425"/>
      <c r="AG123" s="425"/>
      <c r="AH123" s="425"/>
      <c r="AI123" s="425"/>
      <c r="AJ123" s="425"/>
      <c r="AK123" s="425"/>
      <c r="AL123" s="425"/>
      <c r="AM123" s="306"/>
    </row>
    <row r="124" spans="1:39" ht="31"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825"/>
      <c r="S124" s="825"/>
      <c r="T124" s="825"/>
      <c r="U124" s="825"/>
      <c r="V124" s="825"/>
      <c r="W124" s="825"/>
      <c r="X124" s="825"/>
      <c r="Y124" s="426"/>
      <c r="Z124" s="410"/>
      <c r="AA124" s="410"/>
      <c r="AB124" s="410"/>
      <c r="AC124" s="410"/>
      <c r="AD124" s="410"/>
      <c r="AE124" s="410"/>
      <c r="AF124" s="415"/>
      <c r="AG124" s="415"/>
      <c r="AH124" s="415"/>
      <c r="AI124" s="415"/>
      <c r="AJ124" s="415"/>
      <c r="AK124" s="415"/>
      <c r="AL124" s="415"/>
      <c r="AM124" s="296">
        <f>SUM(Y124:AL124)</f>
        <v>0</v>
      </c>
    </row>
    <row r="125" spans="1:39" ht="15.5" outlineLevel="1">
      <c r="B125" s="294" t="s">
        <v>267</v>
      </c>
      <c r="C125" s="291" t="s">
        <v>163</v>
      </c>
      <c r="D125" s="295"/>
      <c r="E125" s="295"/>
      <c r="F125" s="295"/>
      <c r="G125" s="295"/>
      <c r="H125" s="295"/>
      <c r="I125" s="295"/>
      <c r="J125" s="295"/>
      <c r="K125" s="295"/>
      <c r="L125" s="295"/>
      <c r="M125" s="295"/>
      <c r="N125" s="295">
        <v>12</v>
      </c>
      <c r="O125" s="295"/>
      <c r="P125" s="295"/>
      <c r="Q125" s="295"/>
      <c r="R125" s="825"/>
      <c r="S125" s="825"/>
      <c r="T125" s="825"/>
      <c r="U125" s="825"/>
      <c r="V125" s="825"/>
      <c r="W125" s="825"/>
      <c r="X125" s="825"/>
      <c r="Y125" s="411">
        <v>0</v>
      </c>
      <c r="Z125" s="411">
        <v>0</v>
      </c>
      <c r="AA125" s="411">
        <v>0</v>
      </c>
      <c r="AB125" s="411">
        <v>0</v>
      </c>
      <c r="AC125" s="411">
        <v>0</v>
      </c>
      <c r="AD125" s="411">
        <v>0</v>
      </c>
      <c r="AE125" s="411">
        <v>0</v>
      </c>
      <c r="AF125" s="411">
        <v>0</v>
      </c>
      <c r="AG125" s="411">
        <f t="shared" ref="AG125" si="121">AG124</f>
        <v>0</v>
      </c>
      <c r="AH125" s="411">
        <f t="shared" ref="AH125" si="122">AH124</f>
        <v>0</v>
      </c>
      <c r="AI125" s="411">
        <f t="shared" ref="AI125" si="123">AI124</f>
        <v>0</v>
      </c>
      <c r="AJ125" s="411">
        <f t="shared" ref="AJ125" si="124">AJ124</f>
        <v>0</v>
      </c>
      <c r="AK125" s="411">
        <f t="shared" ref="AK125" si="125">AK124</f>
        <v>0</v>
      </c>
      <c r="AL125" s="411">
        <f t="shared" ref="AL125" si="126">AL124</f>
        <v>0</v>
      </c>
      <c r="AM125" s="306"/>
    </row>
    <row r="126" spans="1:39" ht="15.5" outlineLevel="1">
      <c r="B126" s="294"/>
      <c r="C126" s="291"/>
      <c r="D126" s="291"/>
      <c r="E126" s="291"/>
      <c r="F126" s="291"/>
      <c r="G126" s="291"/>
      <c r="H126" s="291"/>
      <c r="I126" s="291"/>
      <c r="J126" s="291"/>
      <c r="K126" s="291"/>
      <c r="L126" s="291"/>
      <c r="M126" s="291"/>
      <c r="N126" s="291"/>
      <c r="O126" s="291"/>
      <c r="P126" s="291"/>
      <c r="Q126" s="291"/>
      <c r="R126" s="822"/>
      <c r="S126" s="822"/>
      <c r="T126" s="822"/>
      <c r="U126" s="822"/>
      <c r="V126" s="822"/>
      <c r="W126" s="822"/>
      <c r="X126" s="822"/>
      <c r="Y126" s="412"/>
      <c r="Z126" s="425"/>
      <c r="AA126" s="425"/>
      <c r="AB126" s="425"/>
      <c r="AC126" s="425"/>
      <c r="AD126" s="425"/>
      <c r="AE126" s="425"/>
      <c r="AF126" s="425"/>
      <c r="AG126" s="425"/>
      <c r="AH126" s="425"/>
      <c r="AI126" s="425"/>
      <c r="AJ126" s="425"/>
      <c r="AK126" s="425"/>
      <c r="AL126" s="425"/>
      <c r="AM126" s="306"/>
    </row>
    <row r="127" spans="1:39" ht="31"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825"/>
      <c r="S127" s="825"/>
      <c r="T127" s="825"/>
      <c r="U127" s="825"/>
      <c r="V127" s="825"/>
      <c r="W127" s="825"/>
      <c r="X127" s="825"/>
      <c r="Y127" s="426"/>
      <c r="Z127" s="410"/>
      <c r="AA127" s="410"/>
      <c r="AB127" s="410"/>
      <c r="AC127" s="410"/>
      <c r="AD127" s="410"/>
      <c r="AE127" s="410"/>
      <c r="AF127" s="415"/>
      <c r="AG127" s="415"/>
      <c r="AH127" s="415"/>
      <c r="AI127" s="415"/>
      <c r="AJ127" s="415"/>
      <c r="AK127" s="415"/>
      <c r="AL127" s="415"/>
      <c r="AM127" s="296">
        <f>SUM(Y127:AL127)</f>
        <v>0</v>
      </c>
    </row>
    <row r="128" spans="1:39" ht="15.5" outlineLevel="1">
      <c r="B128" s="294" t="s">
        <v>267</v>
      </c>
      <c r="C128" s="291" t="s">
        <v>163</v>
      </c>
      <c r="D128" s="295"/>
      <c r="E128" s="295"/>
      <c r="F128" s="295"/>
      <c r="G128" s="295"/>
      <c r="H128" s="295"/>
      <c r="I128" s="295"/>
      <c r="J128" s="295"/>
      <c r="K128" s="295"/>
      <c r="L128" s="295"/>
      <c r="M128" s="295"/>
      <c r="N128" s="295">
        <v>12</v>
      </c>
      <c r="O128" s="295"/>
      <c r="P128" s="295"/>
      <c r="Q128" s="295"/>
      <c r="R128" s="825"/>
      <c r="S128" s="825"/>
      <c r="T128" s="825"/>
      <c r="U128" s="825"/>
      <c r="V128" s="825"/>
      <c r="W128" s="825"/>
      <c r="X128" s="825"/>
      <c r="Y128" s="411">
        <v>0</v>
      </c>
      <c r="Z128" s="411">
        <v>0</v>
      </c>
      <c r="AA128" s="411">
        <v>0</v>
      </c>
      <c r="AB128" s="411">
        <v>0</v>
      </c>
      <c r="AC128" s="411">
        <v>0</v>
      </c>
      <c r="AD128" s="411">
        <v>0</v>
      </c>
      <c r="AE128" s="411">
        <v>0</v>
      </c>
      <c r="AF128" s="411">
        <v>0</v>
      </c>
      <c r="AG128" s="411">
        <f t="shared" ref="AG128" si="127">AG127</f>
        <v>0</v>
      </c>
      <c r="AH128" s="411">
        <f t="shared" ref="AH128" si="128">AH127</f>
        <v>0</v>
      </c>
      <c r="AI128" s="411">
        <f t="shared" ref="AI128" si="129">AI127</f>
        <v>0</v>
      </c>
      <c r="AJ128" s="411">
        <f t="shared" ref="AJ128" si="130">AJ127</f>
        <v>0</v>
      </c>
      <c r="AK128" s="411">
        <f t="shared" ref="AK128" si="131">AK127</f>
        <v>0</v>
      </c>
      <c r="AL128" s="411">
        <f t="shared" ref="AL128" si="132">AL127</f>
        <v>0</v>
      </c>
      <c r="AM128" s="306"/>
    </row>
    <row r="129" spans="1:39" ht="15.5" outlineLevel="1">
      <c r="B129" s="294"/>
      <c r="C129" s="291"/>
      <c r="D129" s="291"/>
      <c r="E129" s="291"/>
      <c r="F129" s="291"/>
      <c r="G129" s="291"/>
      <c r="H129" s="291"/>
      <c r="I129" s="291"/>
      <c r="J129" s="291"/>
      <c r="K129" s="291"/>
      <c r="L129" s="291"/>
      <c r="M129" s="291"/>
      <c r="N129" s="291"/>
      <c r="O129" s="291"/>
      <c r="P129" s="291"/>
      <c r="Q129" s="291"/>
      <c r="R129" s="822"/>
      <c r="S129" s="822"/>
      <c r="T129" s="822"/>
      <c r="U129" s="822"/>
      <c r="V129" s="822"/>
      <c r="W129" s="822"/>
      <c r="X129" s="822"/>
      <c r="Y129" s="412"/>
      <c r="Z129" s="425"/>
      <c r="AA129" s="425"/>
      <c r="AB129" s="425"/>
      <c r="AC129" s="425"/>
      <c r="AD129" s="425"/>
      <c r="AE129" s="425"/>
      <c r="AF129" s="425"/>
      <c r="AG129" s="425"/>
      <c r="AH129" s="425"/>
      <c r="AI129" s="425"/>
      <c r="AJ129" s="425"/>
      <c r="AK129" s="425"/>
      <c r="AL129" s="425"/>
      <c r="AM129" s="306"/>
    </row>
    <row r="130" spans="1:39" ht="31" outlineLevel="1">
      <c r="A130" s="522">
        <v>29</v>
      </c>
      <c r="B130" s="520" t="s">
        <v>121</v>
      </c>
      <c r="C130" s="291" t="s">
        <v>25</v>
      </c>
      <c r="D130" s="295"/>
      <c r="E130" s="295"/>
      <c r="F130" s="295"/>
      <c r="G130" s="295"/>
      <c r="H130" s="295"/>
      <c r="I130" s="295"/>
      <c r="J130" s="295"/>
      <c r="K130" s="295"/>
      <c r="L130" s="295"/>
      <c r="M130" s="295"/>
      <c r="N130" s="295">
        <v>3</v>
      </c>
      <c r="O130" s="295"/>
      <c r="P130" s="295"/>
      <c r="Q130" s="295"/>
      <c r="R130" s="825"/>
      <c r="S130" s="825"/>
      <c r="T130" s="825"/>
      <c r="U130" s="825"/>
      <c r="V130" s="825"/>
      <c r="W130" s="825"/>
      <c r="X130" s="825"/>
      <c r="Y130" s="426"/>
      <c r="Z130" s="410"/>
      <c r="AA130" s="410"/>
      <c r="AB130" s="410"/>
      <c r="AC130" s="410"/>
      <c r="AD130" s="410"/>
      <c r="AE130" s="410"/>
      <c r="AF130" s="415"/>
      <c r="AG130" s="415"/>
      <c r="AH130" s="415"/>
      <c r="AI130" s="415"/>
      <c r="AJ130" s="415"/>
      <c r="AK130" s="415"/>
      <c r="AL130" s="415"/>
      <c r="AM130" s="296">
        <f>SUM(Y130:AL130)</f>
        <v>0</v>
      </c>
    </row>
    <row r="131" spans="1:39" ht="15.5" outlineLevel="1">
      <c r="B131" s="294" t="s">
        <v>267</v>
      </c>
      <c r="C131" s="291" t="s">
        <v>163</v>
      </c>
      <c r="D131" s="295"/>
      <c r="E131" s="295"/>
      <c r="F131" s="295"/>
      <c r="G131" s="295"/>
      <c r="H131" s="295"/>
      <c r="I131" s="295"/>
      <c r="J131" s="295"/>
      <c r="K131" s="295"/>
      <c r="L131" s="295"/>
      <c r="M131" s="295"/>
      <c r="N131" s="295">
        <v>3</v>
      </c>
      <c r="O131" s="295"/>
      <c r="P131" s="295"/>
      <c r="Q131" s="295"/>
      <c r="R131" s="825"/>
      <c r="S131" s="825"/>
      <c r="T131" s="825"/>
      <c r="U131" s="825"/>
      <c r="V131" s="825"/>
      <c r="W131" s="825"/>
      <c r="X131" s="825"/>
      <c r="Y131" s="411">
        <v>0</v>
      </c>
      <c r="Z131" s="411">
        <v>0</v>
      </c>
      <c r="AA131" s="411">
        <v>0</v>
      </c>
      <c r="AB131" s="411">
        <v>0</v>
      </c>
      <c r="AC131" s="411">
        <v>0</v>
      </c>
      <c r="AD131" s="411">
        <v>0</v>
      </c>
      <c r="AE131" s="411">
        <v>0</v>
      </c>
      <c r="AF131" s="411">
        <v>0</v>
      </c>
      <c r="AG131" s="411">
        <f t="shared" ref="AG131" si="133">AG130</f>
        <v>0</v>
      </c>
      <c r="AH131" s="411">
        <f t="shared" ref="AH131" si="134">AH130</f>
        <v>0</v>
      </c>
      <c r="AI131" s="411">
        <f t="shared" ref="AI131" si="135">AI130</f>
        <v>0</v>
      </c>
      <c r="AJ131" s="411">
        <f t="shared" ref="AJ131" si="136">AJ130</f>
        <v>0</v>
      </c>
      <c r="AK131" s="411">
        <f t="shared" ref="AK131" si="137">AK130</f>
        <v>0</v>
      </c>
      <c r="AL131" s="411">
        <f t="shared" ref="AL131" si="138">AL130</f>
        <v>0</v>
      </c>
      <c r="AM131" s="306"/>
    </row>
    <row r="132" spans="1:39" ht="15.5" outlineLevel="1">
      <c r="B132" s="294"/>
      <c r="C132" s="291"/>
      <c r="D132" s="291"/>
      <c r="E132" s="291"/>
      <c r="F132" s="291"/>
      <c r="G132" s="291"/>
      <c r="H132" s="291"/>
      <c r="I132" s="291"/>
      <c r="J132" s="291"/>
      <c r="K132" s="291"/>
      <c r="L132" s="291"/>
      <c r="M132" s="291"/>
      <c r="N132" s="291"/>
      <c r="O132" s="291"/>
      <c r="P132" s="291"/>
      <c r="Q132" s="291"/>
      <c r="R132" s="822"/>
      <c r="S132" s="822"/>
      <c r="T132" s="822"/>
      <c r="U132" s="822"/>
      <c r="V132" s="822"/>
      <c r="W132" s="822"/>
      <c r="X132" s="822"/>
      <c r="Y132" s="412"/>
      <c r="Z132" s="425"/>
      <c r="AA132" s="425"/>
      <c r="AB132" s="425"/>
      <c r="AC132" s="425"/>
      <c r="AD132" s="425"/>
      <c r="AE132" s="425"/>
      <c r="AF132" s="425"/>
      <c r="AG132" s="425"/>
      <c r="AH132" s="425"/>
      <c r="AI132" s="425"/>
      <c r="AJ132" s="425"/>
      <c r="AK132" s="425"/>
      <c r="AL132" s="425"/>
      <c r="AM132" s="306"/>
    </row>
    <row r="133" spans="1:39" ht="31"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825"/>
      <c r="S133" s="825"/>
      <c r="T133" s="825"/>
      <c r="U133" s="825"/>
      <c r="V133" s="825"/>
      <c r="W133" s="825"/>
      <c r="X133" s="825"/>
      <c r="Y133" s="426"/>
      <c r="Z133" s="410"/>
      <c r="AA133" s="410"/>
      <c r="AB133" s="410"/>
      <c r="AC133" s="410"/>
      <c r="AD133" s="410"/>
      <c r="AE133" s="410"/>
      <c r="AF133" s="415"/>
      <c r="AG133" s="415"/>
      <c r="AH133" s="415"/>
      <c r="AI133" s="415"/>
      <c r="AJ133" s="415"/>
      <c r="AK133" s="415"/>
      <c r="AL133" s="415"/>
      <c r="AM133" s="296">
        <f>SUM(Y133:AL133)</f>
        <v>0</v>
      </c>
    </row>
    <row r="134" spans="1:39" ht="15.5" outlineLevel="1">
      <c r="B134" s="294" t="s">
        <v>267</v>
      </c>
      <c r="C134" s="291" t="s">
        <v>163</v>
      </c>
      <c r="D134" s="295"/>
      <c r="E134" s="295"/>
      <c r="F134" s="295"/>
      <c r="G134" s="295"/>
      <c r="H134" s="295"/>
      <c r="I134" s="295"/>
      <c r="J134" s="295"/>
      <c r="K134" s="295"/>
      <c r="L134" s="295"/>
      <c r="M134" s="295"/>
      <c r="N134" s="295">
        <v>12</v>
      </c>
      <c r="O134" s="295"/>
      <c r="P134" s="295"/>
      <c r="Q134" s="295"/>
      <c r="R134" s="825"/>
      <c r="S134" s="825"/>
      <c r="T134" s="825"/>
      <c r="U134" s="825"/>
      <c r="V134" s="825"/>
      <c r="W134" s="825"/>
      <c r="X134" s="825"/>
      <c r="Y134" s="411">
        <v>0</v>
      </c>
      <c r="Z134" s="411">
        <v>0</v>
      </c>
      <c r="AA134" s="411">
        <v>0</v>
      </c>
      <c r="AB134" s="411">
        <v>0</v>
      </c>
      <c r="AC134" s="411">
        <v>0</v>
      </c>
      <c r="AD134" s="411">
        <v>0</v>
      </c>
      <c r="AE134" s="411">
        <v>0</v>
      </c>
      <c r="AF134" s="411">
        <v>0</v>
      </c>
      <c r="AG134" s="411">
        <f t="shared" ref="AG134" si="139">AG133</f>
        <v>0</v>
      </c>
      <c r="AH134" s="411">
        <f t="shared" ref="AH134" si="140">AH133</f>
        <v>0</v>
      </c>
      <c r="AI134" s="411">
        <f t="shared" ref="AI134" si="141">AI133</f>
        <v>0</v>
      </c>
      <c r="AJ134" s="411">
        <f t="shared" ref="AJ134" si="142">AJ133</f>
        <v>0</v>
      </c>
      <c r="AK134" s="411">
        <f t="shared" ref="AK134" si="143">AK133</f>
        <v>0</v>
      </c>
      <c r="AL134" s="411">
        <f t="shared" ref="AL134" si="144">AL133</f>
        <v>0</v>
      </c>
      <c r="AM134" s="306"/>
    </row>
    <row r="135" spans="1:39" ht="15.5" outlineLevel="1">
      <c r="B135" s="294"/>
      <c r="C135" s="291"/>
      <c r="D135" s="291"/>
      <c r="E135" s="291"/>
      <c r="F135" s="291"/>
      <c r="G135" s="291"/>
      <c r="H135" s="291"/>
      <c r="I135" s="291"/>
      <c r="J135" s="291"/>
      <c r="K135" s="291"/>
      <c r="L135" s="291"/>
      <c r="M135" s="291"/>
      <c r="N135" s="291"/>
      <c r="O135" s="291"/>
      <c r="P135" s="291"/>
      <c r="Q135" s="291"/>
      <c r="R135" s="822"/>
      <c r="S135" s="822"/>
      <c r="T135" s="822"/>
      <c r="U135" s="822"/>
      <c r="V135" s="822"/>
      <c r="W135" s="822"/>
      <c r="X135" s="822"/>
      <c r="Y135" s="412"/>
      <c r="Z135" s="425"/>
      <c r="AA135" s="425"/>
      <c r="AB135" s="425"/>
      <c r="AC135" s="425"/>
      <c r="AD135" s="425"/>
      <c r="AE135" s="425"/>
      <c r="AF135" s="425"/>
      <c r="AG135" s="425"/>
      <c r="AH135" s="425"/>
      <c r="AI135" s="425"/>
      <c r="AJ135" s="425"/>
      <c r="AK135" s="425"/>
      <c r="AL135" s="425"/>
      <c r="AM135" s="306"/>
    </row>
    <row r="136" spans="1:39" ht="31"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825"/>
      <c r="S136" s="825"/>
      <c r="T136" s="825"/>
      <c r="U136" s="825"/>
      <c r="V136" s="825"/>
      <c r="W136" s="825"/>
      <c r="X136" s="825"/>
      <c r="Y136" s="426"/>
      <c r="Z136" s="410"/>
      <c r="AA136" s="410"/>
      <c r="AB136" s="410"/>
      <c r="AC136" s="410"/>
      <c r="AD136" s="410"/>
      <c r="AE136" s="410"/>
      <c r="AF136" s="415"/>
      <c r="AG136" s="415"/>
      <c r="AH136" s="415"/>
      <c r="AI136" s="415"/>
      <c r="AJ136" s="415"/>
      <c r="AK136" s="415"/>
      <c r="AL136" s="415"/>
      <c r="AM136" s="296">
        <f>SUM(Y136:AL136)</f>
        <v>0</v>
      </c>
    </row>
    <row r="137" spans="1:39" ht="15.5" outlineLevel="1">
      <c r="B137" s="294" t="s">
        <v>267</v>
      </c>
      <c r="C137" s="291" t="s">
        <v>163</v>
      </c>
      <c r="D137" s="295"/>
      <c r="E137" s="295"/>
      <c r="F137" s="295"/>
      <c r="G137" s="295"/>
      <c r="H137" s="295"/>
      <c r="I137" s="295"/>
      <c r="J137" s="295"/>
      <c r="K137" s="295"/>
      <c r="L137" s="295"/>
      <c r="M137" s="295"/>
      <c r="N137" s="295">
        <v>12</v>
      </c>
      <c r="O137" s="295"/>
      <c r="P137" s="295"/>
      <c r="Q137" s="295"/>
      <c r="R137" s="825"/>
      <c r="S137" s="825"/>
      <c r="T137" s="825"/>
      <c r="U137" s="825"/>
      <c r="V137" s="825"/>
      <c r="W137" s="825"/>
      <c r="X137" s="825"/>
      <c r="Y137" s="411">
        <v>0</v>
      </c>
      <c r="Z137" s="411">
        <v>0</v>
      </c>
      <c r="AA137" s="411">
        <v>0</v>
      </c>
      <c r="AB137" s="411">
        <v>0</v>
      </c>
      <c r="AC137" s="411">
        <v>0</v>
      </c>
      <c r="AD137" s="411">
        <v>0</v>
      </c>
      <c r="AE137" s="411">
        <v>0</v>
      </c>
      <c r="AF137" s="411">
        <v>0</v>
      </c>
      <c r="AG137" s="411">
        <f t="shared" ref="AG137" si="145">AG136</f>
        <v>0</v>
      </c>
      <c r="AH137" s="411">
        <f t="shared" ref="AH137" si="146">AH136</f>
        <v>0</v>
      </c>
      <c r="AI137" s="411">
        <f t="shared" ref="AI137" si="147">AI136</f>
        <v>0</v>
      </c>
      <c r="AJ137" s="411">
        <f t="shared" ref="AJ137" si="148">AJ136</f>
        <v>0</v>
      </c>
      <c r="AK137" s="411">
        <f t="shared" ref="AK137" si="149">AK136</f>
        <v>0</v>
      </c>
      <c r="AL137" s="411">
        <f t="shared" ref="AL137" si="150">AL136</f>
        <v>0</v>
      </c>
      <c r="AM137" s="306"/>
    </row>
    <row r="138" spans="1:39" ht="15.5" outlineLevel="1">
      <c r="B138" s="520"/>
      <c r="C138" s="291"/>
      <c r="D138" s="291"/>
      <c r="E138" s="291"/>
      <c r="F138" s="291"/>
      <c r="G138" s="291"/>
      <c r="H138" s="291"/>
      <c r="I138" s="291"/>
      <c r="J138" s="291"/>
      <c r="K138" s="291"/>
      <c r="L138" s="291"/>
      <c r="M138" s="291"/>
      <c r="N138" s="291"/>
      <c r="O138" s="291"/>
      <c r="P138" s="291"/>
      <c r="Q138" s="291"/>
      <c r="R138" s="822"/>
      <c r="S138" s="822"/>
      <c r="T138" s="822"/>
      <c r="U138" s="822"/>
      <c r="V138" s="822"/>
      <c r="W138" s="822"/>
      <c r="X138" s="822"/>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825"/>
      <c r="S139" s="825"/>
      <c r="T139" s="825"/>
      <c r="U139" s="825"/>
      <c r="V139" s="825"/>
      <c r="W139" s="825"/>
      <c r="X139" s="825"/>
      <c r="Y139" s="426"/>
      <c r="Z139" s="410"/>
      <c r="AA139" s="410"/>
      <c r="AB139" s="410"/>
      <c r="AC139" s="410"/>
      <c r="AD139" s="410"/>
      <c r="AE139" s="410"/>
      <c r="AF139" s="415"/>
      <c r="AG139" s="415"/>
      <c r="AH139" s="415"/>
      <c r="AI139" s="415"/>
      <c r="AJ139" s="415"/>
      <c r="AK139" s="415"/>
      <c r="AL139" s="415"/>
      <c r="AM139" s="296">
        <f>SUM(Y139:AL139)</f>
        <v>0</v>
      </c>
    </row>
    <row r="140" spans="1:39" ht="15.5" outlineLevel="1">
      <c r="B140" s="294" t="s">
        <v>267</v>
      </c>
      <c r="C140" s="291" t="s">
        <v>163</v>
      </c>
      <c r="D140" s="295"/>
      <c r="E140" s="295"/>
      <c r="F140" s="295"/>
      <c r="G140" s="295"/>
      <c r="H140" s="295"/>
      <c r="I140" s="295"/>
      <c r="J140" s="295"/>
      <c r="K140" s="295"/>
      <c r="L140" s="295"/>
      <c r="M140" s="295"/>
      <c r="N140" s="295">
        <v>12</v>
      </c>
      <c r="O140" s="295"/>
      <c r="P140" s="295"/>
      <c r="Q140" s="295"/>
      <c r="R140" s="825"/>
      <c r="S140" s="825"/>
      <c r="T140" s="825"/>
      <c r="U140" s="825"/>
      <c r="V140" s="825"/>
      <c r="W140" s="825"/>
      <c r="X140" s="825"/>
      <c r="Y140" s="411">
        <v>0</v>
      </c>
      <c r="Z140" s="411">
        <v>0</v>
      </c>
      <c r="AA140" s="411">
        <v>0</v>
      </c>
      <c r="AB140" s="411">
        <v>0</v>
      </c>
      <c r="AC140" s="411">
        <v>0</v>
      </c>
      <c r="AD140" s="411">
        <v>0</v>
      </c>
      <c r="AE140" s="411">
        <v>0</v>
      </c>
      <c r="AF140" s="411">
        <v>0</v>
      </c>
      <c r="AG140" s="411">
        <f t="shared" ref="AG140" si="151">AG139</f>
        <v>0</v>
      </c>
      <c r="AH140" s="411">
        <f t="shared" ref="AH140" si="152">AH139</f>
        <v>0</v>
      </c>
      <c r="AI140" s="411">
        <f t="shared" ref="AI140" si="153">AI139</f>
        <v>0</v>
      </c>
      <c r="AJ140" s="411">
        <f t="shared" ref="AJ140" si="154">AJ139</f>
        <v>0</v>
      </c>
      <c r="AK140" s="411">
        <f t="shared" ref="AK140" si="155">AK139</f>
        <v>0</v>
      </c>
      <c r="AL140" s="411">
        <f t="shared" ref="AL140" si="156">AL139</f>
        <v>0</v>
      </c>
      <c r="AM140" s="306"/>
    </row>
    <row r="141" spans="1:39" ht="15.5" outlineLevel="1">
      <c r="B141" s="520"/>
      <c r="C141" s="291"/>
      <c r="D141" s="291"/>
      <c r="E141" s="291"/>
      <c r="F141" s="291"/>
      <c r="G141" s="291"/>
      <c r="H141" s="291"/>
      <c r="I141" s="291"/>
      <c r="J141" s="291"/>
      <c r="K141" s="291"/>
      <c r="L141" s="291"/>
      <c r="M141" s="291"/>
      <c r="N141" s="291"/>
      <c r="O141" s="291"/>
      <c r="P141" s="291"/>
      <c r="Q141" s="291"/>
      <c r="R141" s="822"/>
      <c r="S141" s="822"/>
      <c r="T141" s="822"/>
      <c r="U141" s="822"/>
      <c r="V141" s="822"/>
      <c r="W141" s="822"/>
      <c r="X141" s="822"/>
      <c r="Y141" s="412"/>
      <c r="Z141" s="425"/>
      <c r="AA141" s="425"/>
      <c r="AB141" s="425"/>
      <c r="AC141" s="425"/>
      <c r="AD141" s="425"/>
      <c r="AE141" s="425"/>
      <c r="AF141" s="425"/>
      <c r="AG141" s="425"/>
      <c r="AH141" s="425"/>
      <c r="AI141" s="425"/>
      <c r="AJ141" s="425"/>
      <c r="AK141" s="425"/>
      <c r="AL141" s="425"/>
      <c r="AM141" s="306"/>
    </row>
    <row r="142" spans="1:39" ht="15.5" outlineLevel="1">
      <c r="B142" s="288" t="s">
        <v>501</v>
      </c>
      <c r="C142" s="291"/>
      <c r="D142" s="291"/>
      <c r="E142" s="291"/>
      <c r="F142" s="291"/>
      <c r="G142" s="291"/>
      <c r="H142" s="291"/>
      <c r="I142" s="291"/>
      <c r="J142" s="291"/>
      <c r="K142" s="291"/>
      <c r="L142" s="291"/>
      <c r="M142" s="291"/>
      <c r="N142" s="291"/>
      <c r="O142" s="291"/>
      <c r="P142" s="291"/>
      <c r="Q142" s="291"/>
      <c r="R142" s="822"/>
      <c r="S142" s="822"/>
      <c r="T142" s="822"/>
      <c r="U142" s="822"/>
      <c r="V142" s="822"/>
      <c r="W142" s="822"/>
      <c r="X142" s="822"/>
      <c r="Y142" s="412"/>
      <c r="Z142" s="425"/>
      <c r="AA142" s="425"/>
      <c r="AB142" s="425"/>
      <c r="AC142" s="425"/>
      <c r="AD142" s="425"/>
      <c r="AE142" s="425"/>
      <c r="AF142" s="425"/>
      <c r="AG142" s="425"/>
      <c r="AH142" s="425"/>
      <c r="AI142" s="425"/>
      <c r="AJ142" s="425"/>
      <c r="AK142" s="425"/>
      <c r="AL142" s="425"/>
      <c r="AM142" s="306"/>
    </row>
    <row r="143" spans="1:39" ht="15.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825"/>
      <c r="S143" s="825"/>
      <c r="T143" s="825"/>
      <c r="U143" s="825"/>
      <c r="V143" s="825"/>
      <c r="W143" s="825"/>
      <c r="X143" s="825"/>
      <c r="Y143" s="426"/>
      <c r="Z143" s="410"/>
      <c r="AA143" s="410"/>
      <c r="AB143" s="410"/>
      <c r="AC143" s="410"/>
      <c r="AD143" s="410"/>
      <c r="AE143" s="410"/>
      <c r="AF143" s="415"/>
      <c r="AG143" s="415"/>
      <c r="AH143" s="415"/>
      <c r="AI143" s="415"/>
      <c r="AJ143" s="415"/>
      <c r="AK143" s="415"/>
      <c r="AL143" s="415"/>
      <c r="AM143" s="296">
        <f>SUM(Y143:AL143)</f>
        <v>0</v>
      </c>
    </row>
    <row r="144" spans="1:39" ht="15.5" outlineLevel="1">
      <c r="B144" s="294" t="s">
        <v>267</v>
      </c>
      <c r="C144" s="291" t="s">
        <v>163</v>
      </c>
      <c r="D144" s="295"/>
      <c r="E144" s="295"/>
      <c r="F144" s="295"/>
      <c r="G144" s="295"/>
      <c r="H144" s="295"/>
      <c r="I144" s="295"/>
      <c r="J144" s="295"/>
      <c r="K144" s="295"/>
      <c r="L144" s="295"/>
      <c r="M144" s="295"/>
      <c r="N144" s="295">
        <v>0</v>
      </c>
      <c r="O144" s="295"/>
      <c r="P144" s="295"/>
      <c r="Q144" s="295"/>
      <c r="R144" s="825"/>
      <c r="S144" s="825"/>
      <c r="T144" s="825"/>
      <c r="U144" s="825"/>
      <c r="V144" s="825"/>
      <c r="W144" s="825"/>
      <c r="X144" s="825"/>
      <c r="Y144" s="411">
        <v>0</v>
      </c>
      <c r="Z144" s="411">
        <v>0</v>
      </c>
      <c r="AA144" s="411">
        <v>0</v>
      </c>
      <c r="AB144" s="411">
        <v>0</v>
      </c>
      <c r="AC144" s="411">
        <v>0</v>
      </c>
      <c r="AD144" s="411">
        <v>0</v>
      </c>
      <c r="AE144" s="411">
        <v>0</v>
      </c>
      <c r="AF144" s="411">
        <v>0</v>
      </c>
      <c r="AG144" s="411">
        <f t="shared" ref="AG144" si="157">AG143</f>
        <v>0</v>
      </c>
      <c r="AH144" s="411">
        <f t="shared" ref="AH144" si="158">AH143</f>
        <v>0</v>
      </c>
      <c r="AI144" s="411">
        <f t="shared" ref="AI144" si="159">AI143</f>
        <v>0</v>
      </c>
      <c r="AJ144" s="411">
        <f t="shared" ref="AJ144" si="160">AJ143</f>
        <v>0</v>
      </c>
      <c r="AK144" s="411">
        <f t="shared" ref="AK144" si="161">AK143</f>
        <v>0</v>
      </c>
      <c r="AL144" s="411">
        <f t="shared" ref="AL144" si="162">AL143</f>
        <v>0</v>
      </c>
      <c r="AM144" s="306"/>
    </row>
    <row r="145" spans="1:39" ht="15.5" outlineLevel="1">
      <c r="B145" s="520"/>
      <c r="C145" s="291"/>
      <c r="D145" s="291"/>
      <c r="E145" s="291"/>
      <c r="F145" s="291"/>
      <c r="G145" s="291"/>
      <c r="H145" s="291"/>
      <c r="I145" s="291"/>
      <c r="J145" s="291"/>
      <c r="K145" s="291"/>
      <c r="L145" s="291"/>
      <c r="M145" s="291"/>
      <c r="N145" s="291"/>
      <c r="O145" s="291"/>
      <c r="P145" s="291"/>
      <c r="Q145" s="291"/>
      <c r="R145" s="822"/>
      <c r="S145" s="822"/>
      <c r="T145" s="822"/>
      <c r="U145" s="822"/>
      <c r="V145" s="822"/>
      <c r="W145" s="822"/>
      <c r="X145" s="822"/>
      <c r="Y145" s="412"/>
      <c r="Z145" s="425"/>
      <c r="AA145" s="425"/>
      <c r="AB145" s="425"/>
      <c r="AC145" s="425"/>
      <c r="AD145" s="425"/>
      <c r="AE145" s="425"/>
      <c r="AF145" s="425"/>
      <c r="AG145" s="425"/>
      <c r="AH145" s="425"/>
      <c r="AI145" s="425"/>
      <c r="AJ145" s="425"/>
      <c r="AK145" s="425"/>
      <c r="AL145" s="425"/>
      <c r="AM145" s="306"/>
    </row>
    <row r="146" spans="1:39" ht="15.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825"/>
      <c r="S146" s="825"/>
      <c r="T146" s="825"/>
      <c r="U146" s="825"/>
      <c r="V146" s="825"/>
      <c r="W146" s="825"/>
      <c r="X146" s="825"/>
      <c r="Y146" s="426"/>
      <c r="Z146" s="410"/>
      <c r="AA146" s="410"/>
      <c r="AB146" s="410"/>
      <c r="AC146" s="410"/>
      <c r="AD146" s="410"/>
      <c r="AE146" s="410"/>
      <c r="AF146" s="415"/>
      <c r="AG146" s="415"/>
      <c r="AH146" s="415"/>
      <c r="AI146" s="415"/>
      <c r="AJ146" s="415"/>
      <c r="AK146" s="415"/>
      <c r="AL146" s="415"/>
      <c r="AM146" s="296">
        <f>SUM(Y146:AL146)</f>
        <v>0</v>
      </c>
    </row>
    <row r="147" spans="1:39" ht="15.5" outlineLevel="1">
      <c r="B147" s="294" t="s">
        <v>267</v>
      </c>
      <c r="C147" s="291" t="s">
        <v>163</v>
      </c>
      <c r="D147" s="295"/>
      <c r="E147" s="295"/>
      <c r="F147" s="295"/>
      <c r="G147" s="295"/>
      <c r="H147" s="295"/>
      <c r="I147" s="295"/>
      <c r="J147" s="295"/>
      <c r="K147" s="295"/>
      <c r="L147" s="295"/>
      <c r="M147" s="295"/>
      <c r="N147" s="295">
        <v>0</v>
      </c>
      <c r="O147" s="295"/>
      <c r="P147" s="295"/>
      <c r="Q147" s="295"/>
      <c r="R147" s="825"/>
      <c r="S147" s="825"/>
      <c r="T147" s="825"/>
      <c r="U147" s="825"/>
      <c r="V147" s="825"/>
      <c r="W147" s="825"/>
      <c r="X147" s="825"/>
      <c r="Y147" s="411">
        <v>0</v>
      </c>
      <c r="Z147" s="411">
        <v>0</v>
      </c>
      <c r="AA147" s="411">
        <v>0</v>
      </c>
      <c r="AB147" s="411">
        <v>0</v>
      </c>
      <c r="AC147" s="411">
        <v>0</v>
      </c>
      <c r="AD147" s="411">
        <v>0</v>
      </c>
      <c r="AE147" s="411">
        <v>0</v>
      </c>
      <c r="AF147" s="411">
        <v>0</v>
      </c>
      <c r="AG147" s="411">
        <f t="shared" ref="AG147" si="163">AG146</f>
        <v>0</v>
      </c>
      <c r="AH147" s="411">
        <f t="shared" ref="AH147" si="164">AH146</f>
        <v>0</v>
      </c>
      <c r="AI147" s="411">
        <f t="shared" ref="AI147" si="165">AI146</f>
        <v>0</v>
      </c>
      <c r="AJ147" s="411">
        <f t="shared" ref="AJ147" si="166">AJ146</f>
        <v>0</v>
      </c>
      <c r="AK147" s="411">
        <f t="shared" ref="AK147" si="167">AK146</f>
        <v>0</v>
      </c>
      <c r="AL147" s="411">
        <f t="shared" ref="AL147" si="168">AL146</f>
        <v>0</v>
      </c>
      <c r="AM147" s="306"/>
    </row>
    <row r="148" spans="1:39" ht="15.5" outlineLevel="1">
      <c r="B148" s="520"/>
      <c r="C148" s="291"/>
      <c r="D148" s="291"/>
      <c r="E148" s="291"/>
      <c r="F148" s="291"/>
      <c r="G148" s="291"/>
      <c r="H148" s="291"/>
      <c r="I148" s="291"/>
      <c r="J148" s="291"/>
      <c r="K148" s="291"/>
      <c r="L148" s="291"/>
      <c r="M148" s="291"/>
      <c r="N148" s="291"/>
      <c r="O148" s="291"/>
      <c r="P148" s="291"/>
      <c r="Q148" s="291"/>
      <c r="R148" s="822"/>
      <c r="S148" s="822"/>
      <c r="T148" s="822"/>
      <c r="U148" s="822"/>
      <c r="V148" s="822"/>
      <c r="W148" s="822"/>
      <c r="X148" s="822"/>
      <c r="Y148" s="412"/>
      <c r="Z148" s="425"/>
      <c r="AA148" s="425"/>
      <c r="AB148" s="425"/>
      <c r="AC148" s="425"/>
      <c r="AD148" s="425"/>
      <c r="AE148" s="425"/>
      <c r="AF148" s="425"/>
      <c r="AG148" s="425"/>
      <c r="AH148" s="425"/>
      <c r="AI148" s="425"/>
      <c r="AJ148" s="425"/>
      <c r="AK148" s="425"/>
      <c r="AL148" s="425"/>
      <c r="AM148" s="306"/>
    </row>
    <row r="149" spans="1:39" ht="15.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825"/>
      <c r="S149" s="825"/>
      <c r="T149" s="825"/>
      <c r="U149" s="825"/>
      <c r="V149" s="825"/>
      <c r="W149" s="825"/>
      <c r="X149" s="825"/>
      <c r="Y149" s="426"/>
      <c r="Z149" s="410"/>
      <c r="AA149" s="410"/>
      <c r="AB149" s="410"/>
      <c r="AC149" s="410"/>
      <c r="AD149" s="410"/>
      <c r="AE149" s="410"/>
      <c r="AF149" s="415"/>
      <c r="AG149" s="415"/>
      <c r="AH149" s="415"/>
      <c r="AI149" s="415"/>
      <c r="AJ149" s="415"/>
      <c r="AK149" s="415"/>
      <c r="AL149" s="415"/>
      <c r="AM149" s="296">
        <f>SUM(Y149:AL149)</f>
        <v>0</v>
      </c>
    </row>
    <row r="150" spans="1:39" ht="15.5" outlineLevel="1">
      <c r="B150" s="294" t="s">
        <v>267</v>
      </c>
      <c r="C150" s="291" t="s">
        <v>163</v>
      </c>
      <c r="D150" s="295"/>
      <c r="E150" s="295"/>
      <c r="F150" s="295"/>
      <c r="G150" s="295"/>
      <c r="H150" s="295"/>
      <c r="I150" s="295"/>
      <c r="J150" s="295"/>
      <c r="K150" s="295"/>
      <c r="L150" s="295"/>
      <c r="M150" s="295"/>
      <c r="N150" s="295">
        <v>0</v>
      </c>
      <c r="O150" s="295"/>
      <c r="P150" s="295"/>
      <c r="Q150" s="295"/>
      <c r="R150" s="825"/>
      <c r="S150" s="825"/>
      <c r="T150" s="825"/>
      <c r="U150" s="825"/>
      <c r="V150" s="825"/>
      <c r="W150" s="825"/>
      <c r="X150" s="825"/>
      <c r="Y150" s="411">
        <v>0</v>
      </c>
      <c r="Z150" s="411">
        <v>0</v>
      </c>
      <c r="AA150" s="411">
        <v>0</v>
      </c>
      <c r="AB150" s="411">
        <v>0</v>
      </c>
      <c r="AC150" s="411">
        <v>0</v>
      </c>
      <c r="AD150" s="411">
        <v>0</v>
      </c>
      <c r="AE150" s="411">
        <v>0</v>
      </c>
      <c r="AF150" s="411">
        <v>0</v>
      </c>
      <c r="AG150" s="411">
        <f t="shared" ref="AG150" si="169">AG149</f>
        <v>0</v>
      </c>
      <c r="AH150" s="411">
        <f t="shared" ref="AH150" si="170">AH149</f>
        <v>0</v>
      </c>
      <c r="AI150" s="411">
        <f t="shared" ref="AI150" si="171">AI149</f>
        <v>0</v>
      </c>
      <c r="AJ150" s="411">
        <f t="shared" ref="AJ150" si="172">AJ149</f>
        <v>0</v>
      </c>
      <c r="AK150" s="411">
        <f t="shared" ref="AK150" si="173">AK149</f>
        <v>0</v>
      </c>
      <c r="AL150" s="411">
        <f t="shared" ref="AL150" si="174">AL149</f>
        <v>0</v>
      </c>
      <c r="AM150" s="306"/>
    </row>
    <row r="151" spans="1:39" ht="15.5" outlineLevel="1">
      <c r="B151" s="294"/>
      <c r="C151" s="291"/>
      <c r="D151" s="291"/>
      <c r="E151" s="291"/>
      <c r="F151" s="291"/>
      <c r="G151" s="291"/>
      <c r="H151" s="291"/>
      <c r="I151" s="291"/>
      <c r="J151" s="291"/>
      <c r="K151" s="291"/>
      <c r="L151" s="291"/>
      <c r="M151" s="291"/>
      <c r="N151" s="291"/>
      <c r="O151" s="291"/>
      <c r="P151" s="291"/>
      <c r="Q151" s="291"/>
      <c r="R151" s="822"/>
      <c r="S151" s="822"/>
      <c r="T151" s="822"/>
      <c r="U151" s="822"/>
      <c r="V151" s="822"/>
      <c r="W151" s="822"/>
      <c r="X151" s="822"/>
      <c r="Y151" s="412"/>
      <c r="Z151" s="425"/>
      <c r="AA151" s="425"/>
      <c r="AB151" s="425"/>
      <c r="AC151" s="425"/>
      <c r="AD151" s="425"/>
      <c r="AE151" s="425"/>
      <c r="AF151" s="425"/>
      <c r="AG151" s="425"/>
      <c r="AH151" s="425"/>
      <c r="AI151" s="425"/>
      <c r="AJ151" s="425"/>
      <c r="AK151" s="425"/>
      <c r="AL151" s="425"/>
      <c r="AM151" s="306"/>
    </row>
    <row r="152" spans="1:39" ht="15.5" outlineLevel="1">
      <c r="B152" s="288" t="s">
        <v>502</v>
      </c>
      <c r="C152" s="291"/>
      <c r="D152" s="291"/>
      <c r="E152" s="291"/>
      <c r="F152" s="291"/>
      <c r="G152" s="291"/>
      <c r="H152" s="291"/>
      <c r="I152" s="291"/>
      <c r="J152" s="291"/>
      <c r="K152" s="291"/>
      <c r="L152" s="291"/>
      <c r="M152" s="291"/>
      <c r="N152" s="291"/>
      <c r="O152" s="291"/>
      <c r="P152" s="291"/>
      <c r="Q152" s="291"/>
      <c r="R152" s="822"/>
      <c r="S152" s="822"/>
      <c r="T152" s="822"/>
      <c r="U152" s="822"/>
      <c r="V152" s="822"/>
      <c r="W152" s="822"/>
      <c r="X152" s="822"/>
      <c r="Y152" s="412"/>
      <c r="Z152" s="425"/>
      <c r="AA152" s="425"/>
      <c r="AB152" s="425"/>
      <c r="AC152" s="425"/>
      <c r="AD152" s="425"/>
      <c r="AE152" s="425"/>
      <c r="AF152" s="425"/>
      <c r="AG152" s="425"/>
      <c r="AH152" s="425"/>
      <c r="AI152" s="425"/>
      <c r="AJ152" s="425"/>
      <c r="AK152" s="425"/>
      <c r="AL152" s="425"/>
      <c r="AM152" s="306"/>
    </row>
    <row r="153" spans="1:39" ht="46.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825"/>
      <c r="S153" s="825"/>
      <c r="T153" s="825"/>
      <c r="U153" s="825"/>
      <c r="V153" s="825"/>
      <c r="W153" s="825"/>
      <c r="X153" s="825"/>
      <c r="Y153" s="426"/>
      <c r="Z153" s="410"/>
      <c r="AA153" s="410"/>
      <c r="AB153" s="410"/>
      <c r="AC153" s="410"/>
      <c r="AD153" s="410"/>
      <c r="AE153" s="410"/>
      <c r="AF153" s="415"/>
      <c r="AG153" s="415"/>
      <c r="AH153" s="415"/>
      <c r="AI153" s="415"/>
      <c r="AJ153" s="415"/>
      <c r="AK153" s="415"/>
      <c r="AL153" s="415"/>
      <c r="AM153" s="296">
        <f>SUM(Y153:AL153)</f>
        <v>0</v>
      </c>
    </row>
    <row r="154" spans="1:39" ht="15.5" outlineLevel="1">
      <c r="B154" s="294" t="s">
        <v>267</v>
      </c>
      <c r="C154" s="291" t="s">
        <v>163</v>
      </c>
      <c r="D154" s="295"/>
      <c r="E154" s="295"/>
      <c r="F154" s="295"/>
      <c r="G154" s="295"/>
      <c r="H154" s="295"/>
      <c r="I154" s="295"/>
      <c r="J154" s="295"/>
      <c r="K154" s="295"/>
      <c r="L154" s="295"/>
      <c r="M154" s="295"/>
      <c r="N154" s="295">
        <v>12</v>
      </c>
      <c r="O154" s="295"/>
      <c r="P154" s="295"/>
      <c r="Q154" s="295"/>
      <c r="R154" s="825"/>
      <c r="S154" s="825"/>
      <c r="T154" s="825"/>
      <c r="U154" s="825"/>
      <c r="V154" s="825"/>
      <c r="W154" s="825"/>
      <c r="X154" s="825"/>
      <c r="Y154" s="411">
        <v>0</v>
      </c>
      <c r="Z154" s="411">
        <v>0</v>
      </c>
      <c r="AA154" s="411">
        <v>0</v>
      </c>
      <c r="AB154" s="411">
        <v>0</v>
      </c>
      <c r="AC154" s="411">
        <v>0</v>
      </c>
      <c r="AD154" s="411">
        <v>0</v>
      </c>
      <c r="AE154" s="411">
        <v>0</v>
      </c>
      <c r="AF154" s="411">
        <v>0</v>
      </c>
      <c r="AG154" s="411">
        <f t="shared" ref="AG154" si="175">AG153</f>
        <v>0</v>
      </c>
      <c r="AH154" s="411">
        <f t="shared" ref="AH154" si="176">AH153</f>
        <v>0</v>
      </c>
      <c r="AI154" s="411">
        <f t="shared" ref="AI154" si="177">AI153</f>
        <v>0</v>
      </c>
      <c r="AJ154" s="411">
        <f t="shared" ref="AJ154" si="178">AJ153</f>
        <v>0</v>
      </c>
      <c r="AK154" s="411">
        <f t="shared" ref="AK154" si="179">AK153</f>
        <v>0</v>
      </c>
      <c r="AL154" s="411">
        <f t="shared" ref="AL154" si="180">AL153</f>
        <v>0</v>
      </c>
      <c r="AM154" s="306"/>
    </row>
    <row r="155" spans="1:39" ht="15.5" outlineLevel="1">
      <c r="B155" s="520"/>
      <c r="C155" s="291"/>
      <c r="D155" s="291"/>
      <c r="E155" s="291"/>
      <c r="F155" s="291"/>
      <c r="G155" s="291"/>
      <c r="H155" s="291"/>
      <c r="I155" s="291"/>
      <c r="J155" s="291"/>
      <c r="K155" s="291"/>
      <c r="L155" s="291"/>
      <c r="M155" s="291"/>
      <c r="N155" s="291"/>
      <c r="O155" s="291"/>
      <c r="P155" s="291"/>
      <c r="Q155" s="291"/>
      <c r="R155" s="822"/>
      <c r="S155" s="822"/>
      <c r="T155" s="822"/>
      <c r="U155" s="822"/>
      <c r="V155" s="822"/>
      <c r="W155" s="822"/>
      <c r="X155" s="822"/>
      <c r="Y155" s="412"/>
      <c r="Z155" s="425"/>
      <c r="AA155" s="425"/>
      <c r="AB155" s="425"/>
      <c r="AC155" s="425"/>
      <c r="AD155" s="425"/>
      <c r="AE155" s="425"/>
      <c r="AF155" s="425"/>
      <c r="AG155" s="425"/>
      <c r="AH155" s="425"/>
      <c r="AI155" s="425"/>
      <c r="AJ155" s="425"/>
      <c r="AK155" s="425"/>
      <c r="AL155" s="425"/>
      <c r="AM155" s="306"/>
    </row>
    <row r="156" spans="1:39" ht="31"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825"/>
      <c r="S156" s="825"/>
      <c r="T156" s="825"/>
      <c r="U156" s="825"/>
      <c r="V156" s="825"/>
      <c r="W156" s="825"/>
      <c r="X156" s="825"/>
      <c r="Y156" s="426"/>
      <c r="Z156" s="410"/>
      <c r="AA156" s="410"/>
      <c r="AB156" s="410"/>
      <c r="AC156" s="410"/>
      <c r="AD156" s="410"/>
      <c r="AE156" s="410"/>
      <c r="AF156" s="415"/>
      <c r="AG156" s="415"/>
      <c r="AH156" s="415"/>
      <c r="AI156" s="415"/>
      <c r="AJ156" s="415"/>
      <c r="AK156" s="415"/>
      <c r="AL156" s="415"/>
      <c r="AM156" s="296">
        <f>SUM(Y156:AL156)</f>
        <v>0</v>
      </c>
    </row>
    <row r="157" spans="1:39" ht="15.5" outlineLevel="1">
      <c r="B157" s="294" t="s">
        <v>267</v>
      </c>
      <c r="C157" s="291" t="s">
        <v>163</v>
      </c>
      <c r="D157" s="295"/>
      <c r="E157" s="295"/>
      <c r="F157" s="295"/>
      <c r="G157" s="295"/>
      <c r="H157" s="295"/>
      <c r="I157" s="295"/>
      <c r="J157" s="295"/>
      <c r="K157" s="295"/>
      <c r="L157" s="295"/>
      <c r="M157" s="295"/>
      <c r="N157" s="295">
        <v>12</v>
      </c>
      <c r="O157" s="295"/>
      <c r="P157" s="295"/>
      <c r="Q157" s="295"/>
      <c r="R157" s="825"/>
      <c r="S157" s="825"/>
      <c r="T157" s="825"/>
      <c r="U157" s="825"/>
      <c r="V157" s="825"/>
      <c r="W157" s="825"/>
      <c r="X157" s="825"/>
      <c r="Y157" s="411">
        <v>0</v>
      </c>
      <c r="Z157" s="411">
        <v>0</v>
      </c>
      <c r="AA157" s="411">
        <v>0</v>
      </c>
      <c r="AB157" s="411">
        <v>0</v>
      </c>
      <c r="AC157" s="411">
        <v>0</v>
      </c>
      <c r="AD157" s="411">
        <v>0</v>
      </c>
      <c r="AE157" s="411">
        <v>0</v>
      </c>
      <c r="AF157" s="411">
        <v>0</v>
      </c>
      <c r="AG157" s="411">
        <f t="shared" ref="AG157" si="181">AG156</f>
        <v>0</v>
      </c>
      <c r="AH157" s="411">
        <f t="shared" ref="AH157" si="182">AH156</f>
        <v>0</v>
      </c>
      <c r="AI157" s="411">
        <f t="shared" ref="AI157" si="183">AI156</f>
        <v>0</v>
      </c>
      <c r="AJ157" s="411">
        <f t="shared" ref="AJ157" si="184">AJ156</f>
        <v>0</v>
      </c>
      <c r="AK157" s="411">
        <f t="shared" ref="AK157" si="185">AK156</f>
        <v>0</v>
      </c>
      <c r="AL157" s="411">
        <f t="shared" ref="AL157" si="186">AL156</f>
        <v>0</v>
      </c>
      <c r="AM157" s="306"/>
    </row>
    <row r="158" spans="1:39" ht="15.5" outlineLevel="1">
      <c r="B158" s="520"/>
      <c r="C158" s="291"/>
      <c r="D158" s="291"/>
      <c r="E158" s="291"/>
      <c r="F158" s="291"/>
      <c r="G158" s="291"/>
      <c r="H158" s="291"/>
      <c r="I158" s="291"/>
      <c r="J158" s="291"/>
      <c r="K158" s="291"/>
      <c r="L158" s="291"/>
      <c r="M158" s="291"/>
      <c r="N158" s="291"/>
      <c r="O158" s="291"/>
      <c r="P158" s="291"/>
      <c r="Q158" s="291"/>
      <c r="R158" s="822"/>
      <c r="S158" s="822"/>
      <c r="T158" s="822"/>
      <c r="U158" s="822"/>
      <c r="V158" s="822"/>
      <c r="W158" s="822"/>
      <c r="X158" s="822"/>
      <c r="Y158" s="412"/>
      <c r="Z158" s="425"/>
      <c r="AA158" s="425"/>
      <c r="AB158" s="425"/>
      <c r="AC158" s="425"/>
      <c r="AD158" s="425"/>
      <c r="AE158" s="425"/>
      <c r="AF158" s="425"/>
      <c r="AG158" s="425"/>
      <c r="AH158" s="425"/>
      <c r="AI158" s="425"/>
      <c r="AJ158" s="425"/>
      <c r="AK158" s="425"/>
      <c r="AL158" s="425"/>
      <c r="AM158" s="306"/>
    </row>
    <row r="159" spans="1:39" ht="15.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825"/>
      <c r="S159" s="825"/>
      <c r="T159" s="825"/>
      <c r="U159" s="825"/>
      <c r="V159" s="825"/>
      <c r="W159" s="825"/>
      <c r="X159" s="825"/>
      <c r="Y159" s="426"/>
      <c r="Z159" s="410"/>
      <c r="AA159" s="410"/>
      <c r="AB159" s="410"/>
      <c r="AC159" s="410"/>
      <c r="AD159" s="410"/>
      <c r="AE159" s="410"/>
      <c r="AF159" s="415"/>
      <c r="AG159" s="415"/>
      <c r="AH159" s="415"/>
      <c r="AI159" s="415"/>
      <c r="AJ159" s="415"/>
      <c r="AK159" s="415"/>
      <c r="AL159" s="415"/>
      <c r="AM159" s="296">
        <f>SUM(Y159:AL159)</f>
        <v>0</v>
      </c>
    </row>
    <row r="160" spans="1:39" ht="15.5" outlineLevel="1">
      <c r="B160" s="294" t="s">
        <v>267</v>
      </c>
      <c r="C160" s="291" t="s">
        <v>163</v>
      </c>
      <c r="D160" s="295"/>
      <c r="E160" s="295"/>
      <c r="F160" s="295"/>
      <c r="G160" s="295"/>
      <c r="H160" s="295"/>
      <c r="I160" s="295"/>
      <c r="J160" s="295"/>
      <c r="K160" s="295"/>
      <c r="L160" s="295"/>
      <c r="M160" s="295"/>
      <c r="N160" s="295">
        <v>12</v>
      </c>
      <c r="O160" s="295"/>
      <c r="P160" s="295"/>
      <c r="Q160" s="295"/>
      <c r="R160" s="825"/>
      <c r="S160" s="825"/>
      <c r="T160" s="825"/>
      <c r="U160" s="825"/>
      <c r="V160" s="825"/>
      <c r="W160" s="825"/>
      <c r="X160" s="825"/>
      <c r="Y160" s="411">
        <v>0</v>
      </c>
      <c r="Z160" s="411">
        <v>0</v>
      </c>
      <c r="AA160" s="411">
        <v>0</v>
      </c>
      <c r="AB160" s="411">
        <v>0</v>
      </c>
      <c r="AC160" s="411">
        <v>0</v>
      </c>
      <c r="AD160" s="411">
        <v>0</v>
      </c>
      <c r="AE160" s="411">
        <v>0</v>
      </c>
      <c r="AF160" s="411">
        <v>0</v>
      </c>
      <c r="AG160" s="411">
        <f t="shared" ref="AG160" si="187">AG159</f>
        <v>0</v>
      </c>
      <c r="AH160" s="411">
        <f t="shared" ref="AH160" si="188">AH159</f>
        <v>0</v>
      </c>
      <c r="AI160" s="411">
        <f t="shared" ref="AI160" si="189">AI159</f>
        <v>0</v>
      </c>
      <c r="AJ160" s="411">
        <f t="shared" ref="AJ160" si="190">AJ159</f>
        <v>0</v>
      </c>
      <c r="AK160" s="411">
        <f t="shared" ref="AK160" si="191">AK159</f>
        <v>0</v>
      </c>
      <c r="AL160" s="411">
        <f t="shared" ref="AL160" si="192">AL159</f>
        <v>0</v>
      </c>
      <c r="AM160" s="306"/>
    </row>
    <row r="161" spans="1:39" ht="15.5" outlineLevel="1">
      <c r="B161" s="520"/>
      <c r="C161" s="291"/>
      <c r="D161" s="291"/>
      <c r="E161" s="291"/>
      <c r="F161" s="291"/>
      <c r="G161" s="291"/>
      <c r="H161" s="291"/>
      <c r="I161" s="291"/>
      <c r="J161" s="291"/>
      <c r="K161" s="291"/>
      <c r="L161" s="291"/>
      <c r="M161" s="291"/>
      <c r="N161" s="291"/>
      <c r="O161" s="291"/>
      <c r="P161" s="291"/>
      <c r="Q161" s="291"/>
      <c r="R161" s="822"/>
      <c r="S161" s="822"/>
      <c r="T161" s="822"/>
      <c r="U161" s="822"/>
      <c r="V161" s="822"/>
      <c r="W161" s="822"/>
      <c r="X161" s="822"/>
      <c r="Y161" s="412"/>
      <c r="Z161" s="425"/>
      <c r="AA161" s="425"/>
      <c r="AB161" s="425"/>
      <c r="AC161" s="425"/>
      <c r="AD161" s="425"/>
      <c r="AE161" s="425"/>
      <c r="AF161" s="425"/>
      <c r="AG161" s="425"/>
      <c r="AH161" s="425"/>
      <c r="AI161" s="425"/>
      <c r="AJ161" s="425"/>
      <c r="AK161" s="425"/>
      <c r="AL161" s="425"/>
      <c r="AM161" s="306"/>
    </row>
    <row r="162" spans="1:39" ht="31"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825"/>
      <c r="S162" s="825"/>
      <c r="T162" s="825"/>
      <c r="U162" s="825"/>
      <c r="V162" s="825"/>
      <c r="W162" s="825"/>
      <c r="X162" s="825"/>
      <c r="Y162" s="426"/>
      <c r="Z162" s="410"/>
      <c r="AA162" s="410"/>
      <c r="AB162" s="410"/>
      <c r="AC162" s="410"/>
      <c r="AD162" s="410"/>
      <c r="AE162" s="410"/>
      <c r="AF162" s="415"/>
      <c r="AG162" s="415"/>
      <c r="AH162" s="415"/>
      <c r="AI162" s="415"/>
      <c r="AJ162" s="415"/>
      <c r="AK162" s="415"/>
      <c r="AL162" s="415"/>
      <c r="AM162" s="296">
        <f>SUM(Y162:AL162)</f>
        <v>0</v>
      </c>
    </row>
    <row r="163" spans="1:39" ht="15.5" outlineLevel="1">
      <c r="B163" s="294" t="s">
        <v>267</v>
      </c>
      <c r="C163" s="291" t="s">
        <v>163</v>
      </c>
      <c r="D163" s="295"/>
      <c r="E163" s="295"/>
      <c r="F163" s="295"/>
      <c r="G163" s="295"/>
      <c r="H163" s="295"/>
      <c r="I163" s="295"/>
      <c r="J163" s="295"/>
      <c r="K163" s="295"/>
      <c r="L163" s="295"/>
      <c r="M163" s="295"/>
      <c r="N163" s="295">
        <v>12</v>
      </c>
      <c r="O163" s="295"/>
      <c r="P163" s="295"/>
      <c r="Q163" s="295"/>
      <c r="R163" s="825"/>
      <c r="S163" s="825"/>
      <c r="T163" s="825"/>
      <c r="U163" s="825"/>
      <c r="V163" s="825"/>
      <c r="W163" s="825"/>
      <c r="X163" s="825"/>
      <c r="Y163" s="411">
        <v>0</v>
      </c>
      <c r="Z163" s="411">
        <v>0</v>
      </c>
      <c r="AA163" s="411">
        <v>0</v>
      </c>
      <c r="AB163" s="411">
        <v>0</v>
      </c>
      <c r="AC163" s="411">
        <v>0</v>
      </c>
      <c r="AD163" s="411">
        <v>0</v>
      </c>
      <c r="AE163" s="411">
        <v>0</v>
      </c>
      <c r="AF163" s="411">
        <v>0</v>
      </c>
      <c r="AG163" s="411">
        <f t="shared" ref="AG163" si="193">AG162</f>
        <v>0</v>
      </c>
      <c r="AH163" s="411">
        <f t="shared" ref="AH163" si="194">AH162</f>
        <v>0</v>
      </c>
      <c r="AI163" s="411">
        <f t="shared" ref="AI163" si="195">AI162</f>
        <v>0</v>
      </c>
      <c r="AJ163" s="411">
        <f t="shared" ref="AJ163" si="196">AJ162</f>
        <v>0</v>
      </c>
      <c r="AK163" s="411">
        <f t="shared" ref="AK163" si="197">AK162</f>
        <v>0</v>
      </c>
      <c r="AL163" s="411">
        <f t="shared" ref="AL163" si="198">AL162</f>
        <v>0</v>
      </c>
      <c r="AM163" s="306"/>
    </row>
    <row r="164" spans="1:39" ht="15.5" outlineLevel="1">
      <c r="B164" s="520"/>
      <c r="C164" s="291"/>
      <c r="D164" s="291"/>
      <c r="E164" s="291"/>
      <c r="F164" s="291"/>
      <c r="G164" s="291"/>
      <c r="H164" s="291"/>
      <c r="I164" s="291"/>
      <c r="J164" s="291"/>
      <c r="K164" s="291"/>
      <c r="L164" s="291"/>
      <c r="M164" s="291"/>
      <c r="N164" s="291"/>
      <c r="O164" s="291"/>
      <c r="P164" s="291"/>
      <c r="Q164" s="291"/>
      <c r="R164" s="822"/>
      <c r="S164" s="822"/>
      <c r="T164" s="822"/>
      <c r="U164" s="822"/>
      <c r="V164" s="822"/>
      <c r="W164" s="822"/>
      <c r="X164" s="822"/>
      <c r="Y164" s="412"/>
      <c r="Z164" s="425"/>
      <c r="AA164" s="425"/>
      <c r="AB164" s="425"/>
      <c r="AC164" s="425"/>
      <c r="AD164" s="425"/>
      <c r="AE164" s="425"/>
      <c r="AF164" s="425"/>
      <c r="AG164" s="425"/>
      <c r="AH164" s="425"/>
      <c r="AI164" s="425"/>
      <c r="AJ164" s="425"/>
      <c r="AK164" s="425"/>
      <c r="AL164" s="425"/>
      <c r="AM164" s="306"/>
    </row>
    <row r="165" spans="1:39" ht="31"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825"/>
      <c r="S165" s="825"/>
      <c r="T165" s="825"/>
      <c r="U165" s="825"/>
      <c r="V165" s="825"/>
      <c r="W165" s="825"/>
      <c r="X165" s="825"/>
      <c r="Y165" s="426"/>
      <c r="Z165" s="410"/>
      <c r="AA165" s="410"/>
      <c r="AB165" s="410"/>
      <c r="AC165" s="410"/>
      <c r="AD165" s="410"/>
      <c r="AE165" s="410"/>
      <c r="AF165" s="415"/>
      <c r="AG165" s="415"/>
      <c r="AH165" s="415"/>
      <c r="AI165" s="415"/>
      <c r="AJ165" s="415"/>
      <c r="AK165" s="415"/>
      <c r="AL165" s="415"/>
      <c r="AM165" s="296">
        <f>SUM(Y165:AL165)</f>
        <v>0</v>
      </c>
    </row>
    <row r="166" spans="1:39" ht="15.5" outlineLevel="1">
      <c r="B166" s="294" t="s">
        <v>267</v>
      </c>
      <c r="C166" s="291" t="s">
        <v>163</v>
      </c>
      <c r="D166" s="295"/>
      <c r="E166" s="295"/>
      <c r="F166" s="295"/>
      <c r="G166" s="295"/>
      <c r="H166" s="295"/>
      <c r="I166" s="295"/>
      <c r="J166" s="295"/>
      <c r="K166" s="295"/>
      <c r="L166" s="295"/>
      <c r="M166" s="295"/>
      <c r="N166" s="295">
        <v>12</v>
      </c>
      <c r="O166" s="295"/>
      <c r="P166" s="295"/>
      <c r="Q166" s="295"/>
      <c r="R166" s="825"/>
      <c r="S166" s="825"/>
      <c r="T166" s="825"/>
      <c r="U166" s="825"/>
      <c r="V166" s="825"/>
      <c r="W166" s="825"/>
      <c r="X166" s="825"/>
      <c r="Y166" s="411">
        <v>0</v>
      </c>
      <c r="Z166" s="411">
        <v>0</v>
      </c>
      <c r="AA166" s="411">
        <v>0</v>
      </c>
      <c r="AB166" s="411">
        <v>0</v>
      </c>
      <c r="AC166" s="411">
        <v>0</v>
      </c>
      <c r="AD166" s="411">
        <v>0</v>
      </c>
      <c r="AE166" s="411">
        <v>0</v>
      </c>
      <c r="AF166" s="411">
        <v>0</v>
      </c>
      <c r="AG166" s="411">
        <f t="shared" ref="AG166" si="199">AG165</f>
        <v>0</v>
      </c>
      <c r="AH166" s="411">
        <f t="shared" ref="AH166" si="200">AH165</f>
        <v>0</v>
      </c>
      <c r="AI166" s="411">
        <f t="shared" ref="AI166" si="201">AI165</f>
        <v>0</v>
      </c>
      <c r="AJ166" s="411">
        <f t="shared" ref="AJ166" si="202">AJ165</f>
        <v>0</v>
      </c>
      <c r="AK166" s="411">
        <f t="shared" ref="AK166" si="203">AK165</f>
        <v>0</v>
      </c>
      <c r="AL166" s="411">
        <f t="shared" ref="AL166" si="204">AL165</f>
        <v>0</v>
      </c>
      <c r="AM166" s="306"/>
    </row>
    <row r="167" spans="1:39" ht="15.5" outlineLevel="1">
      <c r="B167" s="520"/>
      <c r="C167" s="291"/>
      <c r="D167" s="291"/>
      <c r="E167" s="291"/>
      <c r="F167" s="291"/>
      <c r="G167" s="291"/>
      <c r="H167" s="291"/>
      <c r="I167" s="291"/>
      <c r="J167" s="291"/>
      <c r="K167" s="291"/>
      <c r="L167" s="291"/>
      <c r="M167" s="291"/>
      <c r="N167" s="291"/>
      <c r="O167" s="291"/>
      <c r="P167" s="291"/>
      <c r="Q167" s="291"/>
      <c r="R167" s="822"/>
      <c r="S167" s="822"/>
      <c r="T167" s="822"/>
      <c r="U167" s="822"/>
      <c r="V167" s="822"/>
      <c r="W167" s="822"/>
      <c r="X167" s="822"/>
      <c r="Y167" s="412"/>
      <c r="Z167" s="425"/>
      <c r="AA167" s="425"/>
      <c r="AB167" s="425"/>
      <c r="AC167" s="425"/>
      <c r="AD167" s="425"/>
      <c r="AE167" s="425"/>
      <c r="AF167" s="425"/>
      <c r="AG167" s="425"/>
      <c r="AH167" s="425"/>
      <c r="AI167" s="425"/>
      <c r="AJ167" s="425"/>
      <c r="AK167" s="425"/>
      <c r="AL167" s="425"/>
      <c r="AM167" s="306"/>
    </row>
    <row r="168" spans="1:39" ht="46.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825"/>
      <c r="S168" s="825"/>
      <c r="T168" s="825"/>
      <c r="U168" s="825"/>
      <c r="V168" s="825"/>
      <c r="W168" s="825"/>
      <c r="X168" s="825"/>
      <c r="Y168" s="426"/>
      <c r="Z168" s="410"/>
      <c r="AA168" s="410"/>
      <c r="AB168" s="410"/>
      <c r="AC168" s="410"/>
      <c r="AD168" s="410"/>
      <c r="AE168" s="410"/>
      <c r="AF168" s="415"/>
      <c r="AG168" s="415"/>
      <c r="AH168" s="415"/>
      <c r="AI168" s="415"/>
      <c r="AJ168" s="415"/>
      <c r="AK168" s="415"/>
      <c r="AL168" s="415"/>
      <c r="AM168" s="296">
        <f>SUM(Y168:AL168)</f>
        <v>0</v>
      </c>
    </row>
    <row r="169" spans="1:39" ht="15.5" outlineLevel="1">
      <c r="B169" s="294" t="s">
        <v>267</v>
      </c>
      <c r="C169" s="291" t="s">
        <v>163</v>
      </c>
      <c r="D169" s="295"/>
      <c r="E169" s="295"/>
      <c r="F169" s="295"/>
      <c r="G169" s="295"/>
      <c r="H169" s="295"/>
      <c r="I169" s="295"/>
      <c r="J169" s="295"/>
      <c r="K169" s="295"/>
      <c r="L169" s="295"/>
      <c r="M169" s="295"/>
      <c r="N169" s="295">
        <v>12</v>
      </c>
      <c r="O169" s="295"/>
      <c r="P169" s="295"/>
      <c r="Q169" s="295"/>
      <c r="R169" s="825"/>
      <c r="S169" s="825"/>
      <c r="T169" s="825"/>
      <c r="U169" s="825"/>
      <c r="V169" s="825"/>
      <c r="W169" s="825"/>
      <c r="X169" s="825"/>
      <c r="Y169" s="411">
        <v>0</v>
      </c>
      <c r="Z169" s="411">
        <v>0</v>
      </c>
      <c r="AA169" s="411">
        <v>0</v>
      </c>
      <c r="AB169" s="411">
        <v>0</v>
      </c>
      <c r="AC169" s="411">
        <v>0</v>
      </c>
      <c r="AD169" s="411">
        <v>0</v>
      </c>
      <c r="AE169" s="411">
        <v>0</v>
      </c>
      <c r="AF169" s="411">
        <v>0</v>
      </c>
      <c r="AG169" s="411">
        <f t="shared" ref="AG169" si="205">AG168</f>
        <v>0</v>
      </c>
      <c r="AH169" s="411">
        <f t="shared" ref="AH169" si="206">AH168</f>
        <v>0</v>
      </c>
      <c r="AI169" s="411">
        <f t="shared" ref="AI169" si="207">AI168</f>
        <v>0</v>
      </c>
      <c r="AJ169" s="411">
        <f t="shared" ref="AJ169" si="208">AJ168</f>
        <v>0</v>
      </c>
      <c r="AK169" s="411">
        <f t="shared" ref="AK169" si="209">AK168</f>
        <v>0</v>
      </c>
      <c r="AL169" s="411">
        <f t="shared" ref="AL169" si="210">AL168</f>
        <v>0</v>
      </c>
      <c r="AM169" s="306"/>
    </row>
    <row r="170" spans="1:39" ht="15.5" outlineLevel="1">
      <c r="B170" s="520"/>
      <c r="C170" s="291"/>
      <c r="D170" s="291"/>
      <c r="E170" s="291"/>
      <c r="F170" s="291"/>
      <c r="G170" s="291"/>
      <c r="H170" s="291"/>
      <c r="I170" s="291"/>
      <c r="J170" s="291"/>
      <c r="K170" s="291"/>
      <c r="L170" s="291"/>
      <c r="M170" s="291"/>
      <c r="N170" s="291"/>
      <c r="O170" s="291"/>
      <c r="P170" s="291"/>
      <c r="Q170" s="291"/>
      <c r="R170" s="822"/>
      <c r="S170" s="822"/>
      <c r="T170" s="822"/>
      <c r="U170" s="822"/>
      <c r="V170" s="822"/>
      <c r="W170" s="822"/>
      <c r="X170" s="822"/>
      <c r="Y170" s="412"/>
      <c r="Z170" s="425"/>
      <c r="AA170" s="425"/>
      <c r="AB170" s="425"/>
      <c r="AC170" s="425"/>
      <c r="AD170" s="425"/>
      <c r="AE170" s="425"/>
      <c r="AF170" s="425"/>
      <c r="AG170" s="425"/>
      <c r="AH170" s="425"/>
      <c r="AI170" s="425"/>
      <c r="AJ170" s="425"/>
      <c r="AK170" s="425"/>
      <c r="AL170" s="425"/>
      <c r="AM170" s="306"/>
    </row>
    <row r="171" spans="1:39" ht="31" outlineLevel="1">
      <c r="A171" s="522">
        <v>42</v>
      </c>
      <c r="B171" s="520" t="s">
        <v>134</v>
      </c>
      <c r="C171" s="291" t="s">
        <v>25</v>
      </c>
      <c r="D171" s="295"/>
      <c r="E171" s="295"/>
      <c r="F171" s="295"/>
      <c r="G171" s="295"/>
      <c r="H171" s="295"/>
      <c r="I171" s="295"/>
      <c r="J171" s="295"/>
      <c r="K171" s="295"/>
      <c r="L171" s="295"/>
      <c r="M171" s="295"/>
      <c r="N171" s="291"/>
      <c r="O171" s="295"/>
      <c r="P171" s="295"/>
      <c r="Q171" s="295"/>
      <c r="R171" s="825"/>
      <c r="S171" s="825"/>
      <c r="T171" s="825"/>
      <c r="U171" s="825"/>
      <c r="V171" s="825"/>
      <c r="W171" s="825"/>
      <c r="X171" s="825"/>
      <c r="Y171" s="426"/>
      <c r="Z171" s="410"/>
      <c r="AA171" s="410"/>
      <c r="AB171" s="410"/>
      <c r="AC171" s="410"/>
      <c r="AD171" s="410"/>
      <c r="AE171" s="410"/>
      <c r="AF171" s="415"/>
      <c r="AG171" s="415"/>
      <c r="AH171" s="415"/>
      <c r="AI171" s="415"/>
      <c r="AJ171" s="415"/>
      <c r="AK171" s="415"/>
      <c r="AL171" s="415"/>
      <c r="AM171" s="296">
        <f>SUM(Y171:AL171)</f>
        <v>0</v>
      </c>
    </row>
    <row r="172" spans="1:39" ht="15.5" outlineLevel="1">
      <c r="B172" s="294" t="s">
        <v>267</v>
      </c>
      <c r="C172" s="291" t="s">
        <v>163</v>
      </c>
      <c r="D172" s="295"/>
      <c r="E172" s="295"/>
      <c r="F172" s="295"/>
      <c r="G172" s="295"/>
      <c r="H172" s="295"/>
      <c r="I172" s="295"/>
      <c r="J172" s="295"/>
      <c r="K172" s="295"/>
      <c r="L172" s="295"/>
      <c r="M172" s="295"/>
      <c r="N172" s="468"/>
      <c r="O172" s="295"/>
      <c r="P172" s="295"/>
      <c r="Q172" s="295"/>
      <c r="R172" s="825"/>
      <c r="S172" s="825"/>
      <c r="T172" s="825"/>
      <c r="U172" s="825"/>
      <c r="V172" s="825"/>
      <c r="W172" s="825"/>
      <c r="X172" s="825"/>
      <c r="Y172" s="411">
        <v>0</v>
      </c>
      <c r="Z172" s="411">
        <v>0</v>
      </c>
      <c r="AA172" s="411">
        <v>0</v>
      </c>
      <c r="AB172" s="411">
        <v>0</v>
      </c>
      <c r="AC172" s="411">
        <v>0</v>
      </c>
      <c r="AD172" s="411">
        <v>0</v>
      </c>
      <c r="AE172" s="411">
        <v>0</v>
      </c>
      <c r="AF172" s="411">
        <v>0</v>
      </c>
      <c r="AG172" s="411">
        <f t="shared" ref="AG172" si="211">AG171</f>
        <v>0</v>
      </c>
      <c r="AH172" s="411">
        <f t="shared" ref="AH172" si="212">AH171</f>
        <v>0</v>
      </c>
      <c r="AI172" s="411">
        <f t="shared" ref="AI172" si="213">AI171</f>
        <v>0</v>
      </c>
      <c r="AJ172" s="411">
        <f t="shared" ref="AJ172" si="214">AJ171</f>
        <v>0</v>
      </c>
      <c r="AK172" s="411">
        <f t="shared" ref="AK172" si="215">AK171</f>
        <v>0</v>
      </c>
      <c r="AL172" s="411">
        <f t="shared" ref="AL172" si="216">AL171</f>
        <v>0</v>
      </c>
      <c r="AM172" s="306"/>
    </row>
    <row r="173" spans="1:39" ht="15.5" outlineLevel="1">
      <c r="B173" s="520"/>
      <c r="C173" s="291"/>
      <c r="D173" s="291"/>
      <c r="E173" s="291"/>
      <c r="F173" s="291"/>
      <c r="G173" s="291"/>
      <c r="H173" s="291"/>
      <c r="I173" s="291"/>
      <c r="J173" s="291"/>
      <c r="K173" s="291"/>
      <c r="L173" s="291"/>
      <c r="M173" s="291"/>
      <c r="N173" s="291"/>
      <c r="O173" s="291"/>
      <c r="P173" s="291"/>
      <c r="Q173" s="291"/>
      <c r="R173" s="822"/>
      <c r="S173" s="822"/>
      <c r="T173" s="822"/>
      <c r="U173" s="822"/>
      <c r="V173" s="822"/>
      <c r="W173" s="822"/>
      <c r="X173" s="822"/>
      <c r="Y173" s="412"/>
      <c r="Z173" s="425"/>
      <c r="AA173" s="425"/>
      <c r="AB173" s="425"/>
      <c r="AC173" s="425"/>
      <c r="AD173" s="425"/>
      <c r="AE173" s="425"/>
      <c r="AF173" s="425"/>
      <c r="AG173" s="425"/>
      <c r="AH173" s="425"/>
      <c r="AI173" s="425"/>
      <c r="AJ173" s="425"/>
      <c r="AK173" s="425"/>
      <c r="AL173" s="425"/>
      <c r="AM173" s="306"/>
    </row>
    <row r="174" spans="1:39" ht="15.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825"/>
      <c r="S174" s="825"/>
      <c r="T174" s="825"/>
      <c r="U174" s="825"/>
      <c r="V174" s="825"/>
      <c r="W174" s="825"/>
      <c r="X174" s="825"/>
      <c r="Y174" s="426"/>
      <c r="Z174" s="410"/>
      <c r="AA174" s="410"/>
      <c r="AB174" s="410"/>
      <c r="AC174" s="410"/>
      <c r="AD174" s="410"/>
      <c r="AE174" s="410"/>
      <c r="AF174" s="415"/>
      <c r="AG174" s="415"/>
      <c r="AH174" s="415"/>
      <c r="AI174" s="415"/>
      <c r="AJ174" s="415"/>
      <c r="AK174" s="415"/>
      <c r="AL174" s="415"/>
      <c r="AM174" s="296">
        <f>SUM(Y174:AL174)</f>
        <v>0</v>
      </c>
    </row>
    <row r="175" spans="1:39" ht="15.5" outlineLevel="1">
      <c r="B175" s="294" t="s">
        <v>267</v>
      </c>
      <c r="C175" s="291" t="s">
        <v>163</v>
      </c>
      <c r="D175" s="295"/>
      <c r="E175" s="295"/>
      <c r="F175" s="295"/>
      <c r="G175" s="295"/>
      <c r="H175" s="295"/>
      <c r="I175" s="295"/>
      <c r="J175" s="295"/>
      <c r="K175" s="295"/>
      <c r="L175" s="295"/>
      <c r="M175" s="295"/>
      <c r="N175" s="295">
        <v>12</v>
      </c>
      <c r="O175" s="295"/>
      <c r="P175" s="295"/>
      <c r="Q175" s="295"/>
      <c r="R175" s="825"/>
      <c r="S175" s="825"/>
      <c r="T175" s="825"/>
      <c r="U175" s="825"/>
      <c r="V175" s="825"/>
      <c r="W175" s="825"/>
      <c r="X175" s="825"/>
      <c r="Y175" s="411">
        <v>0</v>
      </c>
      <c r="Z175" s="411">
        <v>0</v>
      </c>
      <c r="AA175" s="411">
        <v>0</v>
      </c>
      <c r="AB175" s="411">
        <v>0</v>
      </c>
      <c r="AC175" s="411">
        <v>0</v>
      </c>
      <c r="AD175" s="411">
        <v>0</v>
      </c>
      <c r="AE175" s="411">
        <v>0</v>
      </c>
      <c r="AF175" s="411">
        <v>0</v>
      </c>
      <c r="AG175" s="411">
        <f t="shared" ref="AG175" si="217">AG174</f>
        <v>0</v>
      </c>
      <c r="AH175" s="411">
        <f t="shared" ref="AH175" si="218">AH174</f>
        <v>0</v>
      </c>
      <c r="AI175" s="411">
        <f t="shared" ref="AI175" si="219">AI174</f>
        <v>0</v>
      </c>
      <c r="AJ175" s="411">
        <f t="shared" ref="AJ175" si="220">AJ174</f>
        <v>0</v>
      </c>
      <c r="AK175" s="411">
        <f t="shared" ref="AK175" si="221">AK174</f>
        <v>0</v>
      </c>
      <c r="AL175" s="411">
        <f t="shared" ref="AL175" si="222">AL174</f>
        <v>0</v>
      </c>
      <c r="AM175" s="306"/>
    </row>
    <row r="176" spans="1:39" ht="15.5" outlineLevel="1">
      <c r="B176" s="520"/>
      <c r="C176" s="291"/>
      <c r="D176" s="291"/>
      <c r="E176" s="291"/>
      <c r="F176" s="291"/>
      <c r="G176" s="291"/>
      <c r="H176" s="291"/>
      <c r="I176" s="291"/>
      <c r="J176" s="291"/>
      <c r="K176" s="291"/>
      <c r="L176" s="291"/>
      <c r="M176" s="291"/>
      <c r="N176" s="291"/>
      <c r="O176" s="291"/>
      <c r="P176" s="291"/>
      <c r="Q176" s="291"/>
      <c r="R176" s="822"/>
      <c r="S176" s="822"/>
      <c r="T176" s="822"/>
      <c r="U176" s="822"/>
      <c r="V176" s="822"/>
      <c r="W176" s="822"/>
      <c r="X176" s="822"/>
      <c r="Y176" s="412"/>
      <c r="Z176" s="425"/>
      <c r="AA176" s="425"/>
      <c r="AB176" s="425"/>
      <c r="AC176" s="425"/>
      <c r="AD176" s="425"/>
      <c r="AE176" s="425"/>
      <c r="AF176" s="425"/>
      <c r="AG176" s="425"/>
      <c r="AH176" s="425"/>
      <c r="AI176" s="425"/>
      <c r="AJ176" s="425"/>
      <c r="AK176" s="425"/>
      <c r="AL176" s="425"/>
      <c r="AM176" s="306"/>
    </row>
    <row r="177" spans="1:39" ht="46.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825"/>
      <c r="S177" s="825"/>
      <c r="T177" s="825"/>
      <c r="U177" s="825"/>
      <c r="V177" s="825"/>
      <c r="W177" s="825"/>
      <c r="X177" s="825"/>
      <c r="Y177" s="426"/>
      <c r="Z177" s="410"/>
      <c r="AA177" s="410"/>
      <c r="AB177" s="410"/>
      <c r="AC177" s="410"/>
      <c r="AD177" s="410"/>
      <c r="AE177" s="410"/>
      <c r="AF177" s="415"/>
      <c r="AG177" s="415"/>
      <c r="AH177" s="415"/>
      <c r="AI177" s="415"/>
      <c r="AJ177" s="415"/>
      <c r="AK177" s="415"/>
      <c r="AL177" s="415"/>
      <c r="AM177" s="296">
        <f>SUM(Y177:AL177)</f>
        <v>0</v>
      </c>
    </row>
    <row r="178" spans="1:39" ht="15.5" outlineLevel="1">
      <c r="B178" s="294" t="s">
        <v>267</v>
      </c>
      <c r="C178" s="291" t="s">
        <v>163</v>
      </c>
      <c r="D178" s="295"/>
      <c r="E178" s="295"/>
      <c r="F178" s="295"/>
      <c r="G178" s="295"/>
      <c r="H178" s="295"/>
      <c r="I178" s="295"/>
      <c r="J178" s="295"/>
      <c r="K178" s="295"/>
      <c r="L178" s="295"/>
      <c r="M178" s="295"/>
      <c r="N178" s="295">
        <v>12</v>
      </c>
      <c r="O178" s="295"/>
      <c r="P178" s="295"/>
      <c r="Q178" s="295"/>
      <c r="R178" s="825"/>
      <c r="S178" s="825"/>
      <c r="T178" s="825"/>
      <c r="U178" s="825"/>
      <c r="V178" s="825"/>
      <c r="W178" s="825"/>
      <c r="X178" s="825"/>
      <c r="Y178" s="411">
        <v>0</v>
      </c>
      <c r="Z178" s="411">
        <v>0</v>
      </c>
      <c r="AA178" s="411">
        <v>0</v>
      </c>
      <c r="AB178" s="411">
        <v>0</v>
      </c>
      <c r="AC178" s="411">
        <v>0</v>
      </c>
      <c r="AD178" s="411">
        <v>0</v>
      </c>
      <c r="AE178" s="411">
        <v>0</v>
      </c>
      <c r="AF178" s="411">
        <v>0</v>
      </c>
      <c r="AG178" s="411">
        <f t="shared" ref="AG178" si="223">AG177</f>
        <v>0</v>
      </c>
      <c r="AH178" s="411">
        <f t="shared" ref="AH178" si="224">AH177</f>
        <v>0</v>
      </c>
      <c r="AI178" s="411">
        <f t="shared" ref="AI178" si="225">AI177</f>
        <v>0</v>
      </c>
      <c r="AJ178" s="411">
        <f t="shared" ref="AJ178" si="226">AJ177</f>
        <v>0</v>
      </c>
      <c r="AK178" s="411">
        <f t="shared" ref="AK178" si="227">AK177</f>
        <v>0</v>
      </c>
      <c r="AL178" s="411">
        <f t="shared" ref="AL178" si="228">AL177</f>
        <v>0</v>
      </c>
      <c r="AM178" s="306"/>
    </row>
    <row r="179" spans="1:39" ht="15.5" outlineLevel="1">
      <c r="B179" s="520"/>
      <c r="C179" s="291"/>
      <c r="D179" s="291"/>
      <c r="E179" s="291"/>
      <c r="F179" s="291"/>
      <c r="G179" s="291"/>
      <c r="H179" s="291"/>
      <c r="I179" s="291"/>
      <c r="J179" s="291"/>
      <c r="K179" s="291"/>
      <c r="L179" s="291"/>
      <c r="M179" s="291"/>
      <c r="N179" s="291"/>
      <c r="O179" s="291"/>
      <c r="P179" s="291"/>
      <c r="Q179" s="291"/>
      <c r="R179" s="822"/>
      <c r="S179" s="822"/>
      <c r="T179" s="822"/>
      <c r="U179" s="822"/>
      <c r="V179" s="822"/>
      <c r="W179" s="822"/>
      <c r="X179" s="822"/>
      <c r="Y179" s="412"/>
      <c r="Z179" s="425"/>
      <c r="AA179" s="425"/>
      <c r="AB179" s="425"/>
      <c r="AC179" s="425"/>
      <c r="AD179" s="425"/>
      <c r="AE179" s="425"/>
      <c r="AF179" s="425"/>
      <c r="AG179" s="425"/>
      <c r="AH179" s="425"/>
      <c r="AI179" s="425"/>
      <c r="AJ179" s="425"/>
      <c r="AK179" s="425"/>
      <c r="AL179" s="425"/>
      <c r="AM179" s="306"/>
    </row>
    <row r="180" spans="1:39" ht="31"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825"/>
      <c r="S180" s="825"/>
      <c r="T180" s="825"/>
      <c r="U180" s="825"/>
      <c r="V180" s="825"/>
      <c r="W180" s="825"/>
      <c r="X180" s="825"/>
      <c r="Y180" s="426"/>
      <c r="Z180" s="410"/>
      <c r="AA180" s="410"/>
      <c r="AB180" s="410"/>
      <c r="AC180" s="410"/>
      <c r="AD180" s="410"/>
      <c r="AE180" s="410"/>
      <c r="AF180" s="415"/>
      <c r="AG180" s="415"/>
      <c r="AH180" s="415"/>
      <c r="AI180" s="415"/>
      <c r="AJ180" s="415"/>
      <c r="AK180" s="415"/>
      <c r="AL180" s="415"/>
      <c r="AM180" s="296">
        <f>SUM(Y180:AL180)</f>
        <v>0</v>
      </c>
    </row>
    <row r="181" spans="1:39" ht="15.5" outlineLevel="1">
      <c r="B181" s="294" t="s">
        <v>267</v>
      </c>
      <c r="C181" s="291" t="s">
        <v>163</v>
      </c>
      <c r="D181" s="295"/>
      <c r="E181" s="295"/>
      <c r="F181" s="295"/>
      <c r="G181" s="295"/>
      <c r="H181" s="295"/>
      <c r="I181" s="295"/>
      <c r="J181" s="295"/>
      <c r="K181" s="295"/>
      <c r="L181" s="295"/>
      <c r="M181" s="295"/>
      <c r="N181" s="295">
        <v>12</v>
      </c>
      <c r="O181" s="295"/>
      <c r="P181" s="295"/>
      <c r="Q181" s="295"/>
      <c r="R181" s="825"/>
      <c r="S181" s="825"/>
      <c r="T181" s="825"/>
      <c r="U181" s="825"/>
      <c r="V181" s="825"/>
      <c r="W181" s="825"/>
      <c r="X181" s="825"/>
      <c r="Y181" s="411">
        <v>0</v>
      </c>
      <c r="Z181" s="411">
        <v>0</v>
      </c>
      <c r="AA181" s="411">
        <v>0</v>
      </c>
      <c r="AB181" s="411">
        <v>0</v>
      </c>
      <c r="AC181" s="411">
        <v>0</v>
      </c>
      <c r="AD181" s="411">
        <v>0</v>
      </c>
      <c r="AE181" s="411">
        <v>0</v>
      </c>
      <c r="AF181" s="411">
        <v>0</v>
      </c>
      <c r="AG181" s="411">
        <f t="shared" ref="AG181" si="229">AG180</f>
        <v>0</v>
      </c>
      <c r="AH181" s="411">
        <f t="shared" ref="AH181" si="230">AH180</f>
        <v>0</v>
      </c>
      <c r="AI181" s="411">
        <f t="shared" ref="AI181" si="231">AI180</f>
        <v>0</v>
      </c>
      <c r="AJ181" s="411">
        <f t="shared" ref="AJ181" si="232">AJ180</f>
        <v>0</v>
      </c>
      <c r="AK181" s="411">
        <f t="shared" ref="AK181" si="233">AK180</f>
        <v>0</v>
      </c>
      <c r="AL181" s="411">
        <f t="shared" ref="AL181" si="234">AL180</f>
        <v>0</v>
      </c>
      <c r="AM181" s="306"/>
    </row>
    <row r="182" spans="1:39" ht="15.5" outlineLevel="1">
      <c r="B182" s="520"/>
      <c r="C182" s="291"/>
      <c r="D182" s="291"/>
      <c r="E182" s="291"/>
      <c r="F182" s="291"/>
      <c r="G182" s="291"/>
      <c r="H182" s="291"/>
      <c r="I182" s="291"/>
      <c r="J182" s="291"/>
      <c r="K182" s="291"/>
      <c r="L182" s="291"/>
      <c r="M182" s="291"/>
      <c r="N182" s="291"/>
      <c r="O182" s="291"/>
      <c r="P182" s="291"/>
      <c r="Q182" s="291"/>
      <c r="R182" s="822"/>
      <c r="S182" s="822"/>
      <c r="T182" s="822"/>
      <c r="U182" s="822"/>
      <c r="V182" s="822"/>
      <c r="W182" s="822"/>
      <c r="X182" s="822"/>
      <c r="Y182" s="412"/>
      <c r="Z182" s="425"/>
      <c r="AA182" s="425"/>
      <c r="AB182" s="425"/>
      <c r="AC182" s="425"/>
      <c r="AD182" s="425"/>
      <c r="AE182" s="425"/>
      <c r="AF182" s="425"/>
      <c r="AG182" s="425"/>
      <c r="AH182" s="425"/>
      <c r="AI182" s="425"/>
      <c r="AJ182" s="425"/>
      <c r="AK182" s="425"/>
      <c r="AL182" s="425"/>
      <c r="AM182" s="306"/>
    </row>
    <row r="183" spans="1:39" ht="31"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825"/>
      <c r="S183" s="825"/>
      <c r="T183" s="825"/>
      <c r="U183" s="825"/>
      <c r="V183" s="825"/>
      <c r="W183" s="825"/>
      <c r="X183" s="825"/>
      <c r="Y183" s="426"/>
      <c r="Z183" s="410"/>
      <c r="AA183" s="410"/>
      <c r="AB183" s="410"/>
      <c r="AC183" s="410"/>
      <c r="AD183" s="410"/>
      <c r="AE183" s="410"/>
      <c r="AF183" s="415"/>
      <c r="AG183" s="415"/>
      <c r="AH183" s="415"/>
      <c r="AI183" s="415"/>
      <c r="AJ183" s="415"/>
      <c r="AK183" s="415"/>
      <c r="AL183" s="415"/>
      <c r="AM183" s="296">
        <f>SUM(Y183:AL183)</f>
        <v>0</v>
      </c>
    </row>
    <row r="184" spans="1:39" ht="15.5" outlineLevel="1">
      <c r="B184" s="294" t="s">
        <v>267</v>
      </c>
      <c r="C184" s="291" t="s">
        <v>163</v>
      </c>
      <c r="D184" s="295"/>
      <c r="E184" s="295"/>
      <c r="F184" s="295"/>
      <c r="G184" s="295"/>
      <c r="H184" s="295"/>
      <c r="I184" s="295"/>
      <c r="J184" s="295"/>
      <c r="K184" s="295"/>
      <c r="L184" s="295"/>
      <c r="M184" s="295"/>
      <c r="N184" s="295">
        <v>12</v>
      </c>
      <c r="O184" s="295"/>
      <c r="P184" s="295"/>
      <c r="Q184" s="295"/>
      <c r="R184" s="825"/>
      <c r="S184" s="825"/>
      <c r="T184" s="825"/>
      <c r="U184" s="825"/>
      <c r="V184" s="825"/>
      <c r="W184" s="825"/>
      <c r="X184" s="825"/>
      <c r="Y184" s="411">
        <v>0</v>
      </c>
      <c r="Z184" s="411">
        <v>0</v>
      </c>
      <c r="AA184" s="411">
        <v>0</v>
      </c>
      <c r="AB184" s="411">
        <v>0</v>
      </c>
      <c r="AC184" s="411">
        <v>0</v>
      </c>
      <c r="AD184" s="411">
        <v>0</v>
      </c>
      <c r="AE184" s="411">
        <v>0</v>
      </c>
      <c r="AF184" s="411">
        <v>0</v>
      </c>
      <c r="AG184" s="411">
        <f t="shared" ref="AG184" si="235">AG183</f>
        <v>0</v>
      </c>
      <c r="AH184" s="411">
        <f t="shared" ref="AH184" si="236">AH183</f>
        <v>0</v>
      </c>
      <c r="AI184" s="411">
        <f t="shared" ref="AI184" si="237">AI183</f>
        <v>0</v>
      </c>
      <c r="AJ184" s="411">
        <f t="shared" ref="AJ184" si="238">AJ183</f>
        <v>0</v>
      </c>
      <c r="AK184" s="411">
        <f t="shared" ref="AK184" si="239">AK183</f>
        <v>0</v>
      </c>
      <c r="AL184" s="411">
        <f t="shared" ref="AL184" si="240">AL183</f>
        <v>0</v>
      </c>
      <c r="AM184" s="306"/>
    </row>
    <row r="185" spans="1:39" ht="15.5" outlineLevel="1">
      <c r="B185" s="520"/>
      <c r="C185" s="291"/>
      <c r="D185" s="291"/>
      <c r="E185" s="291"/>
      <c r="F185" s="291"/>
      <c r="G185" s="291"/>
      <c r="H185" s="291"/>
      <c r="I185" s="291"/>
      <c r="J185" s="291"/>
      <c r="K185" s="291"/>
      <c r="L185" s="291"/>
      <c r="M185" s="291"/>
      <c r="N185" s="291"/>
      <c r="O185" s="291"/>
      <c r="P185" s="291"/>
      <c r="Q185" s="291"/>
      <c r="R185" s="822"/>
      <c r="S185" s="822"/>
      <c r="T185" s="822"/>
      <c r="U185" s="822"/>
      <c r="V185" s="822"/>
      <c r="W185" s="822"/>
      <c r="X185" s="822"/>
      <c r="Y185" s="412"/>
      <c r="Z185" s="425"/>
      <c r="AA185" s="425"/>
      <c r="AB185" s="425"/>
      <c r="AC185" s="425"/>
      <c r="AD185" s="425"/>
      <c r="AE185" s="425"/>
      <c r="AF185" s="425"/>
      <c r="AG185" s="425"/>
      <c r="AH185" s="425"/>
      <c r="AI185" s="425"/>
      <c r="AJ185" s="425"/>
      <c r="AK185" s="425"/>
      <c r="AL185" s="425"/>
      <c r="AM185" s="306"/>
    </row>
    <row r="186" spans="1:39" ht="31"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825"/>
      <c r="S186" s="825"/>
      <c r="T186" s="825"/>
      <c r="U186" s="825"/>
      <c r="V186" s="825"/>
      <c r="W186" s="825"/>
      <c r="X186" s="825"/>
      <c r="Y186" s="426"/>
      <c r="Z186" s="410"/>
      <c r="AA186" s="410"/>
      <c r="AB186" s="410"/>
      <c r="AC186" s="410"/>
      <c r="AD186" s="410"/>
      <c r="AE186" s="410"/>
      <c r="AF186" s="415"/>
      <c r="AG186" s="415"/>
      <c r="AH186" s="415"/>
      <c r="AI186" s="415"/>
      <c r="AJ186" s="415"/>
      <c r="AK186" s="415"/>
      <c r="AL186" s="415"/>
      <c r="AM186" s="296">
        <f>SUM(Y186:AL186)</f>
        <v>0</v>
      </c>
    </row>
    <row r="187" spans="1:39" ht="15.5" outlineLevel="1">
      <c r="B187" s="294" t="s">
        <v>267</v>
      </c>
      <c r="C187" s="291" t="s">
        <v>163</v>
      </c>
      <c r="D187" s="295"/>
      <c r="E187" s="295"/>
      <c r="F187" s="295"/>
      <c r="G187" s="295"/>
      <c r="H187" s="295"/>
      <c r="I187" s="295"/>
      <c r="J187" s="295"/>
      <c r="K187" s="295"/>
      <c r="L187" s="295"/>
      <c r="M187" s="295"/>
      <c r="N187" s="295">
        <v>12</v>
      </c>
      <c r="O187" s="295"/>
      <c r="P187" s="295"/>
      <c r="Q187" s="295"/>
      <c r="R187" s="825"/>
      <c r="S187" s="825"/>
      <c r="T187" s="825"/>
      <c r="U187" s="825"/>
      <c r="V187" s="825"/>
      <c r="W187" s="825"/>
      <c r="X187" s="825"/>
      <c r="Y187" s="411">
        <v>0</v>
      </c>
      <c r="Z187" s="411">
        <v>0</v>
      </c>
      <c r="AA187" s="411">
        <v>0</v>
      </c>
      <c r="AB187" s="411">
        <v>0</v>
      </c>
      <c r="AC187" s="411">
        <v>0</v>
      </c>
      <c r="AD187" s="411">
        <v>0</v>
      </c>
      <c r="AE187" s="411">
        <v>0</v>
      </c>
      <c r="AF187" s="411">
        <v>0</v>
      </c>
      <c r="AG187" s="411">
        <f t="shared" ref="AG187" si="241">AG186</f>
        <v>0</v>
      </c>
      <c r="AH187" s="411">
        <f t="shared" ref="AH187" si="242">AH186</f>
        <v>0</v>
      </c>
      <c r="AI187" s="411">
        <f t="shared" ref="AI187" si="243">AI186</f>
        <v>0</v>
      </c>
      <c r="AJ187" s="411">
        <f t="shared" ref="AJ187" si="244">AJ186</f>
        <v>0</v>
      </c>
      <c r="AK187" s="411">
        <f t="shared" ref="AK187" si="245">AK186</f>
        <v>0</v>
      </c>
      <c r="AL187" s="411">
        <f t="shared" ref="AL187" si="246">AL186</f>
        <v>0</v>
      </c>
      <c r="AM187" s="306"/>
    </row>
    <row r="188" spans="1:39" ht="15.5" outlineLevel="1">
      <c r="B188" s="520"/>
      <c r="C188" s="291"/>
      <c r="D188" s="291"/>
      <c r="E188" s="291"/>
      <c r="F188" s="291"/>
      <c r="G188" s="291"/>
      <c r="H188" s="291"/>
      <c r="I188" s="291"/>
      <c r="J188" s="291"/>
      <c r="K188" s="291"/>
      <c r="L188" s="291"/>
      <c r="M188" s="291"/>
      <c r="N188" s="291"/>
      <c r="O188" s="291"/>
      <c r="P188" s="291"/>
      <c r="Q188" s="291"/>
      <c r="R188" s="822"/>
      <c r="S188" s="822"/>
      <c r="T188" s="822"/>
      <c r="U188" s="822"/>
      <c r="V188" s="822"/>
      <c r="W188" s="822"/>
      <c r="X188" s="822"/>
      <c r="Y188" s="412"/>
      <c r="Z188" s="425"/>
      <c r="AA188" s="425"/>
      <c r="AB188" s="425"/>
      <c r="AC188" s="425"/>
      <c r="AD188" s="425"/>
      <c r="AE188" s="425"/>
      <c r="AF188" s="425"/>
      <c r="AG188" s="425"/>
      <c r="AH188" s="425"/>
      <c r="AI188" s="425"/>
      <c r="AJ188" s="425"/>
      <c r="AK188" s="425"/>
      <c r="AL188" s="425"/>
      <c r="AM188" s="306"/>
    </row>
    <row r="189" spans="1:39" ht="31"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825"/>
      <c r="S189" s="825"/>
      <c r="T189" s="825"/>
      <c r="U189" s="825"/>
      <c r="V189" s="825"/>
      <c r="W189" s="825"/>
      <c r="X189" s="825"/>
      <c r="Y189" s="426"/>
      <c r="Z189" s="410"/>
      <c r="AA189" s="410"/>
      <c r="AB189" s="410"/>
      <c r="AC189" s="410"/>
      <c r="AD189" s="410"/>
      <c r="AE189" s="410"/>
      <c r="AF189" s="415"/>
      <c r="AG189" s="415"/>
      <c r="AH189" s="415"/>
      <c r="AI189" s="415"/>
      <c r="AJ189" s="415"/>
      <c r="AK189" s="415"/>
      <c r="AL189" s="415"/>
      <c r="AM189" s="296">
        <f>SUM(Y189:AL189)</f>
        <v>0</v>
      </c>
    </row>
    <row r="190" spans="1:39" ht="15.5" outlineLevel="1">
      <c r="B190" s="294" t="s">
        <v>267</v>
      </c>
      <c r="C190" s="291" t="s">
        <v>163</v>
      </c>
      <c r="D190" s="295"/>
      <c r="E190" s="295"/>
      <c r="F190" s="295"/>
      <c r="G190" s="295"/>
      <c r="H190" s="295"/>
      <c r="I190" s="295"/>
      <c r="J190" s="295"/>
      <c r="K190" s="295"/>
      <c r="L190" s="295"/>
      <c r="M190" s="295"/>
      <c r="N190" s="295">
        <v>12</v>
      </c>
      <c r="O190" s="295"/>
      <c r="P190" s="295"/>
      <c r="Q190" s="295"/>
      <c r="R190" s="825"/>
      <c r="S190" s="825"/>
      <c r="T190" s="825"/>
      <c r="U190" s="825"/>
      <c r="V190" s="825"/>
      <c r="W190" s="825"/>
      <c r="X190" s="825"/>
      <c r="Y190" s="411">
        <v>0</v>
      </c>
      <c r="Z190" s="411">
        <v>0</v>
      </c>
      <c r="AA190" s="411">
        <v>0</v>
      </c>
      <c r="AB190" s="411">
        <v>0</v>
      </c>
      <c r="AC190" s="411">
        <v>0</v>
      </c>
      <c r="AD190" s="411">
        <v>0</v>
      </c>
      <c r="AE190" s="411">
        <v>0</v>
      </c>
      <c r="AF190" s="411">
        <v>0</v>
      </c>
      <c r="AG190" s="411">
        <f t="shared" ref="AG190" si="247">AG189</f>
        <v>0</v>
      </c>
      <c r="AH190" s="411">
        <f t="shared" ref="AH190" si="248">AH189</f>
        <v>0</v>
      </c>
      <c r="AI190" s="411">
        <f t="shared" ref="AI190" si="249">AI189</f>
        <v>0</v>
      </c>
      <c r="AJ190" s="411">
        <f t="shared" ref="AJ190" si="250">AJ189</f>
        <v>0</v>
      </c>
      <c r="AK190" s="411">
        <f t="shared" ref="AK190" si="251">AK189</f>
        <v>0</v>
      </c>
      <c r="AL190" s="411">
        <f t="shared" ref="AL190" si="252">AL189</f>
        <v>0</v>
      </c>
      <c r="AM190" s="306"/>
    </row>
    <row r="191" spans="1:39" ht="15.5" outlineLevel="1">
      <c r="B191" s="520"/>
      <c r="C191" s="291"/>
      <c r="D191" s="291"/>
      <c r="E191" s="291"/>
      <c r="F191" s="291"/>
      <c r="G191" s="291"/>
      <c r="H191" s="291"/>
      <c r="I191" s="291"/>
      <c r="J191" s="291"/>
      <c r="K191" s="291"/>
      <c r="L191" s="291"/>
      <c r="M191" s="291"/>
      <c r="N191" s="291"/>
      <c r="O191" s="291"/>
      <c r="P191" s="291"/>
      <c r="Q191" s="291"/>
      <c r="R191" s="822"/>
      <c r="S191" s="822"/>
      <c r="T191" s="822"/>
      <c r="U191" s="822"/>
      <c r="V191" s="822"/>
      <c r="W191" s="822"/>
      <c r="X191" s="822"/>
      <c r="Y191" s="412"/>
      <c r="Z191" s="425"/>
      <c r="AA191" s="425"/>
      <c r="AB191" s="425"/>
      <c r="AC191" s="425"/>
      <c r="AD191" s="425"/>
      <c r="AE191" s="425"/>
      <c r="AF191" s="425"/>
      <c r="AG191" s="425"/>
      <c r="AH191" s="425"/>
      <c r="AI191" s="425"/>
      <c r="AJ191" s="425"/>
      <c r="AK191" s="425"/>
      <c r="AL191" s="425"/>
      <c r="AM191" s="306"/>
    </row>
    <row r="192" spans="1:39" ht="31"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825"/>
      <c r="S192" s="825"/>
      <c r="T192" s="825"/>
      <c r="U192" s="825"/>
      <c r="V192" s="825"/>
      <c r="W192" s="825"/>
      <c r="X192" s="825"/>
      <c r="Y192" s="426"/>
      <c r="Z192" s="410"/>
      <c r="AA192" s="410"/>
      <c r="AB192" s="410"/>
      <c r="AC192" s="410"/>
      <c r="AD192" s="410"/>
      <c r="AE192" s="410"/>
      <c r="AF192" s="415"/>
      <c r="AG192" s="415"/>
      <c r="AH192" s="415"/>
      <c r="AI192" s="415"/>
      <c r="AJ192" s="415"/>
      <c r="AK192" s="415"/>
      <c r="AL192" s="415"/>
      <c r="AM192" s="296">
        <f>SUM(Y192:AL192)</f>
        <v>0</v>
      </c>
    </row>
    <row r="193" spans="2:39" ht="15.5" outlineLevel="1">
      <c r="B193" s="294" t="s">
        <v>267</v>
      </c>
      <c r="C193" s="291" t="s">
        <v>163</v>
      </c>
      <c r="D193" s="295"/>
      <c r="E193" s="295"/>
      <c r="F193" s="295"/>
      <c r="G193" s="295"/>
      <c r="H193" s="295"/>
      <c r="I193" s="295"/>
      <c r="J193" s="295"/>
      <c r="K193" s="295"/>
      <c r="L193" s="295"/>
      <c r="M193" s="295"/>
      <c r="N193" s="295">
        <v>12</v>
      </c>
      <c r="O193" s="295"/>
      <c r="P193" s="295"/>
      <c r="Q193" s="295"/>
      <c r="R193" s="825"/>
      <c r="S193" s="825"/>
      <c r="T193" s="825"/>
      <c r="U193" s="825"/>
      <c r="V193" s="825"/>
      <c r="W193" s="825"/>
      <c r="X193" s="825"/>
      <c r="Y193" s="411">
        <v>0</v>
      </c>
      <c r="Z193" s="411">
        <v>0</v>
      </c>
      <c r="AA193" s="411">
        <v>0</v>
      </c>
      <c r="AB193" s="411">
        <v>0</v>
      </c>
      <c r="AC193" s="411">
        <v>0</v>
      </c>
      <c r="AD193" s="411">
        <v>0</v>
      </c>
      <c r="AE193" s="411">
        <v>0</v>
      </c>
      <c r="AF193" s="411">
        <v>0</v>
      </c>
      <c r="AG193" s="411">
        <f t="shared" ref="AG193" si="253">AG192</f>
        <v>0</v>
      </c>
      <c r="AH193" s="411">
        <f t="shared" ref="AH193" si="254">AH192</f>
        <v>0</v>
      </c>
      <c r="AI193" s="411">
        <f t="shared" ref="AI193" si="255">AI192</f>
        <v>0</v>
      </c>
      <c r="AJ193" s="411">
        <f t="shared" ref="AJ193" si="256">AJ192</f>
        <v>0</v>
      </c>
      <c r="AK193" s="411">
        <f t="shared" ref="AK193" si="257">AK192</f>
        <v>0</v>
      </c>
      <c r="AL193" s="411">
        <f t="shared" ref="AL193" si="258">AL192</f>
        <v>0</v>
      </c>
      <c r="AM193" s="306"/>
    </row>
    <row r="194" spans="2:39" ht="15.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5">
      <c r="B195" s="327" t="s">
        <v>271</v>
      </c>
      <c r="C195" s="329"/>
      <c r="D195" s="328">
        <v>7721365</v>
      </c>
      <c r="E195" s="328">
        <v>7694457</v>
      </c>
      <c r="F195" s="328">
        <v>7617702</v>
      </c>
      <c r="G195" s="328">
        <v>0</v>
      </c>
      <c r="H195" s="328">
        <v>0</v>
      </c>
      <c r="I195" s="328">
        <v>0</v>
      </c>
      <c r="J195" s="328">
        <v>0</v>
      </c>
      <c r="K195" s="328">
        <v>0</v>
      </c>
      <c r="L195" s="328">
        <v>0</v>
      </c>
      <c r="M195" s="328">
        <v>0</v>
      </c>
      <c r="N195" s="328"/>
      <c r="O195" s="328">
        <v>1069</v>
      </c>
      <c r="P195" s="328">
        <v>1065</v>
      </c>
      <c r="Q195" s="328">
        <v>1042</v>
      </c>
      <c r="R195" s="328">
        <v>0</v>
      </c>
      <c r="S195" s="328">
        <v>0</v>
      </c>
      <c r="T195" s="328">
        <v>0</v>
      </c>
      <c r="U195" s="328">
        <v>0</v>
      </c>
      <c r="V195" s="328">
        <v>0</v>
      </c>
      <c r="W195" s="328">
        <v>0</v>
      </c>
      <c r="X195" s="328">
        <v>0</v>
      </c>
      <c r="Y195" s="329">
        <v>942072</v>
      </c>
      <c r="Z195" s="329">
        <v>879455.35947539669</v>
      </c>
      <c r="AA195" s="329">
        <v>9637.7439410633488</v>
      </c>
      <c r="AB195" s="329">
        <v>0</v>
      </c>
      <c r="AC195" s="329">
        <v>0</v>
      </c>
      <c r="AD195" s="329">
        <v>0</v>
      </c>
      <c r="AE195" s="329">
        <v>0</v>
      </c>
      <c r="AF195" s="329">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v>494885</v>
      </c>
      <c r="Z196" s="392">
        <v>2573404</v>
      </c>
      <c r="AA196" s="392">
        <v>576</v>
      </c>
      <c r="AB196" s="392">
        <v>0</v>
      </c>
      <c r="AC196" s="392">
        <v>0</v>
      </c>
      <c r="AD196" s="392">
        <v>0</v>
      </c>
      <c r="AE196" s="392">
        <v>0</v>
      </c>
      <c r="AF196" s="392">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v>2.0400000000000001E-2</v>
      </c>
      <c r="Z198" s="341">
        <v>1.61E-2</v>
      </c>
      <c r="AA198" s="341">
        <v>3.1474000000000002</v>
      </c>
      <c r="AB198" s="341">
        <v>8.6286000000000005</v>
      </c>
      <c r="AC198" s="341">
        <v>0</v>
      </c>
      <c r="AD198" s="341">
        <v>0</v>
      </c>
      <c r="AE198" s="341">
        <v>0</v>
      </c>
      <c r="AF198" s="341">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v>2286.6613934523898</v>
      </c>
      <c r="Z199" s="378">
        <v>3545.1210150464367</v>
      </c>
      <c r="AA199" s="378">
        <v>2873.4845578116251</v>
      </c>
      <c r="AB199" s="378">
        <v>0</v>
      </c>
      <c r="AC199" s="378">
        <v>0</v>
      </c>
      <c r="AD199" s="378">
        <v>0</v>
      </c>
      <c r="AE199" s="378">
        <v>0</v>
      </c>
      <c r="AF199" s="378">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8705.2669663104516</v>
      </c>
    </row>
    <row r="200" spans="2:39" ht="15.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v>1994.2710982167573</v>
      </c>
      <c r="Z200" s="378">
        <v>4299.6753057975866</v>
      </c>
      <c r="AA200" s="378">
        <v>4014.1496429773929</v>
      </c>
      <c r="AB200" s="378">
        <v>0</v>
      </c>
      <c r="AC200" s="378">
        <v>0</v>
      </c>
      <c r="AD200" s="378">
        <v>0</v>
      </c>
      <c r="AE200" s="378">
        <v>0</v>
      </c>
      <c r="AF200" s="378">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10308.096046991737</v>
      </c>
    </row>
    <row r="201" spans="2:39" ht="15.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v>1693.9012755039168</v>
      </c>
      <c r="Z201" s="378">
        <v>7671.6356926938097</v>
      </c>
      <c r="AA201" s="378">
        <v>7502.1189237121334</v>
      </c>
      <c r="AB201" s="378">
        <v>0</v>
      </c>
      <c r="AC201" s="378">
        <v>0</v>
      </c>
      <c r="AD201" s="378">
        <v>0</v>
      </c>
      <c r="AE201" s="378">
        <v>0</v>
      </c>
      <c r="AF201" s="378">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16867.655891909861</v>
      </c>
    </row>
    <row r="202" spans="2:39" ht="15.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v>4855.7404710530691</v>
      </c>
      <c r="Z202" s="378">
        <v>7713.3144618219312</v>
      </c>
      <c r="AA202" s="378">
        <v>10069.303376782143</v>
      </c>
      <c r="AB202" s="378">
        <v>272.93291171271363</v>
      </c>
      <c r="AC202" s="378">
        <v>0</v>
      </c>
      <c r="AD202" s="378">
        <v>0</v>
      </c>
      <c r="AE202" s="378">
        <v>0</v>
      </c>
      <c r="AF202" s="378">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22911.291221369858</v>
      </c>
    </row>
    <row r="203" spans="2:39" ht="15.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v>19218.268800000002</v>
      </c>
      <c r="Z203" s="378">
        <v>14159.231287553886</v>
      </c>
      <c r="AA203" s="378">
        <v>30333.835280102787</v>
      </c>
      <c r="AB203" s="378">
        <v>0</v>
      </c>
      <c r="AC203" s="378">
        <v>0</v>
      </c>
      <c r="AD203" s="378">
        <v>0</v>
      </c>
      <c r="AE203" s="378">
        <v>0</v>
      </c>
      <c r="AF203" s="378">
        <v>0</v>
      </c>
      <c r="AG203" s="378">
        <f t="shared" ref="AG203:AL203" si="259">AG195*AG198</f>
        <v>0</v>
      </c>
      <c r="AH203" s="378">
        <f t="shared" si="259"/>
        <v>0</v>
      </c>
      <c r="AI203" s="378">
        <f t="shared" si="259"/>
        <v>0</v>
      </c>
      <c r="AJ203" s="378">
        <f t="shared" si="259"/>
        <v>0</v>
      </c>
      <c r="AK203" s="378">
        <f t="shared" si="259"/>
        <v>0</v>
      </c>
      <c r="AL203" s="378">
        <f t="shared" si="259"/>
        <v>0</v>
      </c>
      <c r="AM203" s="629">
        <f>SUM(Y203:AL203)</f>
        <v>63711.335367656677</v>
      </c>
    </row>
    <row r="204" spans="2:39" ht="15.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v>30048.843038226136</v>
      </c>
      <c r="Z204" s="346">
        <v>37388.977762913652</v>
      </c>
      <c r="AA204" s="346">
        <v>54792.891781386083</v>
      </c>
      <c r="AB204" s="346">
        <v>272.93291171271363</v>
      </c>
      <c r="AC204" s="346">
        <v>0</v>
      </c>
      <c r="AD204" s="346">
        <v>0</v>
      </c>
      <c r="AE204" s="346">
        <v>0</v>
      </c>
      <c r="AF204" s="346">
        <v>0</v>
      </c>
      <c r="AG204" s="346">
        <f>SUM(AG199:AG203)</f>
        <v>0</v>
      </c>
      <c r="AH204" s="346">
        <f t="shared" ref="AH204:AL204" si="260">SUM(AH199:AH203)</f>
        <v>0</v>
      </c>
      <c r="AI204" s="346">
        <f t="shared" si="260"/>
        <v>0</v>
      </c>
      <c r="AJ204" s="346">
        <f t="shared" si="260"/>
        <v>0</v>
      </c>
      <c r="AK204" s="346">
        <f t="shared" si="260"/>
        <v>0</v>
      </c>
      <c r="AL204" s="346">
        <f t="shared" si="260"/>
        <v>0</v>
      </c>
      <c r="AM204" s="407">
        <f>SUM(AM199:AM203)</f>
        <v>122503.64549423859</v>
      </c>
    </row>
    <row r="205" spans="2:39" ht="15.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v>10095.654</v>
      </c>
      <c r="Z205" s="347">
        <v>41431.804400000001</v>
      </c>
      <c r="AA205" s="347">
        <v>1812.9024000000002</v>
      </c>
      <c r="AB205" s="347">
        <v>0</v>
      </c>
      <c r="AC205" s="347">
        <v>0</v>
      </c>
      <c r="AD205" s="347">
        <v>0</v>
      </c>
      <c r="AE205" s="347">
        <v>0</v>
      </c>
      <c r="AF205" s="347">
        <v>0</v>
      </c>
      <c r="AG205" s="347">
        <f t="shared" ref="AG205:AL205" si="261">AG196*AG198</f>
        <v>0</v>
      </c>
      <c r="AH205" s="347">
        <f t="shared" si="261"/>
        <v>0</v>
      </c>
      <c r="AI205" s="347">
        <f t="shared" si="261"/>
        <v>0</v>
      </c>
      <c r="AJ205" s="347">
        <f t="shared" si="261"/>
        <v>0</v>
      </c>
      <c r="AK205" s="347">
        <f t="shared" si="261"/>
        <v>0</v>
      </c>
      <c r="AL205" s="347">
        <f t="shared" si="261"/>
        <v>0</v>
      </c>
      <c r="AM205" s="407">
        <f>SUM(Y205:AL205)</f>
        <v>53340.360800000002</v>
      </c>
    </row>
    <row r="206" spans="2:39" ht="15.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69163.284694238595</v>
      </c>
    </row>
    <row r="207" spans="2:39" ht="15.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v>926853</v>
      </c>
      <c r="Z208" s="291">
        <v>867766.35947539669</v>
      </c>
      <c r="AA208" s="291">
        <v>9637.7439410633488</v>
      </c>
      <c r="AB208" s="291">
        <v>0</v>
      </c>
      <c r="AC208" s="291">
        <v>0</v>
      </c>
      <c r="AD208" s="291">
        <v>0</v>
      </c>
      <c r="AE208" s="291">
        <v>0</v>
      </c>
      <c r="AF208" s="291">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v>925649</v>
      </c>
      <c r="Z209" s="291">
        <v>849760.16005124873</v>
      </c>
      <c r="AA209" s="291">
        <v>9416.2352228720029</v>
      </c>
      <c r="AB209" s="291">
        <v>0</v>
      </c>
      <c r="AC209" s="291">
        <v>0</v>
      </c>
      <c r="AD209" s="291">
        <v>0</v>
      </c>
      <c r="AE209" s="291">
        <v>0</v>
      </c>
      <c r="AF209" s="291">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v>0</v>
      </c>
      <c r="Z210" s="291">
        <v>0</v>
      </c>
      <c r="AA210" s="291">
        <v>0</v>
      </c>
      <c r="AB210" s="291">
        <v>0</v>
      </c>
      <c r="AC210" s="291">
        <v>0</v>
      </c>
      <c r="AD210" s="291">
        <v>0</v>
      </c>
      <c r="AE210" s="291">
        <v>0</v>
      </c>
      <c r="AF210" s="291">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v>0</v>
      </c>
      <c r="Z211" s="291">
        <v>0</v>
      </c>
      <c r="AA211" s="291">
        <v>0</v>
      </c>
      <c r="AB211" s="291">
        <v>0</v>
      </c>
      <c r="AC211" s="291">
        <v>0</v>
      </c>
      <c r="AD211" s="291">
        <v>0</v>
      </c>
      <c r="AE211" s="291">
        <v>0</v>
      </c>
      <c r="AF211" s="291">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v>0</v>
      </c>
      <c r="Z212" s="326">
        <v>0</v>
      </c>
      <c r="AA212" s="326">
        <v>0</v>
      </c>
      <c r="AB212" s="326">
        <v>0</v>
      </c>
      <c r="AC212" s="326">
        <v>0</v>
      </c>
      <c r="AD212" s="326">
        <v>0</v>
      </c>
      <c r="AE212" s="326">
        <v>0</v>
      </c>
      <c r="AF212" s="326">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587</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5">
      <c r="B214" s="438"/>
    </row>
    <row r="215" spans="1:39" ht="15.5">
      <c r="B215" s="438"/>
    </row>
    <row r="216" spans="1:39" ht="15.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919" t="s">
        <v>211</v>
      </c>
      <c r="C217" s="920" t="s">
        <v>33</v>
      </c>
      <c r="D217" s="284" t="s">
        <v>422</v>
      </c>
      <c r="E217" s="922" t="s">
        <v>209</v>
      </c>
      <c r="F217" s="923"/>
      <c r="G217" s="923"/>
      <c r="H217" s="923"/>
      <c r="I217" s="923"/>
      <c r="J217" s="923"/>
      <c r="K217" s="923"/>
      <c r="L217" s="923"/>
      <c r="M217" s="924"/>
      <c r="N217" s="928" t="s">
        <v>213</v>
      </c>
      <c r="O217" s="284" t="s">
        <v>423</v>
      </c>
      <c r="P217" s="922" t="s">
        <v>212</v>
      </c>
      <c r="Q217" s="923"/>
      <c r="R217" s="923"/>
      <c r="S217" s="923"/>
      <c r="T217" s="923"/>
      <c r="U217" s="923"/>
      <c r="V217" s="923"/>
      <c r="W217" s="923"/>
      <c r="X217" s="924"/>
      <c r="Y217" s="925" t="s">
        <v>243</v>
      </c>
      <c r="Z217" s="926"/>
      <c r="AA217" s="926"/>
      <c r="AB217" s="926"/>
      <c r="AC217" s="926"/>
      <c r="AD217" s="926"/>
      <c r="AE217" s="926"/>
      <c r="AF217" s="926"/>
      <c r="AG217" s="926"/>
      <c r="AH217" s="926"/>
      <c r="AI217" s="926"/>
      <c r="AJ217" s="926"/>
      <c r="AK217" s="926"/>
      <c r="AL217" s="926"/>
      <c r="AM217" s="927"/>
    </row>
    <row r="218" spans="1:39" ht="60.75" customHeight="1">
      <c r="B218" s="911"/>
      <c r="C218" s="921"/>
      <c r="D218" s="285">
        <v>2016</v>
      </c>
      <c r="E218" s="285">
        <v>2017</v>
      </c>
      <c r="F218" s="285">
        <v>2018</v>
      </c>
      <c r="G218" s="285">
        <v>2019</v>
      </c>
      <c r="H218" s="285">
        <v>2020</v>
      </c>
      <c r="I218" s="285">
        <v>2021</v>
      </c>
      <c r="J218" s="285">
        <v>2022</v>
      </c>
      <c r="K218" s="285">
        <v>2023</v>
      </c>
      <c r="L218" s="285">
        <v>2024</v>
      </c>
      <c r="M218" s="285">
        <v>2025</v>
      </c>
      <c r="N218" s="929"/>
      <c r="O218" s="285">
        <v>2016</v>
      </c>
      <c r="P218" s="285">
        <v>2017</v>
      </c>
      <c r="Q218" s="285">
        <v>2018</v>
      </c>
      <c r="R218" s="285">
        <v>2019</v>
      </c>
      <c r="S218" s="285">
        <v>2020</v>
      </c>
      <c r="T218" s="285">
        <v>2021</v>
      </c>
      <c r="U218" s="285">
        <v>2022</v>
      </c>
      <c r="V218" s="285">
        <v>2023</v>
      </c>
      <c r="W218" s="285">
        <v>2024</v>
      </c>
      <c r="X218" s="285">
        <v>2025</v>
      </c>
      <c r="Y218" s="285" t="s">
        <v>29</v>
      </c>
      <c r="Z218" s="285" t="s">
        <v>371</v>
      </c>
      <c r="AA218" s="285" t="s">
        <v>688</v>
      </c>
      <c r="AB218" s="285" t="s">
        <v>689</v>
      </c>
      <c r="AC218" s="285" t="s">
        <v>733</v>
      </c>
      <c r="AD218" s="285" t="s">
        <v>733</v>
      </c>
      <c r="AE218" s="285" t="s">
        <v>733</v>
      </c>
      <c r="AF218" s="285" t="s">
        <v>733</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
        <v>27</v>
      </c>
      <c r="Z219" s="291" t="s">
        <v>27</v>
      </c>
      <c r="AA219" s="291" t="s">
        <v>28</v>
      </c>
      <c r="AB219" s="291" t="s">
        <v>28</v>
      </c>
      <c r="AC219" s="291">
        <v>0</v>
      </c>
      <c r="AD219" s="291">
        <v>0</v>
      </c>
      <c r="AE219" s="291">
        <v>0</v>
      </c>
      <c r="AF219" s="291">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5" hidden="1"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5" hidden="1" outlineLevel="1">
      <c r="A221" s="522">
        <v>1</v>
      </c>
      <c r="B221" s="520" t="s">
        <v>95</v>
      </c>
      <c r="C221" s="291" t="s">
        <v>25</v>
      </c>
      <c r="D221" s="295"/>
      <c r="E221" s="742"/>
      <c r="F221" s="742"/>
      <c r="G221" s="742"/>
      <c r="H221" s="742"/>
      <c r="I221" s="742"/>
      <c r="J221" s="742"/>
      <c r="K221" s="742"/>
      <c r="L221" s="742"/>
      <c r="M221" s="742"/>
      <c r="N221" s="291"/>
      <c r="O221" s="295"/>
      <c r="P221" s="742"/>
      <c r="Q221" s="825"/>
      <c r="R221" s="825"/>
      <c r="S221" s="825"/>
      <c r="T221" s="825"/>
      <c r="U221" s="825"/>
      <c r="V221" s="825"/>
      <c r="W221" s="825"/>
      <c r="X221" s="825"/>
      <c r="Y221" s="410"/>
      <c r="Z221" s="410"/>
      <c r="AA221" s="410"/>
      <c r="AB221" s="410"/>
      <c r="AC221" s="410"/>
      <c r="AD221" s="410"/>
      <c r="AE221" s="410"/>
      <c r="AF221" s="410"/>
      <c r="AG221" s="410"/>
      <c r="AH221" s="410"/>
      <c r="AI221" s="410"/>
      <c r="AJ221" s="410"/>
      <c r="AK221" s="410"/>
      <c r="AL221" s="410"/>
      <c r="AM221" s="296">
        <f>SUM(Y221:AL221)</f>
        <v>0</v>
      </c>
    </row>
    <row r="222" spans="1:39" ht="15.5" hidden="1" outlineLevel="1">
      <c r="B222" s="294" t="s">
        <v>289</v>
      </c>
      <c r="C222" s="291" t="s">
        <v>163</v>
      </c>
      <c r="D222" s="295"/>
      <c r="E222" s="295"/>
      <c r="F222" s="295"/>
      <c r="G222" s="295"/>
      <c r="H222" s="295"/>
      <c r="I222" s="295"/>
      <c r="J222" s="295"/>
      <c r="K222" s="295"/>
      <c r="L222" s="295"/>
      <c r="M222" s="295"/>
      <c r="N222" s="468"/>
      <c r="O222" s="295"/>
      <c r="P222" s="295"/>
      <c r="Q222" s="825"/>
      <c r="R222" s="825"/>
      <c r="S222" s="825"/>
      <c r="T222" s="825"/>
      <c r="U222" s="825"/>
      <c r="V222" s="825"/>
      <c r="W222" s="825"/>
      <c r="X222" s="825"/>
      <c r="Y222" s="411">
        <v>0</v>
      </c>
      <c r="Z222" s="411">
        <v>0</v>
      </c>
      <c r="AA222" s="411">
        <v>0</v>
      </c>
      <c r="AB222" s="411">
        <v>0</v>
      </c>
      <c r="AC222" s="411">
        <v>0</v>
      </c>
      <c r="AD222" s="411">
        <v>0</v>
      </c>
      <c r="AE222" s="411">
        <v>0</v>
      </c>
      <c r="AF222" s="411">
        <v>0</v>
      </c>
      <c r="AG222" s="411">
        <f t="shared" ref="AG222" si="262">AG221</f>
        <v>0</v>
      </c>
      <c r="AH222" s="411">
        <f t="shared" ref="AH222" si="263">AH221</f>
        <v>0</v>
      </c>
      <c r="AI222" s="411">
        <f t="shared" ref="AI222" si="264">AI221</f>
        <v>0</v>
      </c>
      <c r="AJ222" s="411">
        <f t="shared" ref="AJ222" si="265">AJ221</f>
        <v>0</v>
      </c>
      <c r="AK222" s="411">
        <f t="shared" ref="AK222" si="266">AK221</f>
        <v>0</v>
      </c>
      <c r="AL222" s="411">
        <f t="shared" ref="AL222" si="267">AL221</f>
        <v>0</v>
      </c>
      <c r="AM222" s="297"/>
    </row>
    <row r="223" spans="1:39" ht="15.5" hidden="1"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5" hidden="1" outlineLevel="1">
      <c r="A224" s="522">
        <v>2</v>
      </c>
      <c r="B224" s="520" t="s">
        <v>96</v>
      </c>
      <c r="C224" s="291" t="s">
        <v>25</v>
      </c>
      <c r="D224" s="295"/>
      <c r="E224" s="295"/>
      <c r="F224" s="295"/>
      <c r="G224" s="295"/>
      <c r="H224" s="295"/>
      <c r="I224" s="295"/>
      <c r="J224" s="295"/>
      <c r="K224" s="295"/>
      <c r="L224" s="295"/>
      <c r="M224" s="295"/>
      <c r="N224" s="291"/>
      <c r="O224" s="295"/>
      <c r="P224" s="295"/>
      <c r="Q224" s="825"/>
      <c r="R224" s="825"/>
      <c r="S224" s="825"/>
      <c r="T224" s="825"/>
      <c r="U224" s="825"/>
      <c r="V224" s="825"/>
      <c r="W224" s="825"/>
      <c r="X224" s="825"/>
      <c r="Y224" s="410"/>
      <c r="Z224" s="410"/>
      <c r="AA224" s="410"/>
      <c r="AB224" s="410"/>
      <c r="AC224" s="410"/>
      <c r="AD224" s="410"/>
      <c r="AE224" s="410"/>
      <c r="AF224" s="410"/>
      <c r="AG224" s="410"/>
      <c r="AH224" s="410"/>
      <c r="AI224" s="410"/>
      <c r="AJ224" s="410"/>
      <c r="AK224" s="410"/>
      <c r="AL224" s="410"/>
      <c r="AM224" s="296">
        <f>SUM(Y224:AL224)</f>
        <v>0</v>
      </c>
    </row>
    <row r="225" spans="1:39" ht="15.5" hidden="1" outlineLevel="1">
      <c r="B225" s="294" t="s">
        <v>289</v>
      </c>
      <c r="C225" s="291" t="s">
        <v>163</v>
      </c>
      <c r="D225" s="295"/>
      <c r="E225" s="295"/>
      <c r="F225" s="295"/>
      <c r="G225" s="295"/>
      <c r="H225" s="295"/>
      <c r="I225" s="295"/>
      <c r="J225" s="295"/>
      <c r="K225" s="295"/>
      <c r="L225" s="295"/>
      <c r="M225" s="295"/>
      <c r="N225" s="468"/>
      <c r="O225" s="295"/>
      <c r="P225" s="295"/>
      <c r="Q225" s="825"/>
      <c r="R225" s="825"/>
      <c r="S225" s="825"/>
      <c r="T225" s="825"/>
      <c r="U225" s="825"/>
      <c r="V225" s="825"/>
      <c r="W225" s="825"/>
      <c r="X225" s="825"/>
      <c r="Y225" s="411">
        <v>0</v>
      </c>
      <c r="Z225" s="411">
        <v>0</v>
      </c>
      <c r="AA225" s="411">
        <v>0</v>
      </c>
      <c r="AB225" s="411">
        <v>0</v>
      </c>
      <c r="AC225" s="411">
        <v>0</v>
      </c>
      <c r="AD225" s="411">
        <v>0</v>
      </c>
      <c r="AE225" s="411">
        <v>0</v>
      </c>
      <c r="AF225" s="411">
        <v>0</v>
      </c>
      <c r="AG225" s="411">
        <f t="shared" ref="AG225" si="268">AG224</f>
        <v>0</v>
      </c>
      <c r="AH225" s="411">
        <f t="shared" ref="AH225" si="269">AH224</f>
        <v>0</v>
      </c>
      <c r="AI225" s="411">
        <f t="shared" ref="AI225" si="270">AI224</f>
        <v>0</v>
      </c>
      <c r="AJ225" s="411">
        <f t="shared" ref="AJ225" si="271">AJ224</f>
        <v>0</v>
      </c>
      <c r="AK225" s="411">
        <f t="shared" ref="AK225" si="272">AK224</f>
        <v>0</v>
      </c>
      <c r="AL225" s="411">
        <f t="shared" ref="AL225" si="273">AL224</f>
        <v>0</v>
      </c>
      <c r="AM225" s="297"/>
    </row>
    <row r="226" spans="1:39" ht="15.5" hidden="1"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5" hidden="1" outlineLevel="1">
      <c r="A227" s="522">
        <v>3</v>
      </c>
      <c r="B227" s="520" t="s">
        <v>97</v>
      </c>
      <c r="C227" s="291" t="s">
        <v>25</v>
      </c>
      <c r="D227" s="295"/>
      <c r="E227" s="295"/>
      <c r="F227" s="295"/>
      <c r="G227" s="295"/>
      <c r="H227" s="295"/>
      <c r="I227" s="295"/>
      <c r="J227" s="295"/>
      <c r="K227" s="295"/>
      <c r="L227" s="295"/>
      <c r="M227" s="295"/>
      <c r="N227" s="291"/>
      <c r="O227" s="295"/>
      <c r="P227" s="295"/>
      <c r="Q227" s="825"/>
      <c r="R227" s="825"/>
      <c r="S227" s="825"/>
      <c r="T227" s="825"/>
      <c r="U227" s="825"/>
      <c r="V227" s="825"/>
      <c r="W227" s="825"/>
      <c r="X227" s="825"/>
      <c r="Y227" s="410"/>
      <c r="Z227" s="410"/>
      <c r="AA227" s="410"/>
      <c r="AB227" s="410"/>
      <c r="AC227" s="410"/>
      <c r="AD227" s="410"/>
      <c r="AE227" s="410"/>
      <c r="AF227" s="410"/>
      <c r="AG227" s="410"/>
      <c r="AH227" s="410"/>
      <c r="AI227" s="410"/>
      <c r="AJ227" s="410"/>
      <c r="AK227" s="410"/>
      <c r="AL227" s="410"/>
      <c r="AM227" s="296">
        <f>SUM(Y227:AL227)</f>
        <v>0</v>
      </c>
    </row>
    <row r="228" spans="1:39" ht="15.5" hidden="1" outlineLevel="1">
      <c r="B228" s="294" t="s">
        <v>289</v>
      </c>
      <c r="C228" s="291" t="s">
        <v>163</v>
      </c>
      <c r="D228" s="295"/>
      <c r="E228" s="295"/>
      <c r="F228" s="295"/>
      <c r="G228" s="295"/>
      <c r="H228" s="295"/>
      <c r="I228" s="295"/>
      <c r="J228" s="295"/>
      <c r="K228" s="295"/>
      <c r="L228" s="295"/>
      <c r="M228" s="295"/>
      <c r="N228" s="468"/>
      <c r="O228" s="295"/>
      <c r="P228" s="295"/>
      <c r="Q228" s="825"/>
      <c r="R228" s="825"/>
      <c r="S228" s="825"/>
      <c r="T228" s="825"/>
      <c r="U228" s="825"/>
      <c r="V228" s="825"/>
      <c r="W228" s="825"/>
      <c r="X228" s="825"/>
      <c r="Y228" s="411">
        <v>0</v>
      </c>
      <c r="Z228" s="411">
        <v>0</v>
      </c>
      <c r="AA228" s="411">
        <v>0</v>
      </c>
      <c r="AB228" s="411">
        <v>0</v>
      </c>
      <c r="AC228" s="411">
        <v>0</v>
      </c>
      <c r="AD228" s="411">
        <v>0</v>
      </c>
      <c r="AE228" s="411">
        <v>0</v>
      </c>
      <c r="AF228" s="411">
        <v>0</v>
      </c>
      <c r="AG228" s="411">
        <f t="shared" ref="AG228" si="274">AG227</f>
        <v>0</v>
      </c>
      <c r="AH228" s="411">
        <f t="shared" ref="AH228" si="275">AH227</f>
        <v>0</v>
      </c>
      <c r="AI228" s="411">
        <f t="shared" ref="AI228" si="276">AI227</f>
        <v>0</v>
      </c>
      <c r="AJ228" s="411">
        <f t="shared" ref="AJ228" si="277">AJ227</f>
        <v>0</v>
      </c>
      <c r="AK228" s="411">
        <f t="shared" ref="AK228" si="278">AK227</f>
        <v>0</v>
      </c>
      <c r="AL228" s="411">
        <f t="shared" ref="AL228" si="279">AL227</f>
        <v>0</v>
      </c>
      <c r="AM228" s="297"/>
    </row>
    <row r="229" spans="1:39" ht="15.5" hidden="1" outlineLevel="1">
      <c r="B229" s="294"/>
      <c r="C229" s="305"/>
      <c r="D229" s="291"/>
      <c r="E229" s="291"/>
      <c r="F229" s="291"/>
      <c r="G229" s="291"/>
      <c r="H229" s="291"/>
      <c r="I229" s="291"/>
      <c r="J229" s="291"/>
      <c r="K229" s="291"/>
      <c r="L229" s="291"/>
      <c r="M229" s="291"/>
      <c r="N229" s="291"/>
      <c r="O229" s="291"/>
      <c r="P229" s="291"/>
      <c r="Q229" s="822"/>
      <c r="R229" s="822"/>
      <c r="S229" s="822"/>
      <c r="T229" s="822"/>
      <c r="U229" s="822"/>
      <c r="V229" s="822"/>
      <c r="W229" s="822"/>
      <c r="X229" s="822"/>
      <c r="Y229" s="412"/>
      <c r="Z229" s="412"/>
      <c r="AA229" s="412"/>
      <c r="AB229" s="412"/>
      <c r="AC229" s="412"/>
      <c r="AD229" s="412"/>
      <c r="AE229" s="412"/>
      <c r="AF229" s="412"/>
      <c r="AG229" s="412"/>
      <c r="AH229" s="412"/>
      <c r="AI229" s="412"/>
      <c r="AJ229" s="412"/>
      <c r="AK229" s="412"/>
      <c r="AL229" s="412"/>
      <c r="AM229" s="306"/>
    </row>
    <row r="230" spans="1:39" ht="15.5" hidden="1" outlineLevel="1">
      <c r="A230" s="522">
        <v>4</v>
      </c>
      <c r="B230" s="520" t="s">
        <v>678</v>
      </c>
      <c r="C230" s="291" t="s">
        <v>25</v>
      </c>
      <c r="D230" s="295"/>
      <c r="E230" s="295"/>
      <c r="F230" s="295"/>
      <c r="G230" s="295"/>
      <c r="H230" s="295"/>
      <c r="I230" s="295"/>
      <c r="J230" s="295"/>
      <c r="K230" s="295"/>
      <c r="L230" s="295"/>
      <c r="M230" s="295"/>
      <c r="N230" s="291"/>
      <c r="O230" s="295"/>
      <c r="P230" s="295"/>
      <c r="Q230" s="825"/>
      <c r="R230" s="825"/>
      <c r="S230" s="825"/>
      <c r="T230" s="825"/>
      <c r="U230" s="825"/>
      <c r="V230" s="825"/>
      <c r="W230" s="825"/>
      <c r="X230" s="825"/>
      <c r="Y230" s="410"/>
      <c r="Z230" s="410"/>
      <c r="AA230" s="410"/>
      <c r="AB230" s="410"/>
      <c r="AC230" s="410"/>
      <c r="AD230" s="410"/>
      <c r="AE230" s="410"/>
      <c r="AF230" s="410"/>
      <c r="AG230" s="410"/>
      <c r="AH230" s="410"/>
      <c r="AI230" s="410"/>
      <c r="AJ230" s="410"/>
      <c r="AK230" s="410"/>
      <c r="AL230" s="410"/>
      <c r="AM230" s="296">
        <f>SUM(Y230:AL230)</f>
        <v>0</v>
      </c>
    </row>
    <row r="231" spans="1:39" ht="15.5" hidden="1" outlineLevel="1">
      <c r="B231" s="294" t="s">
        <v>289</v>
      </c>
      <c r="C231" s="291" t="s">
        <v>163</v>
      </c>
      <c r="D231" s="295"/>
      <c r="E231" s="295"/>
      <c r="F231" s="295"/>
      <c r="G231" s="295"/>
      <c r="H231" s="295"/>
      <c r="I231" s="295"/>
      <c r="J231" s="295"/>
      <c r="K231" s="295"/>
      <c r="L231" s="295"/>
      <c r="M231" s="295"/>
      <c r="N231" s="468"/>
      <c r="O231" s="295"/>
      <c r="P231" s="295"/>
      <c r="Q231" s="825"/>
      <c r="R231" s="825"/>
      <c r="S231" s="825"/>
      <c r="T231" s="825"/>
      <c r="U231" s="825"/>
      <c r="V231" s="825"/>
      <c r="W231" s="825"/>
      <c r="X231" s="825"/>
      <c r="Y231" s="411">
        <v>0</v>
      </c>
      <c r="Z231" s="411">
        <v>0</v>
      </c>
      <c r="AA231" s="411">
        <v>0</v>
      </c>
      <c r="AB231" s="411">
        <v>0</v>
      </c>
      <c r="AC231" s="411">
        <v>0</v>
      </c>
      <c r="AD231" s="411">
        <v>0</v>
      </c>
      <c r="AE231" s="411">
        <v>0</v>
      </c>
      <c r="AF231" s="411">
        <v>0</v>
      </c>
      <c r="AG231" s="411">
        <f t="shared" ref="AG231" si="280">AG230</f>
        <v>0</v>
      </c>
      <c r="AH231" s="411">
        <f t="shared" ref="AH231" si="281">AH230</f>
        <v>0</v>
      </c>
      <c r="AI231" s="411">
        <f t="shared" ref="AI231" si="282">AI230</f>
        <v>0</v>
      </c>
      <c r="AJ231" s="411">
        <f t="shared" ref="AJ231" si="283">AJ230</f>
        <v>0</v>
      </c>
      <c r="AK231" s="411">
        <f t="shared" ref="AK231" si="284">AK230</f>
        <v>0</v>
      </c>
      <c r="AL231" s="411">
        <f t="shared" ref="AL231" si="285">AL230</f>
        <v>0</v>
      </c>
      <c r="AM231" s="297"/>
    </row>
    <row r="232" spans="1:39" ht="15.5" hidden="1"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1" hidden="1" outlineLevel="1">
      <c r="A233" s="522">
        <v>5</v>
      </c>
      <c r="B233" s="520" t="s">
        <v>98</v>
      </c>
      <c r="C233" s="291" t="s">
        <v>25</v>
      </c>
      <c r="D233" s="295"/>
      <c r="E233" s="295"/>
      <c r="F233" s="295"/>
      <c r="G233" s="295"/>
      <c r="H233" s="295"/>
      <c r="I233" s="295"/>
      <c r="J233" s="295"/>
      <c r="K233" s="295"/>
      <c r="L233" s="295"/>
      <c r="M233" s="295"/>
      <c r="N233" s="291"/>
      <c r="O233" s="295"/>
      <c r="P233" s="295"/>
      <c r="Q233" s="825"/>
      <c r="R233" s="825"/>
      <c r="S233" s="825"/>
      <c r="T233" s="825"/>
      <c r="U233" s="825"/>
      <c r="V233" s="825"/>
      <c r="W233" s="825"/>
      <c r="X233" s="825"/>
      <c r="Y233" s="410"/>
      <c r="Z233" s="410"/>
      <c r="AA233" s="410"/>
      <c r="AB233" s="410"/>
      <c r="AC233" s="410"/>
      <c r="AD233" s="410"/>
      <c r="AE233" s="410"/>
      <c r="AF233" s="410"/>
      <c r="AG233" s="410"/>
      <c r="AH233" s="410"/>
      <c r="AI233" s="410"/>
      <c r="AJ233" s="410"/>
      <c r="AK233" s="410"/>
      <c r="AL233" s="410"/>
      <c r="AM233" s="296">
        <f>SUM(Y233:AL233)</f>
        <v>0</v>
      </c>
    </row>
    <row r="234" spans="1:39" ht="15.5" hidden="1" outlineLevel="1">
      <c r="B234" s="294" t="s">
        <v>289</v>
      </c>
      <c r="C234" s="291" t="s">
        <v>163</v>
      </c>
      <c r="D234" s="295"/>
      <c r="E234" s="295"/>
      <c r="F234" s="295"/>
      <c r="G234" s="295"/>
      <c r="H234" s="295"/>
      <c r="I234" s="295"/>
      <c r="J234" s="295"/>
      <c r="K234" s="295"/>
      <c r="L234" s="295"/>
      <c r="M234" s="295"/>
      <c r="N234" s="468"/>
      <c r="O234" s="295"/>
      <c r="P234" s="295"/>
      <c r="Q234" s="825"/>
      <c r="R234" s="825"/>
      <c r="S234" s="825"/>
      <c r="T234" s="825"/>
      <c r="U234" s="825"/>
      <c r="V234" s="825"/>
      <c r="W234" s="825"/>
      <c r="X234" s="825"/>
      <c r="Y234" s="411">
        <v>0</v>
      </c>
      <c r="Z234" s="411">
        <v>0</v>
      </c>
      <c r="AA234" s="411">
        <v>0</v>
      </c>
      <c r="AB234" s="411">
        <v>0</v>
      </c>
      <c r="AC234" s="411">
        <v>0</v>
      </c>
      <c r="AD234" s="411">
        <v>0</v>
      </c>
      <c r="AE234" s="411">
        <v>0</v>
      </c>
      <c r="AF234" s="411">
        <v>0</v>
      </c>
      <c r="AG234" s="411">
        <f t="shared" ref="AG234" si="286">AG233</f>
        <v>0</v>
      </c>
      <c r="AH234" s="411">
        <f t="shared" ref="AH234" si="287">AH233</f>
        <v>0</v>
      </c>
      <c r="AI234" s="411">
        <f t="shared" ref="AI234" si="288">AI233</f>
        <v>0</v>
      </c>
      <c r="AJ234" s="411">
        <f t="shared" ref="AJ234" si="289">AJ233</f>
        <v>0</v>
      </c>
      <c r="AK234" s="411">
        <f t="shared" ref="AK234" si="290">AK233</f>
        <v>0</v>
      </c>
      <c r="AL234" s="411">
        <f t="shared" ref="AL234" si="291">AL233</f>
        <v>0</v>
      </c>
      <c r="AM234" s="297"/>
    </row>
    <row r="235" spans="1:39" ht="15.5" hidden="1" outlineLevel="1">
      <c r="B235" s="294"/>
      <c r="C235" s="291"/>
      <c r="D235" s="291"/>
      <c r="E235" s="291"/>
      <c r="F235" s="291"/>
      <c r="G235" s="291"/>
      <c r="H235" s="291"/>
      <c r="I235" s="291"/>
      <c r="J235" s="291"/>
      <c r="K235" s="291"/>
      <c r="L235" s="291"/>
      <c r="M235" s="291"/>
      <c r="N235" s="291"/>
      <c r="O235" s="291"/>
      <c r="P235" s="291"/>
      <c r="Q235" s="822"/>
      <c r="R235" s="822"/>
      <c r="S235" s="822"/>
      <c r="T235" s="822"/>
      <c r="U235" s="822"/>
      <c r="V235" s="822"/>
      <c r="W235" s="822"/>
      <c r="X235" s="822"/>
      <c r="Y235" s="422"/>
      <c r="Z235" s="423"/>
      <c r="AA235" s="423"/>
      <c r="AB235" s="423"/>
      <c r="AC235" s="423"/>
      <c r="AD235" s="423"/>
      <c r="AE235" s="423"/>
      <c r="AF235" s="423"/>
      <c r="AG235" s="423"/>
      <c r="AH235" s="423"/>
      <c r="AI235" s="423"/>
      <c r="AJ235" s="423"/>
      <c r="AK235" s="423"/>
      <c r="AL235" s="423"/>
      <c r="AM235" s="297"/>
    </row>
    <row r="236" spans="1:39" ht="15.5" hidden="1"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5" hidden="1" outlineLevel="1">
      <c r="A237" s="522">
        <v>6</v>
      </c>
      <c r="B237" s="520" t="s">
        <v>99</v>
      </c>
      <c r="C237" s="291" t="s">
        <v>25</v>
      </c>
      <c r="D237" s="295"/>
      <c r="E237" s="295"/>
      <c r="F237" s="295"/>
      <c r="G237" s="295"/>
      <c r="H237" s="295"/>
      <c r="I237" s="295"/>
      <c r="J237" s="295"/>
      <c r="K237" s="295"/>
      <c r="L237" s="295"/>
      <c r="M237" s="295"/>
      <c r="N237" s="295">
        <v>12</v>
      </c>
      <c r="O237" s="295"/>
      <c r="P237" s="295"/>
      <c r="Q237" s="825"/>
      <c r="R237" s="825"/>
      <c r="S237" s="825"/>
      <c r="T237" s="825"/>
      <c r="U237" s="825"/>
      <c r="V237" s="825"/>
      <c r="W237" s="825"/>
      <c r="X237" s="825"/>
      <c r="Y237" s="415"/>
      <c r="Z237" s="410"/>
      <c r="AA237" s="410"/>
      <c r="AB237" s="410"/>
      <c r="AC237" s="410"/>
      <c r="AD237" s="410"/>
      <c r="AE237" s="410"/>
      <c r="AF237" s="415"/>
      <c r="AG237" s="415"/>
      <c r="AH237" s="415"/>
      <c r="AI237" s="415"/>
      <c r="AJ237" s="415"/>
      <c r="AK237" s="415"/>
      <c r="AL237" s="415"/>
      <c r="AM237" s="296">
        <f>SUM(Y237:AL237)</f>
        <v>0</v>
      </c>
    </row>
    <row r="238" spans="1:39" ht="15.5" hidden="1" outlineLevel="1">
      <c r="B238" s="294" t="s">
        <v>289</v>
      </c>
      <c r="C238" s="291" t="s">
        <v>163</v>
      </c>
      <c r="D238" s="295"/>
      <c r="E238" s="295"/>
      <c r="F238" s="295"/>
      <c r="G238" s="295"/>
      <c r="H238" s="295"/>
      <c r="I238" s="295"/>
      <c r="J238" s="295"/>
      <c r="K238" s="295"/>
      <c r="L238" s="295"/>
      <c r="M238" s="295"/>
      <c r="N238" s="295">
        <v>12</v>
      </c>
      <c r="O238" s="295"/>
      <c r="P238" s="295"/>
      <c r="Q238" s="825"/>
      <c r="R238" s="825"/>
      <c r="S238" s="825"/>
      <c r="T238" s="825"/>
      <c r="U238" s="825"/>
      <c r="V238" s="825"/>
      <c r="W238" s="825"/>
      <c r="X238" s="825"/>
      <c r="Y238" s="411">
        <v>0</v>
      </c>
      <c r="Z238" s="411">
        <v>0</v>
      </c>
      <c r="AA238" s="411">
        <v>0</v>
      </c>
      <c r="AB238" s="411">
        <v>0</v>
      </c>
      <c r="AC238" s="411">
        <v>0</v>
      </c>
      <c r="AD238" s="411">
        <v>0</v>
      </c>
      <c r="AE238" s="411">
        <v>0</v>
      </c>
      <c r="AF238" s="411">
        <v>0</v>
      </c>
      <c r="AG238" s="411">
        <f t="shared" ref="AG238" si="292">AG237</f>
        <v>0</v>
      </c>
      <c r="AH238" s="411">
        <f t="shared" ref="AH238" si="293">AH237</f>
        <v>0</v>
      </c>
      <c r="AI238" s="411">
        <f t="shared" ref="AI238" si="294">AI237</f>
        <v>0</v>
      </c>
      <c r="AJ238" s="411">
        <f t="shared" ref="AJ238" si="295">AJ237</f>
        <v>0</v>
      </c>
      <c r="AK238" s="411">
        <f t="shared" ref="AK238" si="296">AK237</f>
        <v>0</v>
      </c>
      <c r="AL238" s="411">
        <f t="shared" ref="AL238" si="297">AL237</f>
        <v>0</v>
      </c>
      <c r="AM238" s="311"/>
    </row>
    <row r="239" spans="1:39" ht="15.5" hidden="1" outlineLevel="1">
      <c r="B239" s="310"/>
      <c r="C239" s="312"/>
      <c r="D239" s="291"/>
      <c r="E239" s="291"/>
      <c r="F239" s="291"/>
      <c r="G239" s="291"/>
      <c r="H239" s="291"/>
      <c r="I239" s="291"/>
      <c r="J239" s="291"/>
      <c r="K239" s="291"/>
      <c r="L239" s="291"/>
      <c r="M239" s="291"/>
      <c r="N239" s="291"/>
      <c r="O239" s="291"/>
      <c r="P239" s="291"/>
      <c r="Q239" s="822"/>
      <c r="R239" s="822"/>
      <c r="S239" s="822"/>
      <c r="T239" s="822"/>
      <c r="U239" s="822"/>
      <c r="V239" s="822"/>
      <c r="W239" s="822"/>
      <c r="X239" s="822"/>
      <c r="Y239" s="416"/>
      <c r="Z239" s="416"/>
      <c r="AA239" s="416"/>
      <c r="AB239" s="416"/>
      <c r="AC239" s="416"/>
      <c r="AD239" s="416"/>
      <c r="AE239" s="416"/>
      <c r="AF239" s="416"/>
      <c r="AG239" s="416"/>
      <c r="AH239" s="416"/>
      <c r="AI239" s="416"/>
      <c r="AJ239" s="416"/>
      <c r="AK239" s="416"/>
      <c r="AL239" s="416"/>
      <c r="AM239" s="313"/>
    </row>
    <row r="240" spans="1:39" ht="31" hidden="1" outlineLevel="1">
      <c r="A240" s="522">
        <v>7</v>
      </c>
      <c r="B240" s="520" t="s">
        <v>100</v>
      </c>
      <c r="C240" s="291" t="s">
        <v>25</v>
      </c>
      <c r="D240" s="295"/>
      <c r="E240" s="295"/>
      <c r="F240" s="295"/>
      <c r="G240" s="295"/>
      <c r="H240" s="295"/>
      <c r="I240" s="295"/>
      <c r="J240" s="295"/>
      <c r="K240" s="295"/>
      <c r="L240" s="295"/>
      <c r="M240" s="295"/>
      <c r="N240" s="295">
        <v>12</v>
      </c>
      <c r="O240" s="295"/>
      <c r="P240" s="295"/>
      <c r="Q240" s="825"/>
      <c r="R240" s="825"/>
      <c r="S240" s="825"/>
      <c r="T240" s="825"/>
      <c r="U240" s="825"/>
      <c r="V240" s="825"/>
      <c r="W240" s="825"/>
      <c r="X240" s="825"/>
      <c r="Y240" s="415"/>
      <c r="Z240" s="410"/>
      <c r="AA240" s="410"/>
      <c r="AB240" s="410"/>
      <c r="AC240" s="410"/>
      <c r="AD240" s="410"/>
      <c r="AE240" s="410"/>
      <c r="AF240" s="415"/>
      <c r="AG240" s="415"/>
      <c r="AH240" s="415"/>
      <c r="AI240" s="415"/>
      <c r="AJ240" s="415"/>
      <c r="AK240" s="415"/>
      <c r="AL240" s="415"/>
      <c r="AM240" s="296">
        <f>SUM(Y240:AL240)</f>
        <v>0</v>
      </c>
    </row>
    <row r="241" spans="1:39" ht="15.5" hidden="1" outlineLevel="1">
      <c r="B241" s="294" t="s">
        <v>289</v>
      </c>
      <c r="C241" s="291" t="s">
        <v>163</v>
      </c>
      <c r="D241" s="295"/>
      <c r="E241" s="295"/>
      <c r="F241" s="295"/>
      <c r="G241" s="295"/>
      <c r="H241" s="295"/>
      <c r="I241" s="295"/>
      <c r="J241" s="295"/>
      <c r="K241" s="295"/>
      <c r="L241" s="295"/>
      <c r="M241" s="295"/>
      <c r="N241" s="295">
        <v>12</v>
      </c>
      <c r="O241" s="295"/>
      <c r="P241" s="295"/>
      <c r="Q241" s="825"/>
      <c r="R241" s="825"/>
      <c r="S241" s="825"/>
      <c r="T241" s="825"/>
      <c r="U241" s="825"/>
      <c r="V241" s="825"/>
      <c r="W241" s="825"/>
      <c r="X241" s="825"/>
      <c r="Y241" s="411">
        <v>0</v>
      </c>
      <c r="Z241" s="411">
        <v>0</v>
      </c>
      <c r="AA241" s="411">
        <v>0</v>
      </c>
      <c r="AB241" s="411">
        <v>0</v>
      </c>
      <c r="AC241" s="411">
        <v>0</v>
      </c>
      <c r="AD241" s="411">
        <v>0</v>
      </c>
      <c r="AE241" s="411">
        <v>0</v>
      </c>
      <c r="AF241" s="411">
        <v>0</v>
      </c>
      <c r="AG241" s="411">
        <f t="shared" ref="AG241" si="298">AG240</f>
        <v>0</v>
      </c>
      <c r="AH241" s="411">
        <f t="shared" ref="AH241" si="299">AH240</f>
        <v>0</v>
      </c>
      <c r="AI241" s="411">
        <f t="shared" ref="AI241" si="300">AI240</f>
        <v>0</v>
      </c>
      <c r="AJ241" s="411">
        <f t="shared" ref="AJ241" si="301">AJ240</f>
        <v>0</v>
      </c>
      <c r="AK241" s="411">
        <f t="shared" ref="AK241" si="302">AK240</f>
        <v>0</v>
      </c>
      <c r="AL241" s="411">
        <f t="shared" ref="AL241" si="303">AL240</f>
        <v>0</v>
      </c>
      <c r="AM241" s="311"/>
    </row>
    <row r="242" spans="1:39" ht="15.5" hidden="1" outlineLevel="1">
      <c r="B242" s="314"/>
      <c r="C242" s="312"/>
      <c r="D242" s="291"/>
      <c r="E242" s="291"/>
      <c r="F242" s="291"/>
      <c r="G242" s="291"/>
      <c r="H242" s="291"/>
      <c r="I242" s="291"/>
      <c r="J242" s="291"/>
      <c r="K242" s="291"/>
      <c r="L242" s="291"/>
      <c r="M242" s="291"/>
      <c r="N242" s="291"/>
      <c r="O242" s="291"/>
      <c r="P242" s="291"/>
      <c r="Q242" s="822"/>
      <c r="R242" s="822"/>
      <c r="S242" s="822"/>
      <c r="T242" s="822"/>
      <c r="U242" s="822"/>
      <c r="V242" s="822"/>
      <c r="W242" s="822"/>
      <c r="X242" s="822"/>
      <c r="Y242" s="416"/>
      <c r="Z242" s="417"/>
      <c r="AA242" s="416"/>
      <c r="AB242" s="416"/>
      <c r="AC242" s="416"/>
      <c r="AD242" s="416"/>
      <c r="AE242" s="416"/>
      <c r="AF242" s="416"/>
      <c r="AG242" s="416"/>
      <c r="AH242" s="416"/>
      <c r="AI242" s="416"/>
      <c r="AJ242" s="416"/>
      <c r="AK242" s="416"/>
      <c r="AL242" s="416"/>
      <c r="AM242" s="313"/>
    </row>
    <row r="243" spans="1:39" ht="31" hidden="1" outlineLevel="1">
      <c r="A243" s="522">
        <v>8</v>
      </c>
      <c r="B243" s="520" t="s">
        <v>101</v>
      </c>
      <c r="C243" s="291" t="s">
        <v>25</v>
      </c>
      <c r="D243" s="295"/>
      <c r="E243" s="295"/>
      <c r="F243" s="295"/>
      <c r="G243" s="295"/>
      <c r="H243" s="295"/>
      <c r="I243" s="295"/>
      <c r="J243" s="295"/>
      <c r="K243" s="295"/>
      <c r="L243" s="295"/>
      <c r="M243" s="295"/>
      <c r="N243" s="295">
        <v>12</v>
      </c>
      <c r="O243" s="295"/>
      <c r="P243" s="295"/>
      <c r="Q243" s="825"/>
      <c r="R243" s="825"/>
      <c r="S243" s="825"/>
      <c r="T243" s="825"/>
      <c r="U243" s="825"/>
      <c r="V243" s="825"/>
      <c r="W243" s="825"/>
      <c r="X243" s="825"/>
      <c r="Y243" s="415"/>
      <c r="Z243" s="410"/>
      <c r="AA243" s="410"/>
      <c r="AB243" s="410"/>
      <c r="AC243" s="410"/>
      <c r="AD243" s="410"/>
      <c r="AE243" s="410"/>
      <c r="AF243" s="415"/>
      <c r="AG243" s="415"/>
      <c r="AH243" s="415"/>
      <c r="AI243" s="415"/>
      <c r="AJ243" s="415"/>
      <c r="AK243" s="415"/>
      <c r="AL243" s="415"/>
      <c r="AM243" s="296">
        <f>SUM(Y243:AL243)</f>
        <v>0</v>
      </c>
    </row>
    <row r="244" spans="1:39" ht="15.5" hidden="1" outlineLevel="1">
      <c r="B244" s="294" t="s">
        <v>289</v>
      </c>
      <c r="C244" s="291" t="s">
        <v>163</v>
      </c>
      <c r="D244" s="295"/>
      <c r="E244" s="295"/>
      <c r="F244" s="295"/>
      <c r="G244" s="295"/>
      <c r="H244" s="295"/>
      <c r="I244" s="295"/>
      <c r="J244" s="295"/>
      <c r="K244" s="295"/>
      <c r="L244" s="295"/>
      <c r="M244" s="295"/>
      <c r="N244" s="295">
        <v>12</v>
      </c>
      <c r="O244" s="295"/>
      <c r="P244" s="295"/>
      <c r="Q244" s="825"/>
      <c r="R244" s="825"/>
      <c r="S244" s="825"/>
      <c r="T244" s="825"/>
      <c r="U244" s="825"/>
      <c r="V244" s="825"/>
      <c r="W244" s="825"/>
      <c r="X244" s="825"/>
      <c r="Y244" s="411">
        <v>0</v>
      </c>
      <c r="Z244" s="411">
        <v>0</v>
      </c>
      <c r="AA244" s="411">
        <v>0</v>
      </c>
      <c r="AB244" s="411">
        <v>0</v>
      </c>
      <c r="AC244" s="411">
        <v>0</v>
      </c>
      <c r="AD244" s="411">
        <v>0</v>
      </c>
      <c r="AE244" s="411">
        <v>0</v>
      </c>
      <c r="AF244" s="411">
        <v>0</v>
      </c>
      <c r="AG244" s="411">
        <f t="shared" ref="AG244" si="304">AG243</f>
        <v>0</v>
      </c>
      <c r="AH244" s="411">
        <f t="shared" ref="AH244" si="305">AH243</f>
        <v>0</v>
      </c>
      <c r="AI244" s="411">
        <f t="shared" ref="AI244" si="306">AI243</f>
        <v>0</v>
      </c>
      <c r="AJ244" s="411">
        <f t="shared" ref="AJ244" si="307">AJ243</f>
        <v>0</v>
      </c>
      <c r="AK244" s="411">
        <f t="shared" ref="AK244" si="308">AK243</f>
        <v>0</v>
      </c>
      <c r="AL244" s="411">
        <f t="shared" ref="AL244" si="309">AL243</f>
        <v>0</v>
      </c>
      <c r="AM244" s="311"/>
    </row>
    <row r="245" spans="1:39" ht="15.5" hidden="1"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1" hidden="1" outlineLevel="1">
      <c r="A246" s="522">
        <v>9</v>
      </c>
      <c r="B246" s="520" t="s">
        <v>102</v>
      </c>
      <c r="C246" s="291" t="s">
        <v>25</v>
      </c>
      <c r="D246" s="295"/>
      <c r="E246" s="295"/>
      <c r="F246" s="295"/>
      <c r="G246" s="295"/>
      <c r="H246" s="295"/>
      <c r="I246" s="295"/>
      <c r="J246" s="295"/>
      <c r="K246" s="295"/>
      <c r="L246" s="295"/>
      <c r="M246" s="295"/>
      <c r="N246" s="295">
        <v>12</v>
      </c>
      <c r="O246" s="295"/>
      <c r="P246" s="295"/>
      <c r="Q246" s="825"/>
      <c r="R246" s="825"/>
      <c r="S246" s="825"/>
      <c r="T246" s="825"/>
      <c r="U246" s="825"/>
      <c r="V246" s="825"/>
      <c r="W246" s="825"/>
      <c r="X246" s="825"/>
      <c r="Y246" s="415"/>
      <c r="Z246" s="410"/>
      <c r="AA246" s="410"/>
      <c r="AB246" s="410"/>
      <c r="AC246" s="410"/>
      <c r="AD246" s="410"/>
      <c r="AE246" s="410"/>
      <c r="AF246" s="415"/>
      <c r="AG246" s="415"/>
      <c r="AH246" s="415"/>
      <c r="AI246" s="415"/>
      <c r="AJ246" s="415"/>
      <c r="AK246" s="415"/>
      <c r="AL246" s="415"/>
      <c r="AM246" s="296">
        <f>SUM(Y246:AL246)</f>
        <v>0</v>
      </c>
    </row>
    <row r="247" spans="1:39" ht="15.5" hidden="1" outlineLevel="1">
      <c r="B247" s="294" t="s">
        <v>289</v>
      </c>
      <c r="C247" s="291" t="s">
        <v>163</v>
      </c>
      <c r="D247" s="295"/>
      <c r="E247" s="295"/>
      <c r="F247" s="295"/>
      <c r="G247" s="295"/>
      <c r="H247" s="295"/>
      <c r="I247" s="295"/>
      <c r="J247" s="295"/>
      <c r="K247" s="295"/>
      <c r="L247" s="295"/>
      <c r="M247" s="295"/>
      <c r="N247" s="295">
        <v>12</v>
      </c>
      <c r="O247" s="295"/>
      <c r="P247" s="295"/>
      <c r="Q247" s="825"/>
      <c r="R247" s="825"/>
      <c r="S247" s="825"/>
      <c r="T247" s="825"/>
      <c r="U247" s="825"/>
      <c r="V247" s="825"/>
      <c r="W247" s="825"/>
      <c r="X247" s="825"/>
      <c r="Y247" s="411">
        <v>0</v>
      </c>
      <c r="Z247" s="411">
        <v>0</v>
      </c>
      <c r="AA247" s="411">
        <v>0</v>
      </c>
      <c r="AB247" s="411">
        <v>0</v>
      </c>
      <c r="AC247" s="411">
        <v>0</v>
      </c>
      <c r="AD247" s="411">
        <v>0</v>
      </c>
      <c r="AE247" s="411">
        <v>0</v>
      </c>
      <c r="AF247" s="411">
        <v>0</v>
      </c>
      <c r="AG247" s="411">
        <f t="shared" ref="AG247" si="310">AG246</f>
        <v>0</v>
      </c>
      <c r="AH247" s="411">
        <f t="shared" ref="AH247" si="311">AH246</f>
        <v>0</v>
      </c>
      <c r="AI247" s="411">
        <f t="shared" ref="AI247" si="312">AI246</f>
        <v>0</v>
      </c>
      <c r="AJ247" s="411">
        <f t="shared" ref="AJ247" si="313">AJ246</f>
        <v>0</v>
      </c>
      <c r="AK247" s="411">
        <f t="shared" ref="AK247" si="314">AK246</f>
        <v>0</v>
      </c>
      <c r="AL247" s="411">
        <f t="shared" ref="AL247" si="315">AL246</f>
        <v>0</v>
      </c>
      <c r="AM247" s="311"/>
    </row>
    <row r="248" spans="1:39" ht="15.5" hidden="1"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1" hidden="1" outlineLevel="1">
      <c r="A249" s="522">
        <v>10</v>
      </c>
      <c r="B249" s="520" t="s">
        <v>103</v>
      </c>
      <c r="C249" s="291" t="s">
        <v>25</v>
      </c>
      <c r="D249" s="295"/>
      <c r="E249" s="295"/>
      <c r="F249" s="295"/>
      <c r="G249" s="295"/>
      <c r="H249" s="295"/>
      <c r="I249" s="295"/>
      <c r="J249" s="295"/>
      <c r="K249" s="295"/>
      <c r="L249" s="295"/>
      <c r="M249" s="295"/>
      <c r="N249" s="295">
        <v>3</v>
      </c>
      <c r="O249" s="295"/>
      <c r="P249" s="295"/>
      <c r="Q249" s="825"/>
      <c r="R249" s="825"/>
      <c r="S249" s="825"/>
      <c r="T249" s="825"/>
      <c r="U249" s="825"/>
      <c r="V249" s="825"/>
      <c r="W249" s="825"/>
      <c r="X249" s="825"/>
      <c r="Y249" s="415"/>
      <c r="Z249" s="410"/>
      <c r="AA249" s="410"/>
      <c r="AB249" s="410"/>
      <c r="AC249" s="410"/>
      <c r="AD249" s="410"/>
      <c r="AE249" s="410"/>
      <c r="AF249" s="415"/>
      <c r="AG249" s="415"/>
      <c r="AH249" s="415"/>
      <c r="AI249" s="415"/>
      <c r="AJ249" s="415"/>
      <c r="AK249" s="415"/>
      <c r="AL249" s="415"/>
      <c r="AM249" s="296">
        <f>SUM(Y249:AL249)</f>
        <v>0</v>
      </c>
    </row>
    <row r="250" spans="1:39" ht="15.5" hidden="1" outlineLevel="1">
      <c r="B250" s="294" t="s">
        <v>289</v>
      </c>
      <c r="C250" s="291" t="s">
        <v>163</v>
      </c>
      <c r="D250" s="295"/>
      <c r="E250" s="295"/>
      <c r="F250" s="295"/>
      <c r="G250" s="295"/>
      <c r="H250" s="295"/>
      <c r="I250" s="295"/>
      <c r="J250" s="295"/>
      <c r="K250" s="295"/>
      <c r="L250" s="295"/>
      <c r="M250" s="295"/>
      <c r="N250" s="295">
        <v>3</v>
      </c>
      <c r="O250" s="295"/>
      <c r="P250" s="295"/>
      <c r="Q250" s="825"/>
      <c r="R250" s="825"/>
      <c r="S250" s="825"/>
      <c r="T250" s="825"/>
      <c r="U250" s="825"/>
      <c r="V250" s="825"/>
      <c r="W250" s="825"/>
      <c r="X250" s="825"/>
      <c r="Y250" s="411">
        <v>0</v>
      </c>
      <c r="Z250" s="411">
        <v>0</v>
      </c>
      <c r="AA250" s="411">
        <v>0</v>
      </c>
      <c r="AB250" s="411">
        <v>0</v>
      </c>
      <c r="AC250" s="411">
        <v>0</v>
      </c>
      <c r="AD250" s="411">
        <v>0</v>
      </c>
      <c r="AE250" s="411">
        <v>0</v>
      </c>
      <c r="AF250" s="411">
        <v>0</v>
      </c>
      <c r="AG250" s="411">
        <f t="shared" ref="AG250" si="316">AG249</f>
        <v>0</v>
      </c>
      <c r="AH250" s="411">
        <f t="shared" ref="AH250" si="317">AH249</f>
        <v>0</v>
      </c>
      <c r="AI250" s="411">
        <f t="shared" ref="AI250" si="318">AI249</f>
        <v>0</v>
      </c>
      <c r="AJ250" s="411">
        <f t="shared" ref="AJ250" si="319">AJ249</f>
        <v>0</v>
      </c>
      <c r="AK250" s="411">
        <f t="shared" ref="AK250" si="320">AK249</f>
        <v>0</v>
      </c>
      <c r="AL250" s="411">
        <f t="shared" ref="AL250" si="321">AL249</f>
        <v>0</v>
      </c>
      <c r="AM250" s="311"/>
    </row>
    <row r="251" spans="1:39" ht="15.5" hidden="1"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5" hidden="1"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1" hidden="1" outlineLevel="1">
      <c r="A253" s="522">
        <v>11</v>
      </c>
      <c r="B253" s="520" t="s">
        <v>104</v>
      </c>
      <c r="C253" s="291" t="s">
        <v>25</v>
      </c>
      <c r="D253" s="295"/>
      <c r="E253" s="295"/>
      <c r="F253" s="295"/>
      <c r="G253" s="295"/>
      <c r="H253" s="295"/>
      <c r="I253" s="295"/>
      <c r="J253" s="295"/>
      <c r="K253" s="295"/>
      <c r="L253" s="295"/>
      <c r="M253" s="295"/>
      <c r="N253" s="295">
        <v>12</v>
      </c>
      <c r="O253" s="295"/>
      <c r="P253" s="295"/>
      <c r="Q253" s="825"/>
      <c r="R253" s="825"/>
      <c r="S253" s="825"/>
      <c r="T253" s="825"/>
      <c r="U253" s="825"/>
      <c r="V253" s="825"/>
      <c r="W253" s="825"/>
      <c r="X253" s="825"/>
      <c r="Y253" s="426"/>
      <c r="Z253" s="410"/>
      <c r="AA253" s="410"/>
      <c r="AB253" s="410"/>
      <c r="AC253" s="410"/>
      <c r="AD253" s="410"/>
      <c r="AE253" s="410"/>
      <c r="AF253" s="415"/>
      <c r="AG253" s="415"/>
      <c r="AH253" s="415"/>
      <c r="AI253" s="415"/>
      <c r="AJ253" s="415"/>
      <c r="AK253" s="415"/>
      <c r="AL253" s="415"/>
      <c r="AM253" s="296">
        <f>SUM(Y253:AL253)</f>
        <v>0</v>
      </c>
    </row>
    <row r="254" spans="1:39" ht="15.5" hidden="1" outlineLevel="1">
      <c r="B254" s="294" t="s">
        <v>289</v>
      </c>
      <c r="C254" s="291" t="s">
        <v>163</v>
      </c>
      <c r="D254" s="295"/>
      <c r="E254" s="295"/>
      <c r="F254" s="295"/>
      <c r="G254" s="295"/>
      <c r="H254" s="295"/>
      <c r="I254" s="295"/>
      <c r="J254" s="295"/>
      <c r="K254" s="295"/>
      <c r="L254" s="295"/>
      <c r="M254" s="295"/>
      <c r="N254" s="295">
        <v>12</v>
      </c>
      <c r="O254" s="295"/>
      <c r="P254" s="295"/>
      <c r="Q254" s="825"/>
      <c r="R254" s="825"/>
      <c r="S254" s="825"/>
      <c r="T254" s="825"/>
      <c r="U254" s="825"/>
      <c r="V254" s="825"/>
      <c r="W254" s="825"/>
      <c r="X254" s="825"/>
      <c r="Y254" s="411">
        <v>0</v>
      </c>
      <c r="Z254" s="411">
        <v>0</v>
      </c>
      <c r="AA254" s="411">
        <v>0</v>
      </c>
      <c r="AB254" s="411">
        <v>0</v>
      </c>
      <c r="AC254" s="411">
        <v>0</v>
      </c>
      <c r="AD254" s="411">
        <v>0</v>
      </c>
      <c r="AE254" s="411">
        <v>0</v>
      </c>
      <c r="AF254" s="411">
        <v>0</v>
      </c>
      <c r="AG254" s="411">
        <f t="shared" ref="AG254" si="322">AG253</f>
        <v>0</v>
      </c>
      <c r="AH254" s="411">
        <f t="shared" ref="AH254" si="323">AH253</f>
        <v>0</v>
      </c>
      <c r="AI254" s="411">
        <f t="shared" ref="AI254" si="324">AI253</f>
        <v>0</v>
      </c>
      <c r="AJ254" s="411">
        <f t="shared" ref="AJ254" si="325">AJ253</f>
        <v>0</v>
      </c>
      <c r="AK254" s="411">
        <f t="shared" ref="AK254" si="326">AK253</f>
        <v>0</v>
      </c>
      <c r="AL254" s="411">
        <f t="shared" ref="AL254" si="327">AL253</f>
        <v>0</v>
      </c>
      <c r="AM254" s="297"/>
    </row>
    <row r="255" spans="1:39" ht="15.5" hidden="1" outlineLevel="1">
      <c r="B255" s="315"/>
      <c r="C255" s="305"/>
      <c r="D255" s="291"/>
      <c r="E255" s="291"/>
      <c r="F255" s="291"/>
      <c r="G255" s="291"/>
      <c r="H255" s="291"/>
      <c r="I255" s="291"/>
      <c r="J255" s="291"/>
      <c r="K255" s="291"/>
      <c r="L255" s="291"/>
      <c r="M255" s="291"/>
      <c r="N255" s="291"/>
      <c r="O255" s="291"/>
      <c r="P255" s="291"/>
      <c r="Q255" s="822"/>
      <c r="R255" s="822"/>
      <c r="S255" s="822"/>
      <c r="T255" s="822"/>
      <c r="U255" s="822"/>
      <c r="V255" s="822"/>
      <c r="W255" s="822"/>
      <c r="X255" s="822"/>
      <c r="Y255" s="412"/>
      <c r="Z255" s="421"/>
      <c r="AA255" s="421"/>
      <c r="AB255" s="421"/>
      <c r="AC255" s="421"/>
      <c r="AD255" s="421"/>
      <c r="AE255" s="421"/>
      <c r="AF255" s="421"/>
      <c r="AG255" s="421"/>
      <c r="AH255" s="421"/>
      <c r="AI255" s="421"/>
      <c r="AJ255" s="421"/>
      <c r="AK255" s="421"/>
      <c r="AL255" s="421"/>
      <c r="AM255" s="306"/>
    </row>
    <row r="256" spans="1:39" ht="31" hidden="1" outlineLevel="1">
      <c r="A256" s="522">
        <v>12</v>
      </c>
      <c r="B256" s="520" t="s">
        <v>105</v>
      </c>
      <c r="C256" s="291" t="s">
        <v>25</v>
      </c>
      <c r="D256" s="295"/>
      <c r="E256" s="295"/>
      <c r="F256" s="295"/>
      <c r="G256" s="295"/>
      <c r="H256" s="295"/>
      <c r="I256" s="295"/>
      <c r="J256" s="295"/>
      <c r="K256" s="295"/>
      <c r="L256" s="295"/>
      <c r="M256" s="295"/>
      <c r="N256" s="295">
        <v>12</v>
      </c>
      <c r="O256" s="295"/>
      <c r="P256" s="295"/>
      <c r="Q256" s="825"/>
      <c r="R256" s="825"/>
      <c r="S256" s="825"/>
      <c r="T256" s="825"/>
      <c r="U256" s="825"/>
      <c r="V256" s="825"/>
      <c r="W256" s="825"/>
      <c r="X256" s="825"/>
      <c r="Y256" s="410"/>
      <c r="Z256" s="410"/>
      <c r="AA256" s="410"/>
      <c r="AB256" s="410"/>
      <c r="AC256" s="410"/>
      <c r="AD256" s="410"/>
      <c r="AE256" s="410"/>
      <c r="AF256" s="415"/>
      <c r="AG256" s="415"/>
      <c r="AH256" s="415"/>
      <c r="AI256" s="415"/>
      <c r="AJ256" s="415"/>
      <c r="AK256" s="415"/>
      <c r="AL256" s="415"/>
      <c r="AM256" s="296">
        <f>SUM(Y256:AL256)</f>
        <v>0</v>
      </c>
    </row>
    <row r="257" spans="1:40" ht="15.5" hidden="1" outlineLevel="1">
      <c r="B257" s="294" t="s">
        <v>289</v>
      </c>
      <c r="C257" s="291" t="s">
        <v>163</v>
      </c>
      <c r="D257" s="295"/>
      <c r="E257" s="295"/>
      <c r="F257" s="295"/>
      <c r="G257" s="295"/>
      <c r="H257" s="295"/>
      <c r="I257" s="295"/>
      <c r="J257" s="295"/>
      <c r="K257" s="295"/>
      <c r="L257" s="295"/>
      <c r="M257" s="295"/>
      <c r="N257" s="295">
        <v>12</v>
      </c>
      <c r="O257" s="295"/>
      <c r="P257" s="295"/>
      <c r="Q257" s="825"/>
      <c r="R257" s="825"/>
      <c r="S257" s="825"/>
      <c r="T257" s="825"/>
      <c r="U257" s="825"/>
      <c r="V257" s="825"/>
      <c r="W257" s="825"/>
      <c r="X257" s="825"/>
      <c r="Y257" s="411">
        <v>0</v>
      </c>
      <c r="Z257" s="411">
        <v>0</v>
      </c>
      <c r="AA257" s="411">
        <v>0</v>
      </c>
      <c r="AB257" s="411">
        <v>0</v>
      </c>
      <c r="AC257" s="411">
        <v>0</v>
      </c>
      <c r="AD257" s="411">
        <v>0</v>
      </c>
      <c r="AE257" s="411">
        <v>0</v>
      </c>
      <c r="AF257" s="411">
        <v>0</v>
      </c>
      <c r="AG257" s="411">
        <f t="shared" ref="AG257" si="328">AG256</f>
        <v>0</v>
      </c>
      <c r="AH257" s="411">
        <f t="shared" ref="AH257" si="329">AH256</f>
        <v>0</v>
      </c>
      <c r="AI257" s="411">
        <f t="shared" ref="AI257" si="330">AI256</f>
        <v>0</v>
      </c>
      <c r="AJ257" s="411">
        <f t="shared" ref="AJ257" si="331">AJ256</f>
        <v>0</v>
      </c>
      <c r="AK257" s="411">
        <f t="shared" ref="AK257" si="332">AK256</f>
        <v>0</v>
      </c>
      <c r="AL257" s="411">
        <f t="shared" ref="AL257" si="333">AL256</f>
        <v>0</v>
      </c>
      <c r="AM257" s="297"/>
    </row>
    <row r="258" spans="1:40" ht="15.5" hidden="1" outlineLevel="1">
      <c r="B258" s="315"/>
      <c r="C258" s="305"/>
      <c r="D258" s="291"/>
      <c r="E258" s="291"/>
      <c r="F258" s="291"/>
      <c r="G258" s="291"/>
      <c r="H258" s="291"/>
      <c r="I258" s="291"/>
      <c r="J258" s="291"/>
      <c r="K258" s="291"/>
      <c r="L258" s="291"/>
      <c r="M258" s="291"/>
      <c r="N258" s="291"/>
      <c r="O258" s="291"/>
      <c r="P258" s="291"/>
      <c r="Q258" s="822"/>
      <c r="R258" s="822"/>
      <c r="S258" s="822"/>
      <c r="T258" s="822"/>
      <c r="U258" s="822"/>
      <c r="V258" s="822"/>
      <c r="W258" s="822"/>
      <c r="X258" s="822"/>
      <c r="Y258" s="422"/>
      <c r="Z258" s="422"/>
      <c r="AA258" s="412"/>
      <c r="AB258" s="412"/>
      <c r="AC258" s="412"/>
      <c r="AD258" s="412"/>
      <c r="AE258" s="412"/>
      <c r="AF258" s="412"/>
      <c r="AG258" s="412"/>
      <c r="AH258" s="412"/>
      <c r="AI258" s="412"/>
      <c r="AJ258" s="412"/>
      <c r="AK258" s="412"/>
      <c r="AL258" s="412"/>
      <c r="AM258" s="306"/>
    </row>
    <row r="259" spans="1:40" ht="31" hidden="1" outlineLevel="1">
      <c r="A259" s="522">
        <v>13</v>
      </c>
      <c r="B259" s="520" t="s">
        <v>106</v>
      </c>
      <c r="C259" s="291" t="s">
        <v>25</v>
      </c>
      <c r="D259" s="295"/>
      <c r="E259" s="295"/>
      <c r="F259" s="295"/>
      <c r="G259" s="295"/>
      <c r="H259" s="295"/>
      <c r="I259" s="295"/>
      <c r="J259" s="295"/>
      <c r="K259" s="295"/>
      <c r="L259" s="295"/>
      <c r="M259" s="295"/>
      <c r="N259" s="295">
        <v>12</v>
      </c>
      <c r="O259" s="295"/>
      <c r="P259" s="295"/>
      <c r="Q259" s="825"/>
      <c r="R259" s="825"/>
      <c r="S259" s="825"/>
      <c r="T259" s="825"/>
      <c r="U259" s="825"/>
      <c r="V259" s="825"/>
      <c r="W259" s="825"/>
      <c r="X259" s="825"/>
      <c r="Y259" s="410"/>
      <c r="Z259" s="410"/>
      <c r="AA259" s="410"/>
      <c r="AB259" s="410"/>
      <c r="AC259" s="410"/>
      <c r="AD259" s="410"/>
      <c r="AE259" s="410"/>
      <c r="AF259" s="415"/>
      <c r="AG259" s="415"/>
      <c r="AH259" s="415"/>
      <c r="AI259" s="415"/>
      <c r="AJ259" s="415"/>
      <c r="AK259" s="415"/>
      <c r="AL259" s="415"/>
      <c r="AM259" s="296">
        <f>SUM(Y259:AL259)</f>
        <v>0</v>
      </c>
    </row>
    <row r="260" spans="1:40" ht="15.5" hidden="1" outlineLevel="1">
      <c r="B260" s="294" t="s">
        <v>289</v>
      </c>
      <c r="C260" s="291" t="s">
        <v>163</v>
      </c>
      <c r="D260" s="295"/>
      <c r="E260" s="295"/>
      <c r="F260" s="295"/>
      <c r="G260" s="295"/>
      <c r="H260" s="295"/>
      <c r="I260" s="295"/>
      <c r="J260" s="295"/>
      <c r="K260" s="295"/>
      <c r="L260" s="295"/>
      <c r="M260" s="295"/>
      <c r="N260" s="295">
        <v>12</v>
      </c>
      <c r="O260" s="295"/>
      <c r="P260" s="295"/>
      <c r="Q260" s="825"/>
      <c r="R260" s="825"/>
      <c r="S260" s="825"/>
      <c r="T260" s="825"/>
      <c r="U260" s="825"/>
      <c r="V260" s="825"/>
      <c r="W260" s="825"/>
      <c r="X260" s="825"/>
      <c r="Y260" s="411">
        <v>0</v>
      </c>
      <c r="Z260" s="411">
        <v>0</v>
      </c>
      <c r="AA260" s="411">
        <v>0</v>
      </c>
      <c r="AB260" s="411">
        <v>0</v>
      </c>
      <c r="AC260" s="411">
        <v>0</v>
      </c>
      <c r="AD260" s="411">
        <v>0</v>
      </c>
      <c r="AE260" s="411">
        <v>0</v>
      </c>
      <c r="AF260" s="411">
        <v>0</v>
      </c>
      <c r="AG260" s="411">
        <f t="shared" ref="AG260" si="334">AG259</f>
        <v>0</v>
      </c>
      <c r="AH260" s="411">
        <f t="shared" ref="AH260" si="335">AH259</f>
        <v>0</v>
      </c>
      <c r="AI260" s="411">
        <f t="shared" ref="AI260" si="336">AI259</f>
        <v>0</v>
      </c>
      <c r="AJ260" s="411">
        <f t="shared" ref="AJ260" si="337">AJ259</f>
        <v>0</v>
      </c>
      <c r="AK260" s="411">
        <f t="shared" ref="AK260" si="338">AK259</f>
        <v>0</v>
      </c>
      <c r="AL260" s="411">
        <f t="shared" ref="AL260" si="339">AL259</f>
        <v>0</v>
      </c>
      <c r="AM260" s="306"/>
    </row>
    <row r="261" spans="1:40" ht="15.5" hidden="1" outlineLevel="1">
      <c r="B261" s="315"/>
      <c r="C261" s="305"/>
      <c r="D261" s="291"/>
      <c r="E261" s="291"/>
      <c r="F261" s="291"/>
      <c r="G261" s="291"/>
      <c r="H261" s="291"/>
      <c r="I261" s="291"/>
      <c r="J261" s="291"/>
      <c r="K261" s="291"/>
      <c r="L261" s="291"/>
      <c r="M261" s="291"/>
      <c r="N261" s="291"/>
      <c r="O261" s="291"/>
      <c r="P261" s="291"/>
      <c r="Q261" s="822"/>
      <c r="R261" s="822"/>
      <c r="S261" s="822"/>
      <c r="T261" s="822"/>
      <c r="U261" s="822"/>
      <c r="V261" s="822"/>
      <c r="W261" s="822"/>
      <c r="X261" s="822"/>
      <c r="Y261" s="412"/>
      <c r="Z261" s="412"/>
      <c r="AA261" s="412"/>
      <c r="AB261" s="412"/>
      <c r="AC261" s="412"/>
      <c r="AD261" s="412"/>
      <c r="AE261" s="412"/>
      <c r="AF261" s="412"/>
      <c r="AG261" s="412"/>
      <c r="AH261" s="412"/>
      <c r="AI261" s="412"/>
      <c r="AJ261" s="412"/>
      <c r="AK261" s="412"/>
      <c r="AL261" s="412"/>
      <c r="AM261" s="306"/>
    </row>
    <row r="262" spans="1:40" ht="15.5" hidden="1" outlineLevel="1">
      <c r="B262" s="288" t="s">
        <v>107</v>
      </c>
      <c r="C262" s="289"/>
      <c r="D262" s="290"/>
      <c r="E262" s="290"/>
      <c r="F262" s="290"/>
      <c r="G262" s="290"/>
      <c r="H262" s="290"/>
      <c r="I262" s="290"/>
      <c r="J262" s="290"/>
      <c r="K262" s="290"/>
      <c r="L262" s="290"/>
      <c r="M262" s="290"/>
      <c r="N262" s="290"/>
      <c r="O262" s="290"/>
      <c r="P262" s="289"/>
      <c r="Q262" s="290"/>
      <c r="R262" s="290"/>
      <c r="S262" s="290"/>
      <c r="T262" s="290"/>
      <c r="U262" s="290"/>
      <c r="V262" s="290"/>
      <c r="W262" s="290"/>
      <c r="X262" s="290"/>
      <c r="Y262" s="414"/>
      <c r="Z262" s="414"/>
      <c r="AA262" s="414"/>
      <c r="AB262" s="414"/>
      <c r="AC262" s="414"/>
      <c r="AD262" s="414"/>
      <c r="AE262" s="414"/>
      <c r="AF262" s="414"/>
      <c r="AG262" s="414"/>
      <c r="AH262" s="414"/>
      <c r="AI262" s="414"/>
      <c r="AJ262" s="414"/>
      <c r="AK262" s="414"/>
      <c r="AL262" s="414"/>
      <c r="AM262" s="292"/>
    </row>
    <row r="263" spans="1:40" ht="15.5" hidden="1" outlineLevel="1">
      <c r="A263" s="522">
        <v>14</v>
      </c>
      <c r="B263" s="315" t="s">
        <v>108</v>
      </c>
      <c r="C263" s="291" t="s">
        <v>25</v>
      </c>
      <c r="D263" s="295"/>
      <c r="E263" s="295"/>
      <c r="F263" s="295"/>
      <c r="G263" s="295"/>
      <c r="H263" s="295"/>
      <c r="I263" s="295"/>
      <c r="J263" s="295"/>
      <c r="K263" s="295"/>
      <c r="L263" s="295"/>
      <c r="M263" s="295"/>
      <c r="N263" s="295">
        <v>12</v>
      </c>
      <c r="O263" s="295"/>
      <c r="P263" s="295"/>
      <c r="Q263" s="825"/>
      <c r="R263" s="825"/>
      <c r="S263" s="825"/>
      <c r="T263" s="825"/>
      <c r="U263" s="825"/>
      <c r="V263" s="825"/>
      <c r="W263" s="825"/>
      <c r="X263" s="825"/>
      <c r="Y263" s="410"/>
      <c r="Z263" s="410"/>
      <c r="AA263" s="410"/>
      <c r="AB263" s="410"/>
      <c r="AC263" s="410"/>
      <c r="AD263" s="410"/>
      <c r="AE263" s="410"/>
      <c r="AF263" s="410"/>
      <c r="AG263" s="410"/>
      <c r="AH263" s="410"/>
      <c r="AI263" s="410"/>
      <c r="AJ263" s="410"/>
      <c r="AK263" s="410"/>
      <c r="AL263" s="410"/>
      <c r="AM263" s="296">
        <f>SUM(Y263:AL263)</f>
        <v>0</v>
      </c>
    </row>
    <row r="264" spans="1:40" ht="15.5" hidden="1" outlineLevel="1">
      <c r="B264" s="294" t="s">
        <v>289</v>
      </c>
      <c r="C264" s="291" t="s">
        <v>163</v>
      </c>
      <c r="D264" s="295"/>
      <c r="E264" s="295"/>
      <c r="F264" s="295"/>
      <c r="G264" s="295"/>
      <c r="H264" s="295"/>
      <c r="I264" s="295"/>
      <c r="J264" s="295"/>
      <c r="K264" s="295"/>
      <c r="L264" s="295"/>
      <c r="M264" s="295"/>
      <c r="N264" s="295">
        <v>12</v>
      </c>
      <c r="O264" s="295"/>
      <c r="P264" s="295"/>
      <c r="Q264" s="825"/>
      <c r="R264" s="825"/>
      <c r="S264" s="825"/>
      <c r="T264" s="825"/>
      <c r="U264" s="825"/>
      <c r="V264" s="825"/>
      <c r="W264" s="825"/>
      <c r="X264" s="825"/>
      <c r="Y264" s="411">
        <v>0</v>
      </c>
      <c r="Z264" s="411">
        <v>0</v>
      </c>
      <c r="AA264" s="411">
        <v>0</v>
      </c>
      <c r="AB264" s="411">
        <v>0</v>
      </c>
      <c r="AC264" s="411">
        <v>0</v>
      </c>
      <c r="AD264" s="411">
        <v>0</v>
      </c>
      <c r="AE264" s="411">
        <v>0</v>
      </c>
      <c r="AF264" s="411">
        <v>0</v>
      </c>
      <c r="AG264" s="411">
        <f t="shared" ref="AG264" si="340">AG263</f>
        <v>0</v>
      </c>
      <c r="AH264" s="411">
        <f t="shared" ref="AH264" si="341">AH263</f>
        <v>0</v>
      </c>
      <c r="AI264" s="411">
        <f t="shared" ref="AI264" si="342">AI263</f>
        <v>0</v>
      </c>
      <c r="AJ264" s="411">
        <f t="shared" ref="AJ264" si="343">AJ263</f>
        <v>0</v>
      </c>
      <c r="AK264" s="411">
        <f t="shared" ref="AK264" si="344">AK263</f>
        <v>0</v>
      </c>
      <c r="AL264" s="411">
        <f t="shared" ref="AL264" si="345">AL263</f>
        <v>0</v>
      </c>
      <c r="AM264" s="297"/>
    </row>
    <row r="265" spans="1:40" ht="15.5" hidden="1" outlineLevel="1">
      <c r="A265" s="523"/>
      <c r="B265" s="315"/>
      <c r="C265" s="305"/>
      <c r="D265" s="291"/>
      <c r="E265" s="291"/>
      <c r="F265" s="291"/>
      <c r="G265" s="291"/>
      <c r="H265" s="291"/>
      <c r="I265" s="291"/>
      <c r="J265" s="291"/>
      <c r="K265" s="291"/>
      <c r="L265" s="291"/>
      <c r="M265" s="291"/>
      <c r="N265" s="468"/>
      <c r="O265" s="291"/>
      <c r="P265" s="291"/>
      <c r="Q265" s="822"/>
      <c r="R265" s="822"/>
      <c r="S265" s="822"/>
      <c r="T265" s="822"/>
      <c r="U265" s="822"/>
      <c r="V265" s="822"/>
      <c r="W265" s="822"/>
      <c r="X265" s="822"/>
      <c r="Y265" s="412"/>
      <c r="Z265" s="412"/>
      <c r="AA265" s="412"/>
      <c r="AB265" s="412"/>
      <c r="AC265" s="412"/>
      <c r="AD265" s="412"/>
      <c r="AE265" s="412"/>
      <c r="AF265" s="412"/>
      <c r="AG265" s="412"/>
      <c r="AH265" s="412"/>
      <c r="AI265" s="412"/>
      <c r="AJ265" s="412"/>
      <c r="AK265" s="412"/>
      <c r="AL265" s="412"/>
      <c r="AM265" s="301"/>
      <c r="AN265" s="630"/>
    </row>
    <row r="266" spans="1:40" s="309" customFormat="1" ht="15.5" hidden="1" outlineLevel="1">
      <c r="A266" s="523"/>
      <c r="B266" s="288" t="s">
        <v>490</v>
      </c>
      <c r="C266" s="291"/>
      <c r="D266" s="291"/>
      <c r="E266" s="291"/>
      <c r="F266" s="291"/>
      <c r="G266" s="291"/>
      <c r="H266" s="291"/>
      <c r="I266" s="291"/>
      <c r="J266" s="291"/>
      <c r="K266" s="291"/>
      <c r="L266" s="291"/>
      <c r="M266" s="291"/>
      <c r="N266" s="291"/>
      <c r="O266" s="291"/>
      <c r="P266" s="291"/>
      <c r="Q266" s="822"/>
      <c r="R266" s="822"/>
      <c r="S266" s="822"/>
      <c r="T266" s="822"/>
      <c r="U266" s="822"/>
      <c r="V266" s="822"/>
      <c r="W266" s="822"/>
      <c r="X266" s="822"/>
      <c r="Y266" s="412"/>
      <c r="Z266" s="412"/>
      <c r="AA266" s="412"/>
      <c r="AB266" s="412"/>
      <c r="AC266" s="412"/>
      <c r="AD266" s="412"/>
      <c r="AE266" s="416"/>
      <c r="AF266" s="416"/>
      <c r="AG266" s="416"/>
      <c r="AH266" s="416"/>
      <c r="AI266" s="416"/>
      <c r="AJ266" s="416"/>
      <c r="AK266" s="416"/>
      <c r="AL266" s="416"/>
      <c r="AM266" s="517"/>
      <c r="AN266" s="631"/>
    </row>
    <row r="267" spans="1:40" ht="15.5" hidden="1" outlineLevel="1">
      <c r="A267" s="522">
        <v>15</v>
      </c>
      <c r="B267" s="294" t="s">
        <v>495</v>
      </c>
      <c r="C267" s="291" t="s">
        <v>25</v>
      </c>
      <c r="D267" s="295"/>
      <c r="E267" s="295"/>
      <c r="F267" s="295"/>
      <c r="G267" s="295"/>
      <c r="H267" s="295"/>
      <c r="I267" s="295"/>
      <c r="J267" s="295"/>
      <c r="K267" s="295"/>
      <c r="L267" s="295"/>
      <c r="M267" s="295"/>
      <c r="N267" s="295">
        <v>0</v>
      </c>
      <c r="O267" s="295"/>
      <c r="P267" s="295"/>
      <c r="Q267" s="825"/>
      <c r="R267" s="825"/>
      <c r="S267" s="825"/>
      <c r="T267" s="825"/>
      <c r="U267" s="825"/>
      <c r="V267" s="825"/>
      <c r="W267" s="825"/>
      <c r="X267" s="825"/>
      <c r="Y267" s="410"/>
      <c r="Z267" s="410"/>
      <c r="AA267" s="410"/>
      <c r="AB267" s="410"/>
      <c r="AC267" s="410"/>
      <c r="AD267" s="410"/>
      <c r="AE267" s="410"/>
      <c r="AF267" s="410"/>
      <c r="AG267" s="410"/>
      <c r="AH267" s="410"/>
      <c r="AI267" s="410"/>
      <c r="AJ267" s="410"/>
      <c r="AK267" s="410"/>
      <c r="AL267" s="410"/>
      <c r="AM267" s="296">
        <f>SUM(Y267:AL267)</f>
        <v>0</v>
      </c>
    </row>
    <row r="268" spans="1:40" ht="15.5" hidden="1" outlineLevel="1">
      <c r="B268" s="294" t="s">
        <v>289</v>
      </c>
      <c r="C268" s="291" t="s">
        <v>163</v>
      </c>
      <c r="D268" s="295"/>
      <c r="E268" s="295"/>
      <c r="F268" s="295"/>
      <c r="G268" s="295"/>
      <c r="H268" s="295"/>
      <c r="I268" s="295"/>
      <c r="J268" s="295"/>
      <c r="K268" s="295"/>
      <c r="L268" s="295"/>
      <c r="M268" s="295"/>
      <c r="N268" s="295">
        <v>0</v>
      </c>
      <c r="O268" s="295"/>
      <c r="P268" s="295"/>
      <c r="Q268" s="825"/>
      <c r="R268" s="825"/>
      <c r="S268" s="825"/>
      <c r="T268" s="825"/>
      <c r="U268" s="825"/>
      <c r="V268" s="825"/>
      <c r="W268" s="825"/>
      <c r="X268" s="825"/>
      <c r="Y268" s="411">
        <v>0</v>
      </c>
      <c r="Z268" s="411">
        <v>0</v>
      </c>
      <c r="AA268" s="411">
        <v>0</v>
      </c>
      <c r="AB268" s="411">
        <v>0</v>
      </c>
      <c r="AC268" s="411">
        <v>0</v>
      </c>
      <c r="AD268" s="411">
        <v>0</v>
      </c>
      <c r="AE268" s="411">
        <v>0</v>
      </c>
      <c r="AF268" s="411">
        <v>0</v>
      </c>
      <c r="AG268" s="411">
        <f t="shared" ref="AG268:AL268" si="346">AG267</f>
        <v>0</v>
      </c>
      <c r="AH268" s="411">
        <f t="shared" si="346"/>
        <v>0</v>
      </c>
      <c r="AI268" s="411">
        <f t="shared" si="346"/>
        <v>0</v>
      </c>
      <c r="AJ268" s="411">
        <f t="shared" si="346"/>
        <v>0</v>
      </c>
      <c r="AK268" s="411">
        <f t="shared" si="346"/>
        <v>0</v>
      </c>
      <c r="AL268" s="411">
        <f t="shared" si="346"/>
        <v>0</v>
      </c>
      <c r="AM268" s="297"/>
    </row>
    <row r="269" spans="1:40" ht="15.5" hidden="1" outlineLevel="1">
      <c r="B269" s="315"/>
      <c r="C269" s="305"/>
      <c r="D269" s="291"/>
      <c r="E269" s="291"/>
      <c r="F269" s="291"/>
      <c r="G269" s="291"/>
      <c r="H269" s="291"/>
      <c r="I269" s="291"/>
      <c r="J269" s="291"/>
      <c r="K269" s="291"/>
      <c r="L269" s="291"/>
      <c r="M269" s="291"/>
      <c r="N269" s="291"/>
      <c r="O269" s="291"/>
      <c r="P269" s="291"/>
      <c r="Q269" s="822"/>
      <c r="R269" s="822"/>
      <c r="S269" s="822"/>
      <c r="T269" s="822"/>
      <c r="U269" s="822"/>
      <c r="V269" s="822"/>
      <c r="W269" s="822"/>
      <c r="X269" s="822"/>
      <c r="Y269" s="412"/>
      <c r="Z269" s="412"/>
      <c r="AA269" s="412"/>
      <c r="AB269" s="412"/>
      <c r="AC269" s="412"/>
      <c r="AD269" s="412"/>
      <c r="AE269" s="412"/>
      <c r="AF269" s="412"/>
      <c r="AG269" s="412"/>
      <c r="AH269" s="412"/>
      <c r="AI269" s="412"/>
      <c r="AJ269" s="412"/>
      <c r="AK269" s="412"/>
      <c r="AL269" s="412"/>
      <c r="AM269" s="306"/>
    </row>
    <row r="270" spans="1:40" s="283" customFormat="1" ht="15.5" hidden="1" outlineLevel="1">
      <c r="A270" s="522">
        <v>16</v>
      </c>
      <c r="B270" s="324" t="s">
        <v>491</v>
      </c>
      <c r="C270" s="291" t="s">
        <v>25</v>
      </c>
      <c r="D270" s="295"/>
      <c r="E270" s="295"/>
      <c r="F270" s="295"/>
      <c r="G270" s="295"/>
      <c r="H270" s="295"/>
      <c r="I270" s="295"/>
      <c r="J270" s="295"/>
      <c r="K270" s="295"/>
      <c r="L270" s="295"/>
      <c r="M270" s="295"/>
      <c r="N270" s="295">
        <v>0</v>
      </c>
      <c r="O270" s="295"/>
      <c r="P270" s="295"/>
      <c r="Q270" s="825"/>
      <c r="R270" s="825"/>
      <c r="S270" s="825"/>
      <c r="T270" s="825"/>
      <c r="U270" s="825"/>
      <c r="V270" s="825"/>
      <c r="W270" s="825"/>
      <c r="X270" s="825"/>
      <c r="Y270" s="410"/>
      <c r="Z270" s="410"/>
      <c r="AA270" s="410"/>
      <c r="AB270" s="410"/>
      <c r="AC270" s="410"/>
      <c r="AD270" s="410"/>
      <c r="AE270" s="410"/>
      <c r="AF270" s="410"/>
      <c r="AG270" s="410"/>
      <c r="AH270" s="410"/>
      <c r="AI270" s="410"/>
      <c r="AJ270" s="410"/>
      <c r="AK270" s="410"/>
      <c r="AL270" s="410"/>
      <c r="AM270" s="296">
        <f>SUM(Y270:AL270)</f>
        <v>0</v>
      </c>
    </row>
    <row r="271" spans="1:40" s="283" customFormat="1" ht="15.5" hidden="1" outlineLevel="1">
      <c r="A271" s="522"/>
      <c r="B271" s="324" t="s">
        <v>289</v>
      </c>
      <c r="C271" s="291" t="s">
        <v>163</v>
      </c>
      <c r="D271" s="295"/>
      <c r="E271" s="295"/>
      <c r="F271" s="295"/>
      <c r="G271" s="295"/>
      <c r="H271" s="295"/>
      <c r="I271" s="295"/>
      <c r="J271" s="295"/>
      <c r="K271" s="295"/>
      <c r="L271" s="295"/>
      <c r="M271" s="295"/>
      <c r="N271" s="295">
        <v>0</v>
      </c>
      <c r="O271" s="295"/>
      <c r="P271" s="295"/>
      <c r="Q271" s="825"/>
      <c r="R271" s="825"/>
      <c r="S271" s="825"/>
      <c r="T271" s="825"/>
      <c r="U271" s="825"/>
      <c r="V271" s="825"/>
      <c r="W271" s="825"/>
      <c r="X271" s="825"/>
      <c r="Y271" s="411">
        <v>0</v>
      </c>
      <c r="Z271" s="411">
        <v>0</v>
      </c>
      <c r="AA271" s="411">
        <v>0</v>
      </c>
      <c r="AB271" s="411">
        <v>0</v>
      </c>
      <c r="AC271" s="411">
        <v>0</v>
      </c>
      <c r="AD271" s="411">
        <v>0</v>
      </c>
      <c r="AE271" s="411">
        <v>0</v>
      </c>
      <c r="AF271" s="411">
        <v>0</v>
      </c>
      <c r="AG271" s="411">
        <f t="shared" ref="AG271:AL271" si="347">AG270</f>
        <v>0</v>
      </c>
      <c r="AH271" s="411">
        <f t="shared" si="347"/>
        <v>0</v>
      </c>
      <c r="AI271" s="411">
        <f t="shared" si="347"/>
        <v>0</v>
      </c>
      <c r="AJ271" s="411">
        <f t="shared" si="347"/>
        <v>0</v>
      </c>
      <c r="AK271" s="411">
        <f t="shared" si="347"/>
        <v>0</v>
      </c>
      <c r="AL271" s="411">
        <f t="shared" si="347"/>
        <v>0</v>
      </c>
      <c r="AM271" s="297"/>
    </row>
    <row r="272" spans="1:40" s="283" customFormat="1" ht="15.5" hidden="1" outlineLevel="1">
      <c r="A272" s="522"/>
      <c r="B272" s="324"/>
      <c r="C272" s="291"/>
      <c r="D272" s="291"/>
      <c r="E272" s="291"/>
      <c r="F272" s="291"/>
      <c r="G272" s="291"/>
      <c r="H272" s="291"/>
      <c r="I272" s="291"/>
      <c r="J272" s="291"/>
      <c r="K272" s="291"/>
      <c r="L272" s="291"/>
      <c r="M272" s="291"/>
      <c r="N272" s="291"/>
      <c r="O272" s="291"/>
      <c r="P272" s="291"/>
      <c r="Q272" s="822"/>
      <c r="R272" s="822"/>
      <c r="S272" s="822"/>
      <c r="T272" s="822"/>
      <c r="U272" s="822"/>
      <c r="V272" s="822"/>
      <c r="W272" s="822"/>
      <c r="X272" s="822"/>
      <c r="Y272" s="412"/>
      <c r="Z272" s="412"/>
      <c r="AA272" s="412"/>
      <c r="AB272" s="412"/>
      <c r="AC272" s="412"/>
      <c r="AD272" s="412"/>
      <c r="AE272" s="416"/>
      <c r="AF272" s="416"/>
      <c r="AG272" s="416"/>
      <c r="AH272" s="416"/>
      <c r="AI272" s="416"/>
      <c r="AJ272" s="416"/>
      <c r="AK272" s="416"/>
      <c r="AL272" s="416"/>
      <c r="AM272" s="313"/>
    </row>
    <row r="273" spans="1:39" ht="15.5" hidden="1"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5" hidden="1" outlineLevel="1">
      <c r="A274" s="522">
        <v>17</v>
      </c>
      <c r="B274" s="520" t="s">
        <v>112</v>
      </c>
      <c r="C274" s="291" t="s">
        <v>25</v>
      </c>
      <c r="D274" s="295"/>
      <c r="E274" s="295"/>
      <c r="F274" s="295"/>
      <c r="G274" s="295"/>
      <c r="H274" s="295"/>
      <c r="I274" s="295"/>
      <c r="J274" s="295"/>
      <c r="K274" s="295"/>
      <c r="L274" s="295"/>
      <c r="M274" s="295"/>
      <c r="N274" s="295">
        <v>12</v>
      </c>
      <c r="O274" s="295"/>
      <c r="P274" s="295"/>
      <c r="Q274" s="825"/>
      <c r="R274" s="825"/>
      <c r="S274" s="825"/>
      <c r="T274" s="825"/>
      <c r="U274" s="825"/>
      <c r="V274" s="825"/>
      <c r="W274" s="825"/>
      <c r="X274" s="825"/>
      <c r="Y274" s="426"/>
      <c r="Z274" s="410"/>
      <c r="AA274" s="410"/>
      <c r="AB274" s="410"/>
      <c r="AC274" s="410"/>
      <c r="AD274" s="410"/>
      <c r="AE274" s="410"/>
      <c r="AF274" s="415"/>
      <c r="AG274" s="415"/>
      <c r="AH274" s="415"/>
      <c r="AI274" s="415"/>
      <c r="AJ274" s="415"/>
      <c r="AK274" s="415"/>
      <c r="AL274" s="415"/>
      <c r="AM274" s="296">
        <f>SUM(Y274:AL274)</f>
        <v>0</v>
      </c>
    </row>
    <row r="275" spans="1:39" ht="15.5" hidden="1" outlineLevel="1">
      <c r="B275" s="294" t="s">
        <v>289</v>
      </c>
      <c r="C275" s="291" t="s">
        <v>163</v>
      </c>
      <c r="D275" s="295"/>
      <c r="E275" s="295"/>
      <c r="F275" s="295"/>
      <c r="G275" s="295"/>
      <c r="H275" s="295"/>
      <c r="I275" s="295"/>
      <c r="J275" s="295"/>
      <c r="K275" s="295"/>
      <c r="L275" s="295"/>
      <c r="M275" s="295"/>
      <c r="N275" s="295">
        <v>12</v>
      </c>
      <c r="O275" s="295"/>
      <c r="P275" s="295"/>
      <c r="Q275" s="825"/>
      <c r="R275" s="825"/>
      <c r="S275" s="825"/>
      <c r="T275" s="825"/>
      <c r="U275" s="825"/>
      <c r="V275" s="825"/>
      <c r="W275" s="825"/>
      <c r="X275" s="825"/>
      <c r="Y275" s="411">
        <v>0</v>
      </c>
      <c r="Z275" s="411">
        <v>0</v>
      </c>
      <c r="AA275" s="411">
        <v>0</v>
      </c>
      <c r="AB275" s="411">
        <v>0</v>
      </c>
      <c r="AC275" s="411">
        <v>0</v>
      </c>
      <c r="AD275" s="411">
        <v>0</v>
      </c>
      <c r="AE275" s="411">
        <v>0</v>
      </c>
      <c r="AF275" s="411">
        <v>0</v>
      </c>
      <c r="AG275" s="411">
        <f t="shared" ref="AG275:AL275" si="348">AG274</f>
        <v>0</v>
      </c>
      <c r="AH275" s="411">
        <f t="shared" si="348"/>
        <v>0</v>
      </c>
      <c r="AI275" s="411">
        <f t="shared" si="348"/>
        <v>0</v>
      </c>
      <c r="AJ275" s="411">
        <f t="shared" si="348"/>
        <v>0</v>
      </c>
      <c r="AK275" s="411">
        <f t="shared" si="348"/>
        <v>0</v>
      </c>
      <c r="AL275" s="411">
        <f t="shared" si="348"/>
        <v>0</v>
      </c>
      <c r="AM275" s="306"/>
    </row>
    <row r="276" spans="1:39" ht="15.5" hidden="1" outlineLevel="1">
      <c r="B276" s="294"/>
      <c r="C276" s="291"/>
      <c r="D276" s="291"/>
      <c r="E276" s="291"/>
      <c r="F276" s="291"/>
      <c r="G276" s="291"/>
      <c r="H276" s="291"/>
      <c r="I276" s="291"/>
      <c r="J276" s="291"/>
      <c r="K276" s="291"/>
      <c r="L276" s="291"/>
      <c r="M276" s="291"/>
      <c r="N276" s="291"/>
      <c r="O276" s="291"/>
      <c r="P276" s="291"/>
      <c r="Q276" s="822"/>
      <c r="R276" s="822"/>
      <c r="S276" s="822"/>
      <c r="T276" s="822"/>
      <c r="U276" s="822"/>
      <c r="V276" s="822"/>
      <c r="W276" s="822"/>
      <c r="X276" s="822"/>
      <c r="Y276" s="422"/>
      <c r="Z276" s="425"/>
      <c r="AA276" s="425"/>
      <c r="AB276" s="425"/>
      <c r="AC276" s="425"/>
      <c r="AD276" s="425"/>
      <c r="AE276" s="425"/>
      <c r="AF276" s="425"/>
      <c r="AG276" s="425"/>
      <c r="AH276" s="425"/>
      <c r="AI276" s="425"/>
      <c r="AJ276" s="425"/>
      <c r="AK276" s="425"/>
      <c r="AL276" s="425"/>
      <c r="AM276" s="306"/>
    </row>
    <row r="277" spans="1:39" ht="15.5" hidden="1" outlineLevel="1">
      <c r="A277" s="522">
        <v>18</v>
      </c>
      <c r="B277" s="520" t="s">
        <v>109</v>
      </c>
      <c r="C277" s="291" t="s">
        <v>25</v>
      </c>
      <c r="D277" s="295"/>
      <c r="E277" s="295"/>
      <c r="F277" s="295"/>
      <c r="G277" s="295"/>
      <c r="H277" s="295"/>
      <c r="I277" s="295"/>
      <c r="J277" s="295"/>
      <c r="K277" s="295"/>
      <c r="L277" s="295"/>
      <c r="M277" s="295"/>
      <c r="N277" s="295">
        <v>12</v>
      </c>
      <c r="O277" s="295"/>
      <c r="P277" s="295"/>
      <c r="Q277" s="825"/>
      <c r="R277" s="825"/>
      <c r="S277" s="825"/>
      <c r="T277" s="825"/>
      <c r="U277" s="825"/>
      <c r="V277" s="825"/>
      <c r="W277" s="825"/>
      <c r="X277" s="825"/>
      <c r="Y277" s="426"/>
      <c r="Z277" s="410"/>
      <c r="AA277" s="410"/>
      <c r="AB277" s="410"/>
      <c r="AC277" s="410"/>
      <c r="AD277" s="410"/>
      <c r="AE277" s="410"/>
      <c r="AF277" s="415"/>
      <c r="AG277" s="415"/>
      <c r="AH277" s="415"/>
      <c r="AI277" s="415"/>
      <c r="AJ277" s="415"/>
      <c r="AK277" s="415"/>
      <c r="AL277" s="415"/>
      <c r="AM277" s="296">
        <f>SUM(Y277:AL277)</f>
        <v>0</v>
      </c>
    </row>
    <row r="278" spans="1:39" ht="15.5" hidden="1" outlineLevel="1">
      <c r="B278" s="294" t="s">
        <v>289</v>
      </c>
      <c r="C278" s="291" t="s">
        <v>163</v>
      </c>
      <c r="D278" s="295"/>
      <c r="E278" s="295"/>
      <c r="F278" s="295"/>
      <c r="G278" s="295"/>
      <c r="H278" s="295"/>
      <c r="I278" s="295"/>
      <c r="J278" s="295"/>
      <c r="K278" s="295"/>
      <c r="L278" s="295"/>
      <c r="M278" s="295"/>
      <c r="N278" s="295">
        <v>12</v>
      </c>
      <c r="O278" s="295"/>
      <c r="P278" s="295"/>
      <c r="Q278" s="825"/>
      <c r="R278" s="825"/>
      <c r="S278" s="825"/>
      <c r="T278" s="825"/>
      <c r="U278" s="825"/>
      <c r="V278" s="825"/>
      <c r="W278" s="825"/>
      <c r="X278" s="825"/>
      <c r="Y278" s="411">
        <v>0</v>
      </c>
      <c r="Z278" s="411">
        <v>0</v>
      </c>
      <c r="AA278" s="411">
        <v>0</v>
      </c>
      <c r="AB278" s="411">
        <v>0</v>
      </c>
      <c r="AC278" s="411">
        <v>0</v>
      </c>
      <c r="AD278" s="411">
        <v>0</v>
      </c>
      <c r="AE278" s="411">
        <v>0</v>
      </c>
      <c r="AF278" s="411">
        <v>0</v>
      </c>
      <c r="AG278" s="411">
        <f t="shared" ref="AG278:AL278" si="349">AG277</f>
        <v>0</v>
      </c>
      <c r="AH278" s="411">
        <f t="shared" si="349"/>
        <v>0</v>
      </c>
      <c r="AI278" s="411">
        <f t="shared" si="349"/>
        <v>0</v>
      </c>
      <c r="AJ278" s="411">
        <f t="shared" si="349"/>
        <v>0</v>
      </c>
      <c r="AK278" s="411">
        <f t="shared" si="349"/>
        <v>0</v>
      </c>
      <c r="AL278" s="411">
        <f t="shared" si="349"/>
        <v>0</v>
      </c>
      <c r="AM278" s="306"/>
    </row>
    <row r="279" spans="1:39" ht="15.5" hidden="1" outlineLevel="1">
      <c r="B279" s="322"/>
      <c r="C279" s="291"/>
      <c r="D279" s="291"/>
      <c r="E279" s="291"/>
      <c r="F279" s="291"/>
      <c r="G279" s="291"/>
      <c r="H279" s="291"/>
      <c r="I279" s="291"/>
      <c r="J279" s="291"/>
      <c r="K279" s="291"/>
      <c r="L279" s="291"/>
      <c r="M279" s="291"/>
      <c r="N279" s="291"/>
      <c r="O279" s="291"/>
      <c r="P279" s="291"/>
      <c r="Q279" s="822"/>
      <c r="R279" s="822"/>
      <c r="S279" s="822"/>
      <c r="T279" s="822"/>
      <c r="U279" s="822"/>
      <c r="V279" s="822"/>
      <c r="W279" s="822"/>
      <c r="X279" s="822"/>
      <c r="Y279" s="423"/>
      <c r="Z279" s="424"/>
      <c r="AA279" s="424"/>
      <c r="AB279" s="424"/>
      <c r="AC279" s="424"/>
      <c r="AD279" s="424"/>
      <c r="AE279" s="424"/>
      <c r="AF279" s="424"/>
      <c r="AG279" s="424"/>
      <c r="AH279" s="424"/>
      <c r="AI279" s="424"/>
      <c r="AJ279" s="424"/>
      <c r="AK279" s="424"/>
      <c r="AL279" s="424"/>
      <c r="AM279" s="297"/>
    </row>
    <row r="280" spans="1:39" ht="15.5" hidden="1" outlineLevel="1">
      <c r="A280" s="522">
        <v>19</v>
      </c>
      <c r="B280" s="520" t="s">
        <v>111</v>
      </c>
      <c r="C280" s="291" t="s">
        <v>25</v>
      </c>
      <c r="D280" s="295"/>
      <c r="E280" s="295"/>
      <c r="F280" s="295"/>
      <c r="G280" s="295"/>
      <c r="H280" s="295"/>
      <c r="I280" s="295"/>
      <c r="J280" s="295"/>
      <c r="K280" s="295"/>
      <c r="L280" s="295"/>
      <c r="M280" s="295"/>
      <c r="N280" s="295">
        <v>12</v>
      </c>
      <c r="O280" s="295"/>
      <c r="P280" s="295"/>
      <c r="Q280" s="825"/>
      <c r="R280" s="825"/>
      <c r="S280" s="825"/>
      <c r="T280" s="825"/>
      <c r="U280" s="825"/>
      <c r="V280" s="825"/>
      <c r="W280" s="825"/>
      <c r="X280" s="825"/>
      <c r="Y280" s="426"/>
      <c r="Z280" s="410"/>
      <c r="AA280" s="410"/>
      <c r="AB280" s="410"/>
      <c r="AC280" s="410"/>
      <c r="AD280" s="410"/>
      <c r="AE280" s="410"/>
      <c r="AF280" s="415"/>
      <c r="AG280" s="415"/>
      <c r="AH280" s="415"/>
      <c r="AI280" s="415"/>
      <c r="AJ280" s="415"/>
      <c r="AK280" s="415"/>
      <c r="AL280" s="415"/>
      <c r="AM280" s="296">
        <f>SUM(Y280:AL280)</f>
        <v>0</v>
      </c>
    </row>
    <row r="281" spans="1:39" ht="15.5" hidden="1" outlineLevel="1">
      <c r="B281" s="294" t="s">
        <v>289</v>
      </c>
      <c r="C281" s="291" t="s">
        <v>163</v>
      </c>
      <c r="D281" s="295"/>
      <c r="E281" s="295"/>
      <c r="F281" s="295"/>
      <c r="G281" s="295"/>
      <c r="H281" s="295"/>
      <c r="I281" s="295"/>
      <c r="J281" s="295"/>
      <c r="K281" s="295"/>
      <c r="L281" s="295"/>
      <c r="M281" s="295"/>
      <c r="N281" s="295">
        <v>12</v>
      </c>
      <c r="O281" s="295"/>
      <c r="P281" s="295"/>
      <c r="Q281" s="825"/>
      <c r="R281" s="825"/>
      <c r="S281" s="825"/>
      <c r="T281" s="825"/>
      <c r="U281" s="825"/>
      <c r="V281" s="825"/>
      <c r="W281" s="825"/>
      <c r="X281" s="825"/>
      <c r="Y281" s="411">
        <v>0</v>
      </c>
      <c r="Z281" s="411">
        <v>0</v>
      </c>
      <c r="AA281" s="411">
        <v>0</v>
      </c>
      <c r="AB281" s="411">
        <v>0</v>
      </c>
      <c r="AC281" s="411">
        <v>0</v>
      </c>
      <c r="AD281" s="411">
        <v>0</v>
      </c>
      <c r="AE281" s="411">
        <v>0</v>
      </c>
      <c r="AF281" s="411">
        <v>0</v>
      </c>
      <c r="AG281" s="411">
        <f t="shared" ref="AG281:AL281" si="350">AG280</f>
        <v>0</v>
      </c>
      <c r="AH281" s="411">
        <f t="shared" si="350"/>
        <v>0</v>
      </c>
      <c r="AI281" s="411">
        <f t="shared" si="350"/>
        <v>0</v>
      </c>
      <c r="AJ281" s="411">
        <f t="shared" si="350"/>
        <v>0</v>
      </c>
      <c r="AK281" s="411">
        <f t="shared" si="350"/>
        <v>0</v>
      </c>
      <c r="AL281" s="411">
        <f t="shared" si="350"/>
        <v>0</v>
      </c>
      <c r="AM281" s="297"/>
    </row>
    <row r="282" spans="1:39" ht="15.5" hidden="1" outlineLevel="1">
      <c r="B282" s="322"/>
      <c r="C282" s="291"/>
      <c r="D282" s="291"/>
      <c r="E282" s="291"/>
      <c r="F282" s="291"/>
      <c r="G282" s="291"/>
      <c r="H282" s="291"/>
      <c r="I282" s="291"/>
      <c r="J282" s="291"/>
      <c r="K282" s="291"/>
      <c r="L282" s="291"/>
      <c r="M282" s="291"/>
      <c r="N282" s="291"/>
      <c r="O282" s="291"/>
      <c r="P282" s="291"/>
      <c r="Q282" s="822"/>
      <c r="R282" s="822"/>
      <c r="S282" s="822"/>
      <c r="T282" s="822"/>
      <c r="U282" s="822"/>
      <c r="V282" s="822"/>
      <c r="W282" s="822"/>
      <c r="X282" s="822"/>
      <c r="Y282" s="412"/>
      <c r="Z282" s="412"/>
      <c r="AA282" s="412"/>
      <c r="AB282" s="412"/>
      <c r="AC282" s="412"/>
      <c r="AD282" s="412"/>
      <c r="AE282" s="412"/>
      <c r="AF282" s="412"/>
      <c r="AG282" s="412"/>
      <c r="AH282" s="412"/>
      <c r="AI282" s="412"/>
      <c r="AJ282" s="412"/>
      <c r="AK282" s="412"/>
      <c r="AL282" s="412"/>
      <c r="AM282" s="306"/>
    </row>
    <row r="283" spans="1:39" ht="15.5" hidden="1" outlineLevel="1">
      <c r="A283" s="522">
        <v>20</v>
      </c>
      <c r="B283" s="520" t="s">
        <v>110</v>
      </c>
      <c r="C283" s="291" t="s">
        <v>25</v>
      </c>
      <c r="D283" s="295"/>
      <c r="E283" s="295"/>
      <c r="F283" s="295"/>
      <c r="G283" s="295"/>
      <c r="H283" s="295"/>
      <c r="I283" s="295"/>
      <c r="J283" s="295"/>
      <c r="K283" s="295"/>
      <c r="L283" s="295"/>
      <c r="M283" s="295"/>
      <c r="N283" s="295">
        <v>12</v>
      </c>
      <c r="O283" s="295"/>
      <c r="P283" s="295"/>
      <c r="Q283" s="825"/>
      <c r="R283" s="825"/>
      <c r="S283" s="825"/>
      <c r="T283" s="825"/>
      <c r="U283" s="825"/>
      <c r="V283" s="825"/>
      <c r="W283" s="825"/>
      <c r="X283" s="825"/>
      <c r="Y283" s="426"/>
      <c r="Z283" s="410"/>
      <c r="AA283" s="410"/>
      <c r="AB283" s="410"/>
      <c r="AC283" s="410"/>
      <c r="AD283" s="410"/>
      <c r="AE283" s="410"/>
      <c r="AF283" s="415"/>
      <c r="AG283" s="415"/>
      <c r="AH283" s="415"/>
      <c r="AI283" s="415"/>
      <c r="AJ283" s="415"/>
      <c r="AK283" s="415"/>
      <c r="AL283" s="415"/>
      <c r="AM283" s="296">
        <f>SUM(Y283:AL283)</f>
        <v>0</v>
      </c>
    </row>
    <row r="284" spans="1:39" ht="15.5" hidden="1" outlineLevel="1">
      <c r="B284" s="294" t="s">
        <v>289</v>
      </c>
      <c r="C284" s="291" t="s">
        <v>163</v>
      </c>
      <c r="D284" s="295"/>
      <c r="E284" s="295"/>
      <c r="F284" s="295"/>
      <c r="G284" s="295"/>
      <c r="H284" s="295"/>
      <c r="I284" s="295"/>
      <c r="J284" s="295"/>
      <c r="K284" s="295"/>
      <c r="L284" s="295"/>
      <c r="M284" s="295"/>
      <c r="N284" s="295">
        <v>12</v>
      </c>
      <c r="O284" s="295"/>
      <c r="P284" s="295"/>
      <c r="Q284" s="825"/>
      <c r="R284" s="825"/>
      <c r="S284" s="825"/>
      <c r="T284" s="825"/>
      <c r="U284" s="825"/>
      <c r="V284" s="825"/>
      <c r="W284" s="825"/>
      <c r="X284" s="825"/>
      <c r="Y284" s="411">
        <v>0</v>
      </c>
      <c r="Z284" s="411">
        <v>0</v>
      </c>
      <c r="AA284" s="411">
        <v>0</v>
      </c>
      <c r="AB284" s="411">
        <v>0</v>
      </c>
      <c r="AC284" s="411">
        <v>0</v>
      </c>
      <c r="AD284" s="411">
        <v>0</v>
      </c>
      <c r="AE284" s="411">
        <v>0</v>
      </c>
      <c r="AF284" s="411">
        <v>0</v>
      </c>
      <c r="AG284" s="411">
        <f t="shared" ref="AG284:AL284" si="351">AG283</f>
        <v>0</v>
      </c>
      <c r="AH284" s="411">
        <f t="shared" si="351"/>
        <v>0</v>
      </c>
      <c r="AI284" s="411">
        <f t="shared" si="351"/>
        <v>0</v>
      </c>
      <c r="AJ284" s="411">
        <f t="shared" si="351"/>
        <v>0</v>
      </c>
      <c r="AK284" s="411">
        <f t="shared" si="351"/>
        <v>0</v>
      </c>
      <c r="AL284" s="411">
        <f t="shared" si="351"/>
        <v>0</v>
      </c>
      <c r="AM284" s="306"/>
    </row>
    <row r="285" spans="1:39" ht="15.5" hidden="1" outlineLevel="1">
      <c r="B285" s="323"/>
      <c r="C285" s="300"/>
      <c r="D285" s="291"/>
      <c r="E285" s="291"/>
      <c r="F285" s="291"/>
      <c r="G285" s="291"/>
      <c r="H285" s="291"/>
      <c r="I285" s="291"/>
      <c r="J285" s="291"/>
      <c r="K285" s="291"/>
      <c r="L285" s="291"/>
      <c r="M285" s="291"/>
      <c r="N285" s="300"/>
      <c r="O285" s="291"/>
      <c r="P285" s="291"/>
      <c r="Q285" s="822"/>
      <c r="R285" s="822"/>
      <c r="S285" s="822"/>
      <c r="T285" s="822"/>
      <c r="U285" s="822"/>
      <c r="V285" s="822"/>
      <c r="W285" s="822"/>
      <c r="X285" s="822"/>
      <c r="Y285" s="412"/>
      <c r="Z285" s="412"/>
      <c r="AA285" s="412"/>
      <c r="AB285" s="412"/>
      <c r="AC285" s="412"/>
      <c r="AD285" s="412"/>
      <c r="AE285" s="412"/>
      <c r="AF285" s="412"/>
      <c r="AG285" s="412"/>
      <c r="AH285" s="412"/>
      <c r="AI285" s="412"/>
      <c r="AJ285" s="412"/>
      <c r="AK285" s="412"/>
      <c r="AL285" s="412"/>
      <c r="AM285" s="306"/>
    </row>
    <row r="286" spans="1:39" ht="15.5" hidden="1" outlineLevel="1">
      <c r="B286" s="518" t="s">
        <v>503</v>
      </c>
      <c r="C286" s="291"/>
      <c r="D286" s="291"/>
      <c r="E286" s="291"/>
      <c r="F286" s="291"/>
      <c r="G286" s="291"/>
      <c r="H286" s="291"/>
      <c r="I286" s="291"/>
      <c r="J286" s="291"/>
      <c r="K286" s="291"/>
      <c r="L286" s="291"/>
      <c r="M286" s="291"/>
      <c r="N286" s="291"/>
      <c r="O286" s="291"/>
      <c r="P286" s="291"/>
      <c r="Q286" s="822"/>
      <c r="R286" s="822"/>
      <c r="S286" s="822"/>
      <c r="T286" s="822"/>
      <c r="U286" s="822"/>
      <c r="V286" s="822"/>
      <c r="W286" s="822"/>
      <c r="X286" s="822"/>
      <c r="Y286" s="422"/>
      <c r="Z286" s="425"/>
      <c r="AA286" s="425"/>
      <c r="AB286" s="425"/>
      <c r="AC286" s="425"/>
      <c r="AD286" s="425"/>
      <c r="AE286" s="425"/>
      <c r="AF286" s="425"/>
      <c r="AG286" s="425"/>
      <c r="AH286" s="425"/>
      <c r="AI286" s="425"/>
      <c r="AJ286" s="425"/>
      <c r="AK286" s="425"/>
      <c r="AL286" s="425"/>
      <c r="AM286" s="306"/>
    </row>
    <row r="287" spans="1:39" ht="15.5" hidden="1" outlineLevel="1">
      <c r="B287" s="288" t="s">
        <v>499</v>
      </c>
      <c r="C287" s="291"/>
      <c r="D287" s="291"/>
      <c r="E287" s="291"/>
      <c r="F287" s="291"/>
      <c r="G287" s="291"/>
      <c r="H287" s="291"/>
      <c r="I287" s="291"/>
      <c r="J287" s="291"/>
      <c r="K287" s="291"/>
      <c r="L287" s="291"/>
      <c r="M287" s="291"/>
      <c r="N287" s="291"/>
      <c r="O287" s="291"/>
      <c r="P287" s="291"/>
      <c r="Q287" s="822"/>
      <c r="R287" s="822"/>
      <c r="S287" s="822"/>
      <c r="T287" s="822"/>
      <c r="U287" s="822"/>
      <c r="V287" s="822"/>
      <c r="W287" s="822"/>
      <c r="X287" s="822"/>
      <c r="Y287" s="422"/>
      <c r="Z287" s="425"/>
      <c r="AA287" s="425"/>
      <c r="AB287" s="425"/>
      <c r="AC287" s="425"/>
      <c r="AD287" s="425"/>
      <c r="AE287" s="425"/>
      <c r="AF287" s="425"/>
      <c r="AG287" s="425"/>
      <c r="AH287" s="425"/>
      <c r="AI287" s="425"/>
      <c r="AJ287" s="425"/>
      <c r="AK287" s="425"/>
      <c r="AL287" s="425"/>
      <c r="AM287" s="306"/>
    </row>
    <row r="288" spans="1:39" ht="15.5" hidden="1" outlineLevel="1">
      <c r="A288" s="522">
        <v>21</v>
      </c>
      <c r="B288" s="520" t="s">
        <v>113</v>
      </c>
      <c r="C288" s="291" t="s">
        <v>25</v>
      </c>
      <c r="D288" s="295">
        <v>2255486</v>
      </c>
      <c r="E288" s="825">
        <v>2255486</v>
      </c>
      <c r="F288" s="825"/>
      <c r="G288" s="825"/>
      <c r="H288" s="825"/>
      <c r="I288" s="825"/>
      <c r="J288" s="825"/>
      <c r="K288" s="825"/>
      <c r="L288" s="825"/>
      <c r="M288" s="825"/>
      <c r="N288" s="291"/>
      <c r="O288" s="295">
        <v>145</v>
      </c>
      <c r="P288" s="825">
        <v>145</v>
      </c>
      <c r="Q288" s="825"/>
      <c r="R288" s="825"/>
      <c r="S288" s="825"/>
      <c r="T288" s="825"/>
      <c r="U288" s="825"/>
      <c r="V288" s="825"/>
      <c r="W288" s="825"/>
      <c r="X288" s="825"/>
      <c r="Y288" s="410">
        <v>1</v>
      </c>
      <c r="Z288" s="410"/>
      <c r="AA288" s="410"/>
      <c r="AB288" s="410"/>
      <c r="AC288" s="410"/>
      <c r="AD288" s="410"/>
      <c r="AE288" s="410"/>
      <c r="AF288" s="410"/>
      <c r="AG288" s="410"/>
      <c r="AH288" s="410"/>
      <c r="AI288" s="410"/>
      <c r="AJ288" s="410"/>
      <c r="AK288" s="410"/>
      <c r="AL288" s="410"/>
      <c r="AM288" s="296">
        <f>SUM(Y288:AL288)</f>
        <v>1</v>
      </c>
    </row>
    <row r="289" spans="1:39" ht="15.5" hidden="1" outlineLevel="1">
      <c r="B289" s="294" t="s">
        <v>289</v>
      </c>
      <c r="C289" s="291" t="s">
        <v>163</v>
      </c>
      <c r="D289" s="295">
        <v>32011</v>
      </c>
      <c r="E289" s="742">
        <v>32011</v>
      </c>
      <c r="F289" s="742"/>
      <c r="G289" s="742"/>
      <c r="H289" s="742"/>
      <c r="I289" s="742"/>
      <c r="J289" s="742"/>
      <c r="K289" s="742"/>
      <c r="L289" s="742"/>
      <c r="M289" s="742"/>
      <c r="N289" s="291"/>
      <c r="O289" s="295">
        <v>2</v>
      </c>
      <c r="P289" s="742">
        <v>2</v>
      </c>
      <c r="Q289" s="825"/>
      <c r="R289" s="825"/>
      <c r="S289" s="825"/>
      <c r="T289" s="825"/>
      <c r="U289" s="825"/>
      <c r="V289" s="825"/>
      <c r="W289" s="825"/>
      <c r="X289" s="825"/>
      <c r="Y289" s="411">
        <v>1</v>
      </c>
      <c r="Z289" s="411">
        <v>0</v>
      </c>
      <c r="AA289" s="411">
        <v>0</v>
      </c>
      <c r="AB289" s="411">
        <v>0</v>
      </c>
      <c r="AC289" s="411">
        <v>0</v>
      </c>
      <c r="AD289" s="411">
        <v>0</v>
      </c>
      <c r="AE289" s="411">
        <v>0</v>
      </c>
      <c r="AF289" s="411">
        <v>0</v>
      </c>
      <c r="AG289" s="411">
        <f t="shared" ref="AG289" si="352">AG288</f>
        <v>0</v>
      </c>
      <c r="AH289" s="411">
        <f t="shared" ref="AH289" si="353">AH288</f>
        <v>0</v>
      </c>
      <c r="AI289" s="411">
        <f t="shared" ref="AI289" si="354">AI288</f>
        <v>0</v>
      </c>
      <c r="AJ289" s="411">
        <f t="shared" ref="AJ289" si="355">AJ288</f>
        <v>0</v>
      </c>
      <c r="AK289" s="411">
        <f t="shared" ref="AK289" si="356">AK288</f>
        <v>0</v>
      </c>
      <c r="AL289" s="411">
        <f t="shared" ref="AL289" si="357">AL288</f>
        <v>0</v>
      </c>
      <c r="AM289" s="306"/>
    </row>
    <row r="290" spans="1:39" ht="15.5" hidden="1" outlineLevel="1">
      <c r="B290" s="294"/>
      <c r="C290" s="291"/>
      <c r="D290" s="291"/>
      <c r="E290" s="291"/>
      <c r="F290" s="291"/>
      <c r="G290" s="291"/>
      <c r="H290" s="291"/>
      <c r="I290" s="291"/>
      <c r="J290" s="291"/>
      <c r="K290" s="291"/>
      <c r="L290" s="291"/>
      <c r="M290" s="291"/>
      <c r="N290" s="291"/>
      <c r="O290" s="291"/>
      <c r="P290" s="291"/>
      <c r="Q290" s="822"/>
      <c r="R290" s="822"/>
      <c r="S290" s="822"/>
      <c r="T290" s="822"/>
      <c r="U290" s="822"/>
      <c r="V290" s="822"/>
      <c r="W290" s="822"/>
      <c r="X290" s="822"/>
      <c r="Y290" s="422"/>
      <c r="Z290" s="425"/>
      <c r="AA290" s="425"/>
      <c r="AB290" s="425"/>
      <c r="AC290" s="425"/>
      <c r="AD290" s="425"/>
      <c r="AE290" s="425"/>
      <c r="AF290" s="425"/>
      <c r="AG290" s="425"/>
      <c r="AH290" s="425"/>
      <c r="AI290" s="425"/>
      <c r="AJ290" s="425"/>
      <c r="AK290" s="425"/>
      <c r="AL290" s="425"/>
      <c r="AM290" s="306"/>
    </row>
    <row r="291" spans="1:39" ht="31" hidden="1" outlineLevel="1">
      <c r="A291" s="522">
        <v>22</v>
      </c>
      <c r="B291" s="520" t="s">
        <v>114</v>
      </c>
      <c r="C291" s="291" t="s">
        <v>25</v>
      </c>
      <c r="D291" s="295">
        <v>263296</v>
      </c>
      <c r="E291" s="825">
        <v>263296</v>
      </c>
      <c r="F291" s="825"/>
      <c r="G291" s="825"/>
      <c r="H291" s="825"/>
      <c r="I291" s="825"/>
      <c r="J291" s="825"/>
      <c r="K291" s="825"/>
      <c r="L291" s="825"/>
      <c r="M291" s="825"/>
      <c r="N291" s="291"/>
      <c r="O291" s="295">
        <v>75</v>
      </c>
      <c r="P291" s="825">
        <v>75</v>
      </c>
      <c r="Q291" s="825"/>
      <c r="R291" s="825"/>
      <c r="S291" s="825"/>
      <c r="T291" s="825"/>
      <c r="U291" s="825"/>
      <c r="V291" s="825"/>
      <c r="W291" s="825"/>
      <c r="X291" s="825"/>
      <c r="Y291" s="410">
        <v>1</v>
      </c>
      <c r="Z291" s="410"/>
      <c r="AA291" s="410"/>
      <c r="AB291" s="410"/>
      <c r="AC291" s="410"/>
      <c r="AD291" s="410"/>
      <c r="AE291" s="410"/>
      <c r="AF291" s="410"/>
      <c r="AG291" s="410"/>
      <c r="AH291" s="410"/>
      <c r="AI291" s="410"/>
      <c r="AJ291" s="410"/>
      <c r="AK291" s="410"/>
      <c r="AL291" s="410"/>
      <c r="AM291" s="296">
        <f>SUM(Y291:AL291)</f>
        <v>1</v>
      </c>
    </row>
    <row r="292" spans="1:39" ht="15.5" hidden="1" outlineLevel="1">
      <c r="B292" s="294" t="s">
        <v>289</v>
      </c>
      <c r="C292" s="291" t="s">
        <v>163</v>
      </c>
      <c r="D292" s="295">
        <v>2734</v>
      </c>
      <c r="E292" s="742">
        <v>2734</v>
      </c>
      <c r="F292" s="742"/>
      <c r="G292" s="742"/>
      <c r="H292" s="742"/>
      <c r="I292" s="742"/>
      <c r="J292" s="742"/>
      <c r="K292" s="742"/>
      <c r="L292" s="742"/>
      <c r="M292" s="742"/>
      <c r="N292" s="291"/>
      <c r="O292" s="295">
        <v>1</v>
      </c>
      <c r="P292" s="742">
        <v>1</v>
      </c>
      <c r="Q292" s="825"/>
      <c r="R292" s="825"/>
      <c r="S292" s="825"/>
      <c r="T292" s="825"/>
      <c r="U292" s="825"/>
      <c r="V292" s="825"/>
      <c r="W292" s="825"/>
      <c r="X292" s="825"/>
      <c r="Y292" s="411">
        <v>1</v>
      </c>
      <c r="Z292" s="411">
        <v>0</v>
      </c>
      <c r="AA292" s="411">
        <v>0</v>
      </c>
      <c r="AB292" s="411">
        <v>0</v>
      </c>
      <c r="AC292" s="411">
        <v>0</v>
      </c>
      <c r="AD292" s="411">
        <v>0</v>
      </c>
      <c r="AE292" s="411">
        <v>0</v>
      </c>
      <c r="AF292" s="411">
        <v>0</v>
      </c>
      <c r="AG292" s="411">
        <f t="shared" ref="AG292" si="358">AG291</f>
        <v>0</v>
      </c>
      <c r="AH292" s="411">
        <f t="shared" ref="AH292" si="359">AH291</f>
        <v>0</v>
      </c>
      <c r="AI292" s="411">
        <f t="shared" ref="AI292" si="360">AI291</f>
        <v>0</v>
      </c>
      <c r="AJ292" s="411">
        <f t="shared" ref="AJ292" si="361">AJ291</f>
        <v>0</v>
      </c>
      <c r="AK292" s="411">
        <f t="shared" ref="AK292" si="362">AK291</f>
        <v>0</v>
      </c>
      <c r="AL292" s="411">
        <f t="shared" ref="AL292" si="363">AL291</f>
        <v>0</v>
      </c>
      <c r="AM292" s="306"/>
    </row>
    <row r="293" spans="1:39" ht="15.5" hidden="1" outlineLevel="1">
      <c r="B293" s="294"/>
      <c r="C293" s="291"/>
      <c r="D293" s="291"/>
      <c r="E293" s="291"/>
      <c r="F293" s="291"/>
      <c r="G293" s="291"/>
      <c r="H293" s="291"/>
      <c r="I293" s="291"/>
      <c r="J293" s="291"/>
      <c r="K293" s="291"/>
      <c r="L293" s="291"/>
      <c r="M293" s="291"/>
      <c r="N293" s="291"/>
      <c r="O293" s="291"/>
      <c r="P293" s="291"/>
      <c r="Q293" s="822"/>
      <c r="R293" s="822"/>
      <c r="S293" s="822"/>
      <c r="T293" s="822"/>
      <c r="U293" s="822"/>
      <c r="V293" s="822"/>
      <c r="W293" s="822"/>
      <c r="X293" s="822"/>
      <c r="Y293" s="422"/>
      <c r="Z293" s="425"/>
      <c r="AA293" s="425"/>
      <c r="AB293" s="425"/>
      <c r="AC293" s="425"/>
      <c r="AD293" s="425"/>
      <c r="AE293" s="425"/>
      <c r="AF293" s="425"/>
      <c r="AG293" s="425"/>
      <c r="AH293" s="425"/>
      <c r="AI293" s="425"/>
      <c r="AJ293" s="425"/>
      <c r="AK293" s="425"/>
      <c r="AL293" s="425"/>
      <c r="AM293" s="306"/>
    </row>
    <row r="294" spans="1:39" ht="15.5" hidden="1" outlineLevel="1">
      <c r="A294" s="522">
        <v>23</v>
      </c>
      <c r="B294" s="520" t="s">
        <v>115</v>
      </c>
      <c r="C294" s="291" t="s">
        <v>25</v>
      </c>
      <c r="D294" s="295"/>
      <c r="E294" s="742"/>
      <c r="F294" s="742"/>
      <c r="G294" s="742"/>
      <c r="H294" s="742"/>
      <c r="I294" s="742"/>
      <c r="J294" s="742"/>
      <c r="K294" s="742"/>
      <c r="L294" s="742"/>
      <c r="M294" s="742"/>
      <c r="N294" s="291"/>
      <c r="O294" s="295"/>
      <c r="P294" s="742"/>
      <c r="Q294" s="825"/>
      <c r="R294" s="825"/>
      <c r="S294" s="825"/>
      <c r="T294" s="825"/>
      <c r="U294" s="825"/>
      <c r="V294" s="825"/>
      <c r="W294" s="825"/>
      <c r="X294" s="825"/>
      <c r="Y294" s="410"/>
      <c r="Z294" s="410"/>
      <c r="AA294" s="410"/>
      <c r="AB294" s="410"/>
      <c r="AC294" s="410"/>
      <c r="AD294" s="410"/>
      <c r="AE294" s="410"/>
      <c r="AF294" s="410"/>
      <c r="AG294" s="410"/>
      <c r="AH294" s="410"/>
      <c r="AI294" s="410"/>
      <c r="AJ294" s="410"/>
      <c r="AK294" s="410"/>
      <c r="AL294" s="410"/>
      <c r="AM294" s="296">
        <f>SUM(Y294:AL294)</f>
        <v>0</v>
      </c>
    </row>
    <row r="295" spans="1:39" ht="15.5" hidden="1" outlineLevel="1">
      <c r="B295" s="294" t="s">
        <v>289</v>
      </c>
      <c r="C295" s="291" t="s">
        <v>163</v>
      </c>
      <c r="D295" s="295"/>
      <c r="E295" s="295"/>
      <c r="F295" s="295"/>
      <c r="G295" s="295"/>
      <c r="H295" s="295"/>
      <c r="I295" s="295"/>
      <c r="J295" s="295"/>
      <c r="K295" s="295"/>
      <c r="L295" s="295"/>
      <c r="M295" s="295"/>
      <c r="N295" s="291"/>
      <c r="O295" s="295"/>
      <c r="P295" s="295"/>
      <c r="Q295" s="825"/>
      <c r="R295" s="825"/>
      <c r="S295" s="825"/>
      <c r="T295" s="825"/>
      <c r="U295" s="825"/>
      <c r="V295" s="825"/>
      <c r="W295" s="825"/>
      <c r="X295" s="825"/>
      <c r="Y295" s="411">
        <v>0</v>
      </c>
      <c r="Z295" s="411">
        <v>0</v>
      </c>
      <c r="AA295" s="411">
        <v>0</v>
      </c>
      <c r="AB295" s="411">
        <v>0</v>
      </c>
      <c r="AC295" s="411">
        <v>0</v>
      </c>
      <c r="AD295" s="411">
        <v>0</v>
      </c>
      <c r="AE295" s="411">
        <v>0</v>
      </c>
      <c r="AF295" s="411">
        <v>0</v>
      </c>
      <c r="AG295" s="411">
        <f t="shared" ref="AG295" si="364">AG294</f>
        <v>0</v>
      </c>
      <c r="AH295" s="411">
        <f t="shared" ref="AH295" si="365">AH294</f>
        <v>0</v>
      </c>
      <c r="AI295" s="411">
        <f t="shared" ref="AI295" si="366">AI294</f>
        <v>0</v>
      </c>
      <c r="AJ295" s="411">
        <f t="shared" ref="AJ295" si="367">AJ294</f>
        <v>0</v>
      </c>
      <c r="AK295" s="411">
        <f t="shared" ref="AK295" si="368">AK294</f>
        <v>0</v>
      </c>
      <c r="AL295" s="411">
        <f t="shared" ref="AL295" si="369">AL294</f>
        <v>0</v>
      </c>
      <c r="AM295" s="306"/>
    </row>
    <row r="296" spans="1:39" ht="15.5" hidden="1" outlineLevel="1">
      <c r="B296" s="322"/>
      <c r="C296" s="291"/>
      <c r="D296" s="291"/>
      <c r="E296" s="291"/>
      <c r="F296" s="291"/>
      <c r="G296" s="291"/>
      <c r="H296" s="291"/>
      <c r="I296" s="291"/>
      <c r="J296" s="291"/>
      <c r="K296" s="291"/>
      <c r="L296" s="291"/>
      <c r="M296" s="291"/>
      <c r="N296" s="291"/>
      <c r="O296" s="291"/>
      <c r="P296" s="291"/>
      <c r="Q296" s="822"/>
      <c r="R296" s="822"/>
      <c r="S296" s="822"/>
      <c r="T296" s="822"/>
      <c r="U296" s="822"/>
      <c r="V296" s="822"/>
      <c r="W296" s="822"/>
      <c r="X296" s="822"/>
      <c r="Y296" s="422"/>
      <c r="Z296" s="425"/>
      <c r="AA296" s="425"/>
      <c r="AB296" s="425"/>
      <c r="AC296" s="425"/>
      <c r="AD296" s="425"/>
      <c r="AE296" s="425"/>
      <c r="AF296" s="425"/>
      <c r="AG296" s="425"/>
      <c r="AH296" s="425"/>
      <c r="AI296" s="425"/>
      <c r="AJ296" s="425"/>
      <c r="AK296" s="425"/>
      <c r="AL296" s="425"/>
      <c r="AM296" s="306"/>
    </row>
    <row r="297" spans="1:39" ht="15.5" hidden="1" outlineLevel="1">
      <c r="A297" s="522">
        <v>24</v>
      </c>
      <c r="B297" s="520" t="s">
        <v>116</v>
      </c>
      <c r="C297" s="291" t="s">
        <v>25</v>
      </c>
      <c r="D297" s="295"/>
      <c r="E297" s="742"/>
      <c r="F297" s="742"/>
      <c r="G297" s="742"/>
      <c r="H297" s="742"/>
      <c r="I297" s="742"/>
      <c r="J297" s="742"/>
      <c r="K297" s="742"/>
      <c r="L297" s="742"/>
      <c r="M297" s="742"/>
      <c r="N297" s="291"/>
      <c r="O297" s="295"/>
      <c r="P297" s="742"/>
      <c r="Q297" s="825"/>
      <c r="R297" s="825"/>
      <c r="S297" s="825"/>
      <c r="T297" s="825"/>
      <c r="U297" s="825"/>
      <c r="V297" s="825"/>
      <c r="W297" s="825"/>
      <c r="X297" s="825"/>
      <c r="Y297" s="410"/>
      <c r="Z297" s="410"/>
      <c r="AA297" s="410"/>
      <c r="AB297" s="410"/>
      <c r="AC297" s="410"/>
      <c r="AD297" s="410"/>
      <c r="AE297" s="410"/>
      <c r="AF297" s="410"/>
      <c r="AG297" s="410"/>
      <c r="AH297" s="410"/>
      <c r="AI297" s="410"/>
      <c r="AJ297" s="410"/>
      <c r="AK297" s="410"/>
      <c r="AL297" s="410"/>
      <c r="AM297" s="296">
        <f>SUM(Y297:AL297)</f>
        <v>0</v>
      </c>
    </row>
    <row r="298" spans="1:39" ht="15.5" hidden="1" outlineLevel="1">
      <c r="B298" s="294" t="s">
        <v>289</v>
      </c>
      <c r="C298" s="291" t="s">
        <v>163</v>
      </c>
      <c r="D298" s="295"/>
      <c r="E298" s="295"/>
      <c r="F298" s="295"/>
      <c r="G298" s="295"/>
      <c r="H298" s="295"/>
      <c r="I298" s="295"/>
      <c r="J298" s="295"/>
      <c r="K298" s="295"/>
      <c r="L298" s="295"/>
      <c r="M298" s="295"/>
      <c r="N298" s="291"/>
      <c r="O298" s="295"/>
      <c r="P298" s="295"/>
      <c r="Q298" s="825"/>
      <c r="R298" s="825"/>
      <c r="S298" s="825"/>
      <c r="T298" s="825"/>
      <c r="U298" s="825"/>
      <c r="V298" s="825"/>
      <c r="W298" s="825"/>
      <c r="X298" s="825"/>
      <c r="Y298" s="411">
        <v>0</v>
      </c>
      <c r="Z298" s="411">
        <v>0</v>
      </c>
      <c r="AA298" s="411">
        <v>0</v>
      </c>
      <c r="AB298" s="411">
        <v>0</v>
      </c>
      <c r="AC298" s="411">
        <v>0</v>
      </c>
      <c r="AD298" s="411">
        <v>0</v>
      </c>
      <c r="AE298" s="411">
        <v>0</v>
      </c>
      <c r="AF298" s="411">
        <v>0</v>
      </c>
      <c r="AG298" s="411">
        <f t="shared" ref="AG298" si="370">AG297</f>
        <v>0</v>
      </c>
      <c r="AH298" s="411">
        <f t="shared" ref="AH298" si="371">AH297</f>
        <v>0</v>
      </c>
      <c r="AI298" s="411">
        <f t="shared" ref="AI298" si="372">AI297</f>
        <v>0</v>
      </c>
      <c r="AJ298" s="411">
        <f t="shared" ref="AJ298" si="373">AJ297</f>
        <v>0</v>
      </c>
      <c r="AK298" s="411">
        <f t="shared" ref="AK298" si="374">AK297</f>
        <v>0</v>
      </c>
      <c r="AL298" s="411">
        <f t="shared" ref="AL298" si="375">AL297</f>
        <v>0</v>
      </c>
      <c r="AM298" s="306"/>
    </row>
    <row r="299" spans="1:39" ht="15.5" hidden="1" outlineLevel="1">
      <c r="B299" s="294"/>
      <c r="C299" s="291"/>
      <c r="D299" s="291"/>
      <c r="E299" s="291"/>
      <c r="F299" s="291"/>
      <c r="G299" s="291"/>
      <c r="H299" s="291"/>
      <c r="I299" s="291"/>
      <c r="J299" s="291"/>
      <c r="K299" s="291"/>
      <c r="L299" s="291"/>
      <c r="M299" s="291"/>
      <c r="N299" s="291"/>
      <c r="O299" s="291"/>
      <c r="P299" s="291"/>
      <c r="Q299" s="822"/>
      <c r="R299" s="822"/>
      <c r="S299" s="822"/>
      <c r="T299" s="822"/>
      <c r="U299" s="822"/>
      <c r="V299" s="822"/>
      <c r="W299" s="822"/>
      <c r="X299" s="822"/>
      <c r="Y299" s="412"/>
      <c r="Z299" s="425"/>
      <c r="AA299" s="425"/>
      <c r="AB299" s="425"/>
      <c r="AC299" s="425"/>
      <c r="AD299" s="425"/>
      <c r="AE299" s="425"/>
      <c r="AF299" s="425"/>
      <c r="AG299" s="425"/>
      <c r="AH299" s="425"/>
      <c r="AI299" s="425"/>
      <c r="AJ299" s="425"/>
      <c r="AK299" s="425"/>
      <c r="AL299" s="425"/>
      <c r="AM299" s="306"/>
    </row>
    <row r="300" spans="1:39" ht="15.5" hidden="1" outlineLevel="1">
      <c r="B300" s="288" t="s">
        <v>500</v>
      </c>
      <c r="C300" s="291"/>
      <c r="D300" s="291"/>
      <c r="E300" s="291"/>
      <c r="F300" s="291"/>
      <c r="G300" s="291"/>
      <c r="H300" s="291"/>
      <c r="I300" s="291"/>
      <c r="J300" s="291"/>
      <c r="K300" s="291"/>
      <c r="L300" s="291"/>
      <c r="M300" s="291"/>
      <c r="N300" s="291"/>
      <c r="O300" s="291"/>
      <c r="P300" s="291"/>
      <c r="Q300" s="822"/>
      <c r="R300" s="822"/>
      <c r="S300" s="822"/>
      <c r="T300" s="822"/>
      <c r="U300" s="822"/>
      <c r="V300" s="822"/>
      <c r="W300" s="822"/>
      <c r="X300" s="822"/>
      <c r="Y300" s="412"/>
      <c r="Z300" s="425"/>
      <c r="AA300" s="425"/>
      <c r="AB300" s="425"/>
      <c r="AC300" s="425"/>
      <c r="AD300" s="425"/>
      <c r="AE300" s="425"/>
      <c r="AF300" s="425"/>
      <c r="AG300" s="425"/>
      <c r="AH300" s="425"/>
      <c r="AI300" s="425"/>
      <c r="AJ300" s="425"/>
      <c r="AK300" s="425"/>
      <c r="AL300" s="425"/>
      <c r="AM300" s="306"/>
    </row>
    <row r="301" spans="1:39" ht="15.5" hidden="1" outlineLevel="1">
      <c r="A301" s="522">
        <v>25</v>
      </c>
      <c r="B301" s="520" t="s">
        <v>117</v>
      </c>
      <c r="C301" s="291" t="s">
        <v>25</v>
      </c>
      <c r="D301" s="295"/>
      <c r="E301" s="742"/>
      <c r="F301" s="742"/>
      <c r="G301" s="742"/>
      <c r="H301" s="742"/>
      <c r="I301" s="742"/>
      <c r="J301" s="742"/>
      <c r="K301" s="742"/>
      <c r="L301" s="742"/>
      <c r="M301" s="742"/>
      <c r="N301" s="295">
        <v>12</v>
      </c>
      <c r="O301" s="295"/>
      <c r="P301" s="742"/>
      <c r="Q301" s="825"/>
      <c r="R301" s="825"/>
      <c r="S301" s="825"/>
      <c r="T301" s="825"/>
      <c r="U301" s="825"/>
      <c r="V301" s="825"/>
      <c r="W301" s="825"/>
      <c r="X301" s="825"/>
      <c r="Y301" s="426"/>
      <c r="Z301" s="410"/>
      <c r="AA301" s="410"/>
      <c r="AB301" s="410"/>
      <c r="AC301" s="410"/>
      <c r="AD301" s="410"/>
      <c r="AE301" s="410"/>
      <c r="AF301" s="410"/>
      <c r="AG301" s="415"/>
      <c r="AH301" s="415"/>
      <c r="AI301" s="415"/>
      <c r="AJ301" s="415"/>
      <c r="AK301" s="415"/>
      <c r="AL301" s="415"/>
      <c r="AM301" s="296">
        <f>SUM(Y301:AL301)</f>
        <v>0</v>
      </c>
    </row>
    <row r="302" spans="1:39" ht="15.5" hidden="1" outlineLevel="1">
      <c r="B302" s="294" t="s">
        <v>289</v>
      </c>
      <c r="C302" s="291" t="s">
        <v>163</v>
      </c>
      <c r="D302" s="295"/>
      <c r="E302" s="295"/>
      <c r="F302" s="295"/>
      <c r="G302" s="295"/>
      <c r="H302" s="295"/>
      <c r="I302" s="295"/>
      <c r="J302" s="295"/>
      <c r="K302" s="295"/>
      <c r="L302" s="295"/>
      <c r="M302" s="295"/>
      <c r="N302" s="295">
        <v>12</v>
      </c>
      <c r="O302" s="295"/>
      <c r="P302" s="295"/>
      <c r="Q302" s="825"/>
      <c r="R302" s="825"/>
      <c r="S302" s="825"/>
      <c r="T302" s="825"/>
      <c r="U302" s="825"/>
      <c r="V302" s="825"/>
      <c r="W302" s="825"/>
      <c r="X302" s="825"/>
      <c r="Y302" s="411">
        <v>0</v>
      </c>
      <c r="Z302" s="411">
        <v>0</v>
      </c>
      <c r="AA302" s="411">
        <v>0</v>
      </c>
      <c r="AB302" s="411">
        <v>0</v>
      </c>
      <c r="AC302" s="411">
        <v>0</v>
      </c>
      <c r="AD302" s="411">
        <v>0</v>
      </c>
      <c r="AE302" s="411">
        <v>0</v>
      </c>
      <c r="AF302" s="411">
        <v>0</v>
      </c>
      <c r="AG302" s="411">
        <f t="shared" ref="AG302" si="376">AG301</f>
        <v>0</v>
      </c>
      <c r="AH302" s="411">
        <f t="shared" ref="AH302" si="377">AH301</f>
        <v>0</v>
      </c>
      <c r="AI302" s="411">
        <f t="shared" ref="AI302" si="378">AI301</f>
        <v>0</v>
      </c>
      <c r="AJ302" s="411">
        <f t="shared" ref="AJ302" si="379">AJ301</f>
        <v>0</v>
      </c>
      <c r="AK302" s="411">
        <f t="shared" ref="AK302" si="380">AK301</f>
        <v>0</v>
      </c>
      <c r="AL302" s="411">
        <f t="shared" ref="AL302" si="381">AL301</f>
        <v>0</v>
      </c>
      <c r="AM302" s="306"/>
    </row>
    <row r="303" spans="1:39" ht="15.5" hidden="1" outlineLevel="1">
      <c r="B303" s="294"/>
      <c r="C303" s="291"/>
      <c r="D303" s="291"/>
      <c r="E303" s="291"/>
      <c r="F303" s="291"/>
      <c r="G303" s="291"/>
      <c r="H303" s="291"/>
      <c r="I303" s="291"/>
      <c r="J303" s="291"/>
      <c r="K303" s="291"/>
      <c r="L303" s="291"/>
      <c r="M303" s="291"/>
      <c r="N303" s="291"/>
      <c r="O303" s="291"/>
      <c r="P303" s="291"/>
      <c r="Q303" s="822"/>
      <c r="R303" s="822"/>
      <c r="S303" s="822"/>
      <c r="T303" s="822"/>
      <c r="U303" s="822"/>
      <c r="V303" s="822"/>
      <c r="W303" s="822"/>
      <c r="X303" s="822"/>
      <c r="Y303" s="412"/>
      <c r="Z303" s="425"/>
      <c r="AA303" s="425"/>
      <c r="AB303" s="425"/>
      <c r="AC303" s="425"/>
      <c r="AD303" s="425"/>
      <c r="AE303" s="425"/>
      <c r="AF303" s="425"/>
      <c r="AG303" s="425"/>
      <c r="AH303" s="425"/>
      <c r="AI303" s="425"/>
      <c r="AJ303" s="425"/>
      <c r="AK303" s="425"/>
      <c r="AL303" s="425"/>
      <c r="AM303" s="306"/>
    </row>
    <row r="304" spans="1:39" ht="15.5" hidden="1" outlineLevel="1">
      <c r="A304" s="522">
        <v>26</v>
      </c>
      <c r="B304" s="520" t="s">
        <v>118</v>
      </c>
      <c r="C304" s="291" t="s">
        <v>25</v>
      </c>
      <c r="D304" s="295">
        <v>1952302</v>
      </c>
      <c r="E304" s="825">
        <v>1940226</v>
      </c>
      <c r="F304" s="825"/>
      <c r="G304" s="825"/>
      <c r="H304" s="825"/>
      <c r="I304" s="825"/>
      <c r="J304" s="825"/>
      <c r="K304" s="825"/>
      <c r="L304" s="825"/>
      <c r="M304" s="825"/>
      <c r="N304" s="295">
        <v>12</v>
      </c>
      <c r="O304" s="295">
        <v>282</v>
      </c>
      <c r="P304" s="825">
        <v>279</v>
      </c>
      <c r="Q304" s="825"/>
      <c r="R304" s="825"/>
      <c r="S304" s="825"/>
      <c r="T304" s="825"/>
      <c r="U304" s="825"/>
      <c r="V304" s="825"/>
      <c r="W304" s="825"/>
      <c r="X304" s="825"/>
      <c r="Y304" s="426"/>
      <c r="Z304" s="410">
        <v>0</v>
      </c>
      <c r="AA304" s="410">
        <v>0</v>
      </c>
      <c r="AB304" s="410"/>
      <c r="AC304" s="410"/>
      <c r="AD304" s="410"/>
      <c r="AE304" s="410"/>
      <c r="AF304" s="410"/>
      <c r="AG304" s="415"/>
      <c r="AH304" s="415"/>
      <c r="AI304" s="415"/>
      <c r="AJ304" s="415"/>
      <c r="AK304" s="415"/>
      <c r="AL304" s="415"/>
      <c r="AM304" s="296">
        <f>SUM(Y304:AL304)</f>
        <v>0</v>
      </c>
    </row>
    <row r="305" spans="1:39" ht="15.5" hidden="1" outlineLevel="1">
      <c r="B305" s="294" t="s">
        <v>289</v>
      </c>
      <c r="C305" s="291" t="s">
        <v>163</v>
      </c>
      <c r="D305" s="295">
        <v>50447</v>
      </c>
      <c r="E305" s="742">
        <v>56918</v>
      </c>
      <c r="F305" s="742"/>
      <c r="G305" s="742"/>
      <c r="H305" s="742"/>
      <c r="I305" s="742"/>
      <c r="J305" s="742"/>
      <c r="K305" s="742"/>
      <c r="L305" s="742"/>
      <c r="M305" s="742"/>
      <c r="N305" s="295">
        <v>12</v>
      </c>
      <c r="O305" s="295">
        <v>-5</v>
      </c>
      <c r="P305" s="742">
        <v>-3</v>
      </c>
      <c r="Q305" s="825"/>
      <c r="R305" s="825"/>
      <c r="S305" s="825"/>
      <c r="T305" s="825"/>
      <c r="U305" s="825"/>
      <c r="V305" s="825"/>
      <c r="W305" s="825"/>
      <c r="X305" s="825"/>
      <c r="Y305" s="411">
        <v>0</v>
      </c>
      <c r="Z305" s="411">
        <v>0</v>
      </c>
      <c r="AA305" s="411">
        <v>0</v>
      </c>
      <c r="AB305" s="411">
        <v>0</v>
      </c>
      <c r="AC305" s="411">
        <v>0</v>
      </c>
      <c r="AD305" s="411">
        <v>0</v>
      </c>
      <c r="AE305" s="411">
        <v>0</v>
      </c>
      <c r="AF305" s="411">
        <v>0</v>
      </c>
      <c r="AG305" s="411">
        <f t="shared" ref="AG305" si="382">AG304</f>
        <v>0</v>
      </c>
      <c r="AH305" s="411">
        <f t="shared" ref="AH305" si="383">AH304</f>
        <v>0</v>
      </c>
      <c r="AI305" s="411">
        <f t="shared" ref="AI305" si="384">AI304</f>
        <v>0</v>
      </c>
      <c r="AJ305" s="411">
        <f t="shared" ref="AJ305" si="385">AJ304</f>
        <v>0</v>
      </c>
      <c r="AK305" s="411">
        <f t="shared" ref="AK305" si="386">AK304</f>
        <v>0</v>
      </c>
      <c r="AL305" s="411">
        <f t="shared" ref="AL305" si="387">AL304</f>
        <v>0</v>
      </c>
      <c r="AM305" s="306"/>
    </row>
    <row r="306" spans="1:39" ht="15.5" hidden="1" outlineLevel="1">
      <c r="B306" s="294"/>
      <c r="C306" s="291"/>
      <c r="D306" s="291"/>
      <c r="E306" s="291"/>
      <c r="F306" s="291"/>
      <c r="G306" s="291"/>
      <c r="H306" s="291"/>
      <c r="I306" s="291"/>
      <c r="J306" s="291"/>
      <c r="K306" s="291"/>
      <c r="L306" s="291"/>
      <c r="M306" s="291"/>
      <c r="N306" s="291"/>
      <c r="O306" s="291"/>
      <c r="P306" s="291"/>
      <c r="Q306" s="822"/>
      <c r="R306" s="822"/>
      <c r="S306" s="822"/>
      <c r="T306" s="822"/>
      <c r="U306" s="822"/>
      <c r="V306" s="822"/>
      <c r="W306" s="822"/>
      <c r="X306" s="822"/>
      <c r="Y306" s="412"/>
      <c r="Z306" s="425"/>
      <c r="AA306" s="425"/>
      <c r="AB306" s="425"/>
      <c r="AC306" s="425"/>
      <c r="AD306" s="425"/>
      <c r="AE306" s="425"/>
      <c r="AF306" s="425"/>
      <c r="AG306" s="425"/>
      <c r="AH306" s="425"/>
      <c r="AI306" s="425"/>
      <c r="AJ306" s="425"/>
      <c r="AK306" s="425"/>
      <c r="AL306" s="425"/>
      <c r="AM306" s="306"/>
    </row>
    <row r="307" spans="1:39" ht="31" hidden="1" outlineLevel="1">
      <c r="A307" s="522">
        <v>27</v>
      </c>
      <c r="B307" s="520" t="s">
        <v>119</v>
      </c>
      <c r="C307" s="291" t="s">
        <v>25</v>
      </c>
      <c r="D307" s="295">
        <v>87281</v>
      </c>
      <c r="E307" s="825">
        <v>87281</v>
      </c>
      <c r="F307" s="825"/>
      <c r="G307" s="825"/>
      <c r="H307" s="825"/>
      <c r="I307" s="825"/>
      <c r="J307" s="825"/>
      <c r="K307" s="825"/>
      <c r="L307" s="825"/>
      <c r="M307" s="825"/>
      <c r="N307" s="295">
        <v>12</v>
      </c>
      <c r="O307" s="295">
        <v>19</v>
      </c>
      <c r="P307" s="825">
        <v>19</v>
      </c>
      <c r="Q307" s="825"/>
      <c r="R307" s="825"/>
      <c r="S307" s="825"/>
      <c r="T307" s="825"/>
      <c r="U307" s="825"/>
      <c r="V307" s="825"/>
      <c r="W307" s="825"/>
      <c r="X307" s="825"/>
      <c r="Y307" s="426"/>
      <c r="Z307" s="410">
        <v>1</v>
      </c>
      <c r="AA307" s="410"/>
      <c r="AB307" s="410"/>
      <c r="AC307" s="410"/>
      <c r="AD307" s="410"/>
      <c r="AE307" s="410"/>
      <c r="AF307" s="410"/>
      <c r="AG307" s="415"/>
      <c r="AH307" s="415"/>
      <c r="AI307" s="415"/>
      <c r="AJ307" s="415"/>
      <c r="AK307" s="415"/>
      <c r="AL307" s="415"/>
      <c r="AM307" s="296">
        <f>SUM(Y307:AL307)</f>
        <v>1</v>
      </c>
    </row>
    <row r="308" spans="1:39" ht="15.5" hidden="1" outlineLevel="1">
      <c r="B308" s="294" t="s">
        <v>289</v>
      </c>
      <c r="C308" s="291" t="s">
        <v>163</v>
      </c>
      <c r="D308" s="295">
        <v>10453</v>
      </c>
      <c r="E308" s="742">
        <v>10453</v>
      </c>
      <c r="F308" s="742"/>
      <c r="G308" s="742"/>
      <c r="H308" s="742"/>
      <c r="I308" s="742"/>
      <c r="J308" s="742"/>
      <c r="K308" s="742"/>
      <c r="L308" s="742"/>
      <c r="M308" s="742"/>
      <c r="N308" s="295">
        <v>12</v>
      </c>
      <c r="O308" s="295">
        <v>2</v>
      </c>
      <c r="P308" s="742">
        <v>2</v>
      </c>
      <c r="Q308" s="825"/>
      <c r="R308" s="825"/>
      <c r="S308" s="825"/>
      <c r="T308" s="825"/>
      <c r="U308" s="825"/>
      <c r="V308" s="825"/>
      <c r="W308" s="825"/>
      <c r="X308" s="825"/>
      <c r="Y308" s="411">
        <v>0</v>
      </c>
      <c r="Z308" s="411">
        <v>1</v>
      </c>
      <c r="AA308" s="411">
        <v>0</v>
      </c>
      <c r="AB308" s="411">
        <v>0</v>
      </c>
      <c r="AC308" s="411">
        <v>0</v>
      </c>
      <c r="AD308" s="411">
        <v>0</v>
      </c>
      <c r="AE308" s="411">
        <v>0</v>
      </c>
      <c r="AF308" s="411">
        <v>0</v>
      </c>
      <c r="AG308" s="411">
        <f t="shared" ref="AG308" si="388">AG307</f>
        <v>0</v>
      </c>
      <c r="AH308" s="411">
        <f t="shared" ref="AH308" si="389">AH307</f>
        <v>0</v>
      </c>
      <c r="AI308" s="411">
        <f t="shared" ref="AI308" si="390">AI307</f>
        <v>0</v>
      </c>
      <c r="AJ308" s="411">
        <f t="shared" ref="AJ308" si="391">AJ307</f>
        <v>0</v>
      </c>
      <c r="AK308" s="411">
        <f t="shared" ref="AK308" si="392">AK307</f>
        <v>0</v>
      </c>
      <c r="AL308" s="411">
        <f t="shared" ref="AL308" si="393">AL307</f>
        <v>0</v>
      </c>
      <c r="AM308" s="306"/>
    </row>
    <row r="309" spans="1:39" ht="15.5" hidden="1" outlineLevel="1">
      <c r="B309" s="294"/>
      <c r="C309" s="291"/>
      <c r="D309" s="291"/>
      <c r="E309" s="291"/>
      <c r="F309" s="291"/>
      <c r="G309" s="291"/>
      <c r="H309" s="291"/>
      <c r="I309" s="291"/>
      <c r="J309" s="291"/>
      <c r="K309" s="291"/>
      <c r="L309" s="291"/>
      <c r="M309" s="291"/>
      <c r="N309" s="291"/>
      <c r="O309" s="291"/>
      <c r="P309" s="291"/>
      <c r="Q309" s="822"/>
      <c r="R309" s="822"/>
      <c r="S309" s="822"/>
      <c r="T309" s="822"/>
      <c r="U309" s="822"/>
      <c r="V309" s="822"/>
      <c r="W309" s="822"/>
      <c r="X309" s="822"/>
      <c r="Y309" s="412"/>
      <c r="Z309" s="425"/>
      <c r="AA309" s="425"/>
      <c r="AB309" s="425"/>
      <c r="AC309" s="425"/>
      <c r="AD309" s="425"/>
      <c r="AE309" s="425"/>
      <c r="AF309" s="425"/>
      <c r="AG309" s="425"/>
      <c r="AH309" s="425"/>
      <c r="AI309" s="425"/>
      <c r="AJ309" s="425"/>
      <c r="AK309" s="425"/>
      <c r="AL309" s="425"/>
      <c r="AM309" s="306"/>
    </row>
    <row r="310" spans="1:39" ht="31" hidden="1" outlineLevel="1">
      <c r="A310" s="522">
        <v>28</v>
      </c>
      <c r="B310" s="520" t="s">
        <v>120</v>
      </c>
      <c r="C310" s="291" t="s">
        <v>25</v>
      </c>
      <c r="D310" s="295"/>
      <c r="E310" s="295"/>
      <c r="F310" s="295"/>
      <c r="G310" s="295"/>
      <c r="H310" s="295"/>
      <c r="I310" s="295"/>
      <c r="J310" s="295"/>
      <c r="K310" s="295"/>
      <c r="L310" s="295"/>
      <c r="M310" s="295"/>
      <c r="N310" s="295">
        <v>12</v>
      </c>
      <c r="O310" s="295"/>
      <c r="P310" s="295"/>
      <c r="Q310" s="825"/>
      <c r="R310" s="825"/>
      <c r="S310" s="825"/>
      <c r="T310" s="825"/>
      <c r="U310" s="825"/>
      <c r="V310" s="825"/>
      <c r="W310" s="825"/>
      <c r="X310" s="825"/>
      <c r="Y310" s="426"/>
      <c r="Z310" s="410"/>
      <c r="AA310" s="410"/>
      <c r="AB310" s="410"/>
      <c r="AC310" s="410"/>
      <c r="AD310" s="410"/>
      <c r="AE310" s="410"/>
      <c r="AF310" s="410"/>
      <c r="AG310" s="415"/>
      <c r="AH310" s="415"/>
      <c r="AI310" s="415"/>
      <c r="AJ310" s="415"/>
      <c r="AK310" s="415"/>
      <c r="AL310" s="415"/>
      <c r="AM310" s="296">
        <f>SUM(Y310:AL310)</f>
        <v>0</v>
      </c>
    </row>
    <row r="311" spans="1:39" ht="15.5" hidden="1" outlineLevel="1">
      <c r="B311" s="294" t="s">
        <v>289</v>
      </c>
      <c r="C311" s="291" t="s">
        <v>163</v>
      </c>
      <c r="D311" s="295"/>
      <c r="E311" s="295"/>
      <c r="F311" s="295"/>
      <c r="G311" s="295"/>
      <c r="H311" s="295"/>
      <c r="I311" s="295"/>
      <c r="J311" s="295"/>
      <c r="K311" s="295"/>
      <c r="L311" s="295"/>
      <c r="M311" s="295"/>
      <c r="N311" s="295">
        <v>12</v>
      </c>
      <c r="O311" s="295"/>
      <c r="P311" s="295"/>
      <c r="Q311" s="825"/>
      <c r="R311" s="825"/>
      <c r="S311" s="825"/>
      <c r="T311" s="825"/>
      <c r="U311" s="825"/>
      <c r="V311" s="825"/>
      <c r="W311" s="825"/>
      <c r="X311" s="825"/>
      <c r="Y311" s="411">
        <v>0</v>
      </c>
      <c r="Z311" s="411">
        <v>0</v>
      </c>
      <c r="AA311" s="411">
        <v>0</v>
      </c>
      <c r="AB311" s="411">
        <v>0</v>
      </c>
      <c r="AC311" s="411">
        <v>0</v>
      </c>
      <c r="AD311" s="411">
        <v>0</v>
      </c>
      <c r="AE311" s="411">
        <v>0</v>
      </c>
      <c r="AF311" s="411">
        <v>0</v>
      </c>
      <c r="AG311" s="411">
        <f t="shared" ref="AG311" si="394">AG310</f>
        <v>0</v>
      </c>
      <c r="AH311" s="411">
        <f t="shared" ref="AH311" si="395">AH310</f>
        <v>0</v>
      </c>
      <c r="AI311" s="411">
        <f t="shared" ref="AI311" si="396">AI310</f>
        <v>0</v>
      </c>
      <c r="AJ311" s="411">
        <f t="shared" ref="AJ311" si="397">AJ310</f>
        <v>0</v>
      </c>
      <c r="AK311" s="411">
        <f t="shared" ref="AK311" si="398">AK310</f>
        <v>0</v>
      </c>
      <c r="AL311" s="411">
        <f t="shared" ref="AL311" si="399">AL310</f>
        <v>0</v>
      </c>
      <c r="AM311" s="306"/>
    </row>
    <row r="312" spans="1:39" ht="15.5" hidden="1" outlineLevel="1">
      <c r="B312" s="294"/>
      <c r="C312" s="291"/>
      <c r="D312" s="291"/>
      <c r="E312" s="291"/>
      <c r="F312" s="291"/>
      <c r="G312" s="291"/>
      <c r="H312" s="291"/>
      <c r="I312" s="291"/>
      <c r="J312" s="291"/>
      <c r="K312" s="291"/>
      <c r="L312" s="291"/>
      <c r="M312" s="291"/>
      <c r="N312" s="291"/>
      <c r="O312" s="291"/>
      <c r="P312" s="291"/>
      <c r="Q312" s="822"/>
      <c r="R312" s="822"/>
      <c r="S312" s="822"/>
      <c r="T312" s="822"/>
      <c r="U312" s="822"/>
      <c r="V312" s="822"/>
      <c r="W312" s="822"/>
      <c r="X312" s="822"/>
      <c r="Y312" s="412"/>
      <c r="Z312" s="425"/>
      <c r="AA312" s="425"/>
      <c r="AB312" s="425"/>
      <c r="AC312" s="425"/>
      <c r="AD312" s="425"/>
      <c r="AE312" s="425"/>
      <c r="AF312" s="425"/>
      <c r="AG312" s="425"/>
      <c r="AH312" s="425"/>
      <c r="AI312" s="425"/>
      <c r="AJ312" s="425"/>
      <c r="AK312" s="425"/>
      <c r="AL312" s="425"/>
      <c r="AM312" s="306"/>
    </row>
    <row r="313" spans="1:39" ht="31" hidden="1" outlineLevel="1">
      <c r="A313" s="522">
        <v>29</v>
      </c>
      <c r="B313" s="520" t="s">
        <v>121</v>
      </c>
      <c r="C313" s="291" t="s">
        <v>25</v>
      </c>
      <c r="D313" s="295"/>
      <c r="E313" s="295"/>
      <c r="F313" s="295"/>
      <c r="G313" s="295"/>
      <c r="H313" s="295"/>
      <c r="I313" s="295"/>
      <c r="J313" s="295"/>
      <c r="K313" s="295"/>
      <c r="L313" s="295"/>
      <c r="M313" s="295"/>
      <c r="N313" s="295">
        <v>3</v>
      </c>
      <c r="O313" s="295"/>
      <c r="P313" s="295"/>
      <c r="Q313" s="825"/>
      <c r="R313" s="825"/>
      <c r="S313" s="825"/>
      <c r="T313" s="825"/>
      <c r="U313" s="825"/>
      <c r="V313" s="825"/>
      <c r="W313" s="825"/>
      <c r="X313" s="825"/>
      <c r="Y313" s="426"/>
      <c r="Z313" s="410"/>
      <c r="AA313" s="410"/>
      <c r="AB313" s="410"/>
      <c r="AC313" s="410"/>
      <c r="AD313" s="410"/>
      <c r="AE313" s="410"/>
      <c r="AF313" s="410"/>
      <c r="AG313" s="415"/>
      <c r="AH313" s="415"/>
      <c r="AI313" s="415"/>
      <c r="AJ313" s="415"/>
      <c r="AK313" s="415"/>
      <c r="AL313" s="415"/>
      <c r="AM313" s="296">
        <f>SUM(Y313:AL313)</f>
        <v>0</v>
      </c>
    </row>
    <row r="314" spans="1:39" ht="15.5" hidden="1" outlineLevel="1">
      <c r="B314" s="294" t="s">
        <v>289</v>
      </c>
      <c r="C314" s="291" t="s">
        <v>163</v>
      </c>
      <c r="D314" s="295"/>
      <c r="E314" s="295"/>
      <c r="F314" s="295"/>
      <c r="G314" s="295"/>
      <c r="H314" s="295"/>
      <c r="I314" s="295"/>
      <c r="J314" s="295"/>
      <c r="K314" s="295"/>
      <c r="L314" s="295"/>
      <c r="M314" s="295"/>
      <c r="N314" s="295">
        <v>3</v>
      </c>
      <c r="O314" s="295"/>
      <c r="P314" s="295"/>
      <c r="Q314" s="825"/>
      <c r="R314" s="825"/>
      <c r="S314" s="825"/>
      <c r="T314" s="825"/>
      <c r="U314" s="825"/>
      <c r="V314" s="825"/>
      <c r="W314" s="825"/>
      <c r="X314" s="825"/>
      <c r="Y314" s="411">
        <v>0</v>
      </c>
      <c r="Z314" s="411">
        <v>0</v>
      </c>
      <c r="AA314" s="411">
        <v>0</v>
      </c>
      <c r="AB314" s="411">
        <v>0</v>
      </c>
      <c r="AC314" s="411">
        <v>0</v>
      </c>
      <c r="AD314" s="411">
        <v>0</v>
      </c>
      <c r="AE314" s="411">
        <v>0</v>
      </c>
      <c r="AF314" s="411">
        <v>0</v>
      </c>
      <c r="AG314" s="411">
        <f t="shared" ref="AG314" si="400">AG313</f>
        <v>0</v>
      </c>
      <c r="AH314" s="411">
        <f t="shared" ref="AH314" si="401">AH313</f>
        <v>0</v>
      </c>
      <c r="AI314" s="411">
        <f t="shared" ref="AI314" si="402">AI313</f>
        <v>0</v>
      </c>
      <c r="AJ314" s="411">
        <f t="shared" ref="AJ314" si="403">AJ313</f>
        <v>0</v>
      </c>
      <c r="AK314" s="411">
        <f t="shared" ref="AK314" si="404">AK313</f>
        <v>0</v>
      </c>
      <c r="AL314" s="411">
        <f t="shared" ref="AL314" si="405">AL313</f>
        <v>0</v>
      </c>
      <c r="AM314" s="306"/>
    </row>
    <row r="315" spans="1:39" ht="15.5" hidden="1" outlineLevel="1">
      <c r="B315" s="294"/>
      <c r="C315" s="291"/>
      <c r="D315" s="291"/>
      <c r="E315" s="291"/>
      <c r="F315" s="291"/>
      <c r="G315" s="291"/>
      <c r="H315" s="291"/>
      <c r="I315" s="291"/>
      <c r="J315" s="291"/>
      <c r="K315" s="291"/>
      <c r="L315" s="291"/>
      <c r="M315" s="291"/>
      <c r="N315" s="291"/>
      <c r="O315" s="291"/>
      <c r="P315" s="291"/>
      <c r="Q315" s="822"/>
      <c r="R315" s="822"/>
      <c r="S315" s="822"/>
      <c r="T315" s="822"/>
      <c r="U315" s="822"/>
      <c r="V315" s="822"/>
      <c r="W315" s="822"/>
      <c r="X315" s="822"/>
      <c r="Y315" s="412"/>
      <c r="Z315" s="425"/>
      <c r="AA315" s="425"/>
      <c r="AB315" s="425"/>
      <c r="AC315" s="425"/>
      <c r="AD315" s="425"/>
      <c r="AE315" s="425"/>
      <c r="AF315" s="425"/>
      <c r="AG315" s="425"/>
      <c r="AH315" s="425"/>
      <c r="AI315" s="425"/>
      <c r="AJ315" s="425"/>
      <c r="AK315" s="425"/>
      <c r="AL315" s="425"/>
      <c r="AM315" s="306"/>
    </row>
    <row r="316" spans="1:39" ht="31" hidden="1" outlineLevel="1">
      <c r="A316" s="522">
        <v>30</v>
      </c>
      <c r="B316" s="520" t="s">
        <v>122</v>
      </c>
      <c r="C316" s="291" t="s">
        <v>25</v>
      </c>
      <c r="D316" s="295"/>
      <c r="E316" s="295"/>
      <c r="F316" s="295"/>
      <c r="G316" s="295"/>
      <c r="H316" s="295"/>
      <c r="I316" s="295"/>
      <c r="J316" s="295"/>
      <c r="K316" s="295"/>
      <c r="L316" s="295"/>
      <c r="M316" s="295"/>
      <c r="N316" s="295">
        <v>12</v>
      </c>
      <c r="O316" s="295"/>
      <c r="P316" s="295"/>
      <c r="Q316" s="825"/>
      <c r="R316" s="825"/>
      <c r="S316" s="825"/>
      <c r="T316" s="825"/>
      <c r="U316" s="825"/>
      <c r="V316" s="825"/>
      <c r="W316" s="825"/>
      <c r="X316" s="825"/>
      <c r="Y316" s="426"/>
      <c r="Z316" s="410"/>
      <c r="AA316" s="410"/>
      <c r="AB316" s="410"/>
      <c r="AC316" s="410"/>
      <c r="AD316" s="410"/>
      <c r="AE316" s="410"/>
      <c r="AF316" s="410"/>
      <c r="AG316" s="415"/>
      <c r="AH316" s="415"/>
      <c r="AI316" s="415"/>
      <c r="AJ316" s="415"/>
      <c r="AK316" s="415"/>
      <c r="AL316" s="415"/>
      <c r="AM316" s="296">
        <f>SUM(Y316:AL316)</f>
        <v>0</v>
      </c>
    </row>
    <row r="317" spans="1:39" ht="15.5" hidden="1" outlineLevel="1">
      <c r="B317" s="294" t="s">
        <v>289</v>
      </c>
      <c r="C317" s="291" t="s">
        <v>163</v>
      </c>
      <c r="D317" s="295"/>
      <c r="E317" s="295"/>
      <c r="F317" s="295"/>
      <c r="G317" s="295"/>
      <c r="H317" s="295"/>
      <c r="I317" s="295"/>
      <c r="J317" s="295"/>
      <c r="K317" s="295"/>
      <c r="L317" s="295"/>
      <c r="M317" s="295"/>
      <c r="N317" s="295">
        <v>12</v>
      </c>
      <c r="O317" s="295"/>
      <c r="P317" s="295"/>
      <c r="Q317" s="825"/>
      <c r="R317" s="825"/>
      <c r="S317" s="825"/>
      <c r="T317" s="825"/>
      <c r="U317" s="825"/>
      <c r="V317" s="825"/>
      <c r="W317" s="825"/>
      <c r="X317" s="825"/>
      <c r="Y317" s="411">
        <v>0</v>
      </c>
      <c r="Z317" s="411">
        <v>0</v>
      </c>
      <c r="AA317" s="411">
        <v>0</v>
      </c>
      <c r="AB317" s="411">
        <v>0</v>
      </c>
      <c r="AC317" s="411">
        <v>0</v>
      </c>
      <c r="AD317" s="411">
        <v>0</v>
      </c>
      <c r="AE317" s="411">
        <v>0</v>
      </c>
      <c r="AF317" s="411">
        <v>0</v>
      </c>
      <c r="AG317" s="411">
        <f t="shared" ref="AG317" si="406">AG316</f>
        <v>0</v>
      </c>
      <c r="AH317" s="411">
        <f t="shared" ref="AH317" si="407">AH316</f>
        <v>0</v>
      </c>
      <c r="AI317" s="411">
        <f t="shared" ref="AI317" si="408">AI316</f>
        <v>0</v>
      </c>
      <c r="AJ317" s="411">
        <f t="shared" ref="AJ317" si="409">AJ316</f>
        <v>0</v>
      </c>
      <c r="AK317" s="411">
        <f t="shared" ref="AK317" si="410">AK316</f>
        <v>0</v>
      </c>
      <c r="AL317" s="411">
        <f t="shared" ref="AL317" si="411">AL316</f>
        <v>0</v>
      </c>
      <c r="AM317" s="306"/>
    </row>
    <row r="318" spans="1:39" ht="15.5" hidden="1" outlineLevel="1">
      <c r="B318" s="294"/>
      <c r="C318" s="291"/>
      <c r="D318" s="291"/>
      <c r="E318" s="291"/>
      <c r="F318" s="291"/>
      <c r="G318" s="291"/>
      <c r="H318" s="291"/>
      <c r="I318" s="291"/>
      <c r="J318" s="291"/>
      <c r="K318" s="291"/>
      <c r="L318" s="291"/>
      <c r="M318" s="291"/>
      <c r="N318" s="291"/>
      <c r="O318" s="291"/>
      <c r="P318" s="291"/>
      <c r="Q318" s="822"/>
      <c r="R318" s="822"/>
      <c r="S318" s="822"/>
      <c r="T318" s="822"/>
      <c r="U318" s="822"/>
      <c r="V318" s="822"/>
      <c r="W318" s="822"/>
      <c r="X318" s="822"/>
      <c r="Y318" s="412"/>
      <c r="Z318" s="425"/>
      <c r="AA318" s="425"/>
      <c r="AB318" s="425"/>
      <c r="AC318" s="425"/>
      <c r="AD318" s="425"/>
      <c r="AE318" s="425"/>
      <c r="AF318" s="425"/>
      <c r="AG318" s="425"/>
      <c r="AH318" s="425"/>
      <c r="AI318" s="425"/>
      <c r="AJ318" s="425"/>
      <c r="AK318" s="425"/>
      <c r="AL318" s="425"/>
      <c r="AM318" s="306"/>
    </row>
    <row r="319" spans="1:39" ht="31" hidden="1" outlineLevel="1">
      <c r="A319" s="522">
        <v>31</v>
      </c>
      <c r="B319" s="520" t="s">
        <v>123</v>
      </c>
      <c r="C319" s="291" t="s">
        <v>25</v>
      </c>
      <c r="D319" s="295"/>
      <c r="E319" s="295"/>
      <c r="F319" s="295"/>
      <c r="G319" s="295"/>
      <c r="H319" s="295"/>
      <c r="I319" s="295"/>
      <c r="J319" s="295"/>
      <c r="K319" s="295"/>
      <c r="L319" s="295"/>
      <c r="M319" s="295"/>
      <c r="N319" s="295">
        <v>12</v>
      </c>
      <c r="O319" s="295"/>
      <c r="P319" s="295"/>
      <c r="Q319" s="825"/>
      <c r="R319" s="825"/>
      <c r="S319" s="825"/>
      <c r="T319" s="825"/>
      <c r="U319" s="825"/>
      <c r="V319" s="825"/>
      <c r="W319" s="825"/>
      <c r="X319" s="825"/>
      <c r="Y319" s="426"/>
      <c r="Z319" s="410"/>
      <c r="AA319" s="410"/>
      <c r="AB319" s="410"/>
      <c r="AC319" s="410"/>
      <c r="AD319" s="410"/>
      <c r="AE319" s="410"/>
      <c r="AF319" s="410"/>
      <c r="AG319" s="415"/>
      <c r="AH319" s="415"/>
      <c r="AI319" s="415"/>
      <c r="AJ319" s="415"/>
      <c r="AK319" s="415"/>
      <c r="AL319" s="415"/>
      <c r="AM319" s="296">
        <f>SUM(Y319:AL319)</f>
        <v>0</v>
      </c>
    </row>
    <row r="320" spans="1:39" ht="15.5" hidden="1" outlineLevel="1">
      <c r="B320" s="294" t="s">
        <v>289</v>
      </c>
      <c r="C320" s="291" t="s">
        <v>163</v>
      </c>
      <c r="D320" s="295"/>
      <c r="E320" s="295"/>
      <c r="F320" s="295"/>
      <c r="G320" s="295"/>
      <c r="H320" s="295"/>
      <c r="I320" s="295"/>
      <c r="J320" s="295"/>
      <c r="K320" s="295"/>
      <c r="L320" s="295"/>
      <c r="M320" s="295"/>
      <c r="N320" s="295">
        <v>12</v>
      </c>
      <c r="O320" s="295"/>
      <c r="P320" s="295"/>
      <c r="Q320" s="825"/>
      <c r="R320" s="825"/>
      <c r="S320" s="825"/>
      <c r="T320" s="825"/>
      <c r="U320" s="825"/>
      <c r="V320" s="825"/>
      <c r="W320" s="825"/>
      <c r="X320" s="825"/>
      <c r="Y320" s="411">
        <v>0</v>
      </c>
      <c r="Z320" s="411">
        <v>0</v>
      </c>
      <c r="AA320" s="411">
        <v>0</v>
      </c>
      <c r="AB320" s="411">
        <v>0</v>
      </c>
      <c r="AC320" s="411">
        <v>0</v>
      </c>
      <c r="AD320" s="411">
        <v>0</v>
      </c>
      <c r="AE320" s="411">
        <v>0</v>
      </c>
      <c r="AF320" s="411">
        <v>0</v>
      </c>
      <c r="AG320" s="411">
        <f t="shared" ref="AG320" si="412">AG319</f>
        <v>0</v>
      </c>
      <c r="AH320" s="411">
        <f t="shared" ref="AH320" si="413">AH319</f>
        <v>0</v>
      </c>
      <c r="AI320" s="411">
        <f t="shared" ref="AI320" si="414">AI319</f>
        <v>0</v>
      </c>
      <c r="AJ320" s="411">
        <f t="shared" ref="AJ320" si="415">AJ319</f>
        <v>0</v>
      </c>
      <c r="AK320" s="411">
        <f t="shared" ref="AK320" si="416">AK319</f>
        <v>0</v>
      </c>
      <c r="AL320" s="411">
        <f t="shared" ref="AL320" si="417">AL319</f>
        <v>0</v>
      </c>
      <c r="AM320" s="306"/>
    </row>
    <row r="321" spans="1:39" ht="15.5" hidden="1" outlineLevel="1">
      <c r="B321" s="520"/>
      <c r="C321" s="291"/>
      <c r="D321" s="291"/>
      <c r="E321" s="291"/>
      <c r="F321" s="291"/>
      <c r="G321" s="291"/>
      <c r="H321" s="291"/>
      <c r="I321" s="291"/>
      <c r="J321" s="291"/>
      <c r="K321" s="291"/>
      <c r="L321" s="291"/>
      <c r="M321" s="291"/>
      <c r="N321" s="291"/>
      <c r="O321" s="291"/>
      <c r="P321" s="291"/>
      <c r="Q321" s="822"/>
      <c r="R321" s="822"/>
      <c r="S321" s="822"/>
      <c r="T321" s="822"/>
      <c r="U321" s="822"/>
      <c r="V321" s="822"/>
      <c r="W321" s="822"/>
      <c r="X321" s="822"/>
      <c r="Y321" s="412"/>
      <c r="Z321" s="425"/>
      <c r="AA321" s="425"/>
      <c r="AB321" s="425"/>
      <c r="AC321" s="425"/>
      <c r="AD321" s="425"/>
      <c r="AE321" s="425"/>
      <c r="AF321" s="425"/>
      <c r="AG321" s="425"/>
      <c r="AH321" s="425"/>
      <c r="AI321" s="425"/>
      <c r="AJ321" s="425"/>
      <c r="AK321" s="425"/>
      <c r="AL321" s="425"/>
      <c r="AM321" s="306"/>
    </row>
    <row r="322" spans="1:39" ht="15.5" hidden="1" outlineLevel="1">
      <c r="A322" s="522">
        <v>32</v>
      </c>
      <c r="B322" s="520" t="s">
        <v>124</v>
      </c>
      <c r="C322" s="291" t="s">
        <v>25</v>
      </c>
      <c r="D322" s="295"/>
      <c r="E322" s="295"/>
      <c r="F322" s="295"/>
      <c r="G322" s="295"/>
      <c r="H322" s="295"/>
      <c r="I322" s="295"/>
      <c r="J322" s="295"/>
      <c r="K322" s="295"/>
      <c r="L322" s="295"/>
      <c r="M322" s="295"/>
      <c r="N322" s="295">
        <v>12</v>
      </c>
      <c r="O322" s="295"/>
      <c r="P322" s="295"/>
      <c r="Q322" s="825"/>
      <c r="R322" s="825"/>
      <c r="S322" s="825"/>
      <c r="T322" s="825"/>
      <c r="U322" s="825"/>
      <c r="V322" s="825"/>
      <c r="W322" s="825"/>
      <c r="X322" s="825"/>
      <c r="Y322" s="426"/>
      <c r="Z322" s="410"/>
      <c r="AA322" s="410">
        <v>1</v>
      </c>
      <c r="AB322" s="410"/>
      <c r="AC322" s="410"/>
      <c r="AD322" s="410"/>
      <c r="AE322" s="410"/>
      <c r="AF322" s="410"/>
      <c r="AG322" s="415"/>
      <c r="AH322" s="415"/>
      <c r="AI322" s="415"/>
      <c r="AJ322" s="415"/>
      <c r="AK322" s="415"/>
      <c r="AL322" s="415"/>
      <c r="AM322" s="296">
        <f>SUM(Y322:AL322)</f>
        <v>1</v>
      </c>
    </row>
    <row r="323" spans="1:39" ht="15.5" hidden="1" outlineLevel="1">
      <c r="B323" s="294" t="s">
        <v>289</v>
      </c>
      <c r="C323" s="291" t="s">
        <v>163</v>
      </c>
      <c r="D323" s="295">
        <v>971</v>
      </c>
      <c r="E323" s="742">
        <v>971</v>
      </c>
      <c r="F323" s="742"/>
      <c r="G323" s="742"/>
      <c r="H323" s="742"/>
      <c r="I323" s="742"/>
      <c r="J323" s="742"/>
      <c r="K323" s="742"/>
      <c r="L323" s="742"/>
      <c r="M323" s="742"/>
      <c r="N323" s="295">
        <v>12</v>
      </c>
      <c r="O323" s="295">
        <v>0</v>
      </c>
      <c r="P323" s="742">
        <v>0</v>
      </c>
      <c r="Q323" s="825"/>
      <c r="R323" s="825"/>
      <c r="S323" s="825"/>
      <c r="T323" s="825"/>
      <c r="U323" s="825"/>
      <c r="V323" s="825"/>
      <c r="W323" s="825"/>
      <c r="X323" s="825"/>
      <c r="Y323" s="411">
        <v>0</v>
      </c>
      <c r="Z323" s="411">
        <v>0</v>
      </c>
      <c r="AA323" s="411">
        <v>1</v>
      </c>
      <c r="AB323" s="411">
        <v>0</v>
      </c>
      <c r="AC323" s="411">
        <v>0</v>
      </c>
      <c r="AD323" s="411">
        <v>0</v>
      </c>
      <c r="AE323" s="411">
        <v>0</v>
      </c>
      <c r="AF323" s="411">
        <v>0</v>
      </c>
      <c r="AG323" s="411">
        <f t="shared" ref="AG323" si="418">AG322</f>
        <v>0</v>
      </c>
      <c r="AH323" s="411">
        <f t="shared" ref="AH323" si="419">AH322</f>
        <v>0</v>
      </c>
      <c r="AI323" s="411">
        <f t="shared" ref="AI323" si="420">AI322</f>
        <v>0</v>
      </c>
      <c r="AJ323" s="411">
        <f t="shared" ref="AJ323" si="421">AJ322</f>
        <v>0</v>
      </c>
      <c r="AK323" s="411">
        <f t="shared" ref="AK323" si="422">AK322</f>
        <v>0</v>
      </c>
      <c r="AL323" s="411">
        <f t="shared" ref="AL323" si="423">AL322</f>
        <v>0</v>
      </c>
      <c r="AM323" s="306"/>
    </row>
    <row r="324" spans="1:39" ht="15.5" hidden="1" outlineLevel="1">
      <c r="B324" s="520"/>
      <c r="C324" s="291"/>
      <c r="D324" s="291"/>
      <c r="E324" s="291"/>
      <c r="F324" s="291"/>
      <c r="G324" s="291"/>
      <c r="H324" s="291"/>
      <c r="I324" s="291"/>
      <c r="J324" s="291"/>
      <c r="K324" s="291"/>
      <c r="L324" s="291"/>
      <c r="M324" s="291"/>
      <c r="N324" s="291"/>
      <c r="O324" s="291"/>
      <c r="P324" s="291"/>
      <c r="Q324" s="822"/>
      <c r="R324" s="822"/>
      <c r="S324" s="822"/>
      <c r="T324" s="822"/>
      <c r="U324" s="822"/>
      <c r="V324" s="822"/>
      <c r="W324" s="822"/>
      <c r="X324" s="822"/>
      <c r="Y324" s="412"/>
      <c r="Z324" s="425"/>
      <c r="AA324" s="425"/>
      <c r="AB324" s="425"/>
      <c r="AC324" s="425"/>
      <c r="AD324" s="425"/>
      <c r="AE324" s="425"/>
      <c r="AF324" s="425"/>
      <c r="AG324" s="425"/>
      <c r="AH324" s="425"/>
      <c r="AI324" s="425"/>
      <c r="AJ324" s="425"/>
      <c r="AK324" s="425"/>
      <c r="AL324" s="425"/>
      <c r="AM324" s="306"/>
    </row>
    <row r="325" spans="1:39" ht="15.5" hidden="1" outlineLevel="1">
      <c r="B325" s="288" t="s">
        <v>501</v>
      </c>
      <c r="C325" s="291"/>
      <c r="D325" s="291"/>
      <c r="E325" s="291"/>
      <c r="F325" s="291"/>
      <c r="G325" s="291"/>
      <c r="H325" s="291"/>
      <c r="I325" s="291"/>
      <c r="J325" s="291"/>
      <c r="K325" s="291"/>
      <c r="L325" s="291"/>
      <c r="M325" s="291"/>
      <c r="N325" s="291"/>
      <c r="O325" s="291"/>
      <c r="P325" s="291"/>
      <c r="Q325" s="822"/>
      <c r="R325" s="822"/>
      <c r="S325" s="822"/>
      <c r="T325" s="822"/>
      <c r="U325" s="822"/>
      <c r="V325" s="822"/>
      <c r="W325" s="822"/>
      <c r="X325" s="822"/>
      <c r="Y325" s="412"/>
      <c r="Z325" s="425"/>
      <c r="AA325" s="425"/>
      <c r="AB325" s="425"/>
      <c r="AC325" s="425"/>
      <c r="AD325" s="425"/>
      <c r="AE325" s="425"/>
      <c r="AF325" s="425"/>
      <c r="AG325" s="425"/>
      <c r="AH325" s="425"/>
      <c r="AI325" s="425"/>
      <c r="AJ325" s="425"/>
      <c r="AK325" s="425"/>
      <c r="AL325" s="425"/>
      <c r="AM325" s="306"/>
    </row>
    <row r="326" spans="1:39" ht="15.5" hidden="1" outlineLevel="1">
      <c r="A326" s="522">
        <v>33</v>
      </c>
      <c r="B326" s="520" t="s">
        <v>125</v>
      </c>
      <c r="C326" s="291" t="s">
        <v>25</v>
      </c>
      <c r="D326" s="295"/>
      <c r="E326" s="295"/>
      <c r="F326" s="295"/>
      <c r="G326" s="295"/>
      <c r="H326" s="295"/>
      <c r="I326" s="295"/>
      <c r="J326" s="295"/>
      <c r="K326" s="295"/>
      <c r="L326" s="295"/>
      <c r="M326" s="295"/>
      <c r="N326" s="295">
        <v>0</v>
      </c>
      <c r="O326" s="295"/>
      <c r="P326" s="295"/>
      <c r="Q326" s="825"/>
      <c r="R326" s="825"/>
      <c r="S326" s="825"/>
      <c r="T326" s="825"/>
      <c r="U326" s="825"/>
      <c r="V326" s="825"/>
      <c r="W326" s="825"/>
      <c r="X326" s="825"/>
      <c r="Y326" s="426"/>
      <c r="Z326" s="410"/>
      <c r="AA326" s="410"/>
      <c r="AB326" s="410"/>
      <c r="AC326" s="410"/>
      <c r="AD326" s="410"/>
      <c r="AE326" s="410"/>
      <c r="AF326" s="410"/>
      <c r="AG326" s="415"/>
      <c r="AH326" s="415"/>
      <c r="AI326" s="415"/>
      <c r="AJ326" s="415"/>
      <c r="AK326" s="415"/>
      <c r="AL326" s="415"/>
      <c r="AM326" s="296">
        <f>SUM(Y326:AL326)</f>
        <v>0</v>
      </c>
    </row>
    <row r="327" spans="1:39" ht="15.5" hidden="1" outlineLevel="1">
      <c r="B327" s="294" t="s">
        <v>289</v>
      </c>
      <c r="C327" s="291" t="s">
        <v>163</v>
      </c>
      <c r="D327" s="295"/>
      <c r="E327" s="295"/>
      <c r="F327" s="295"/>
      <c r="G327" s="295"/>
      <c r="H327" s="295"/>
      <c r="I327" s="295"/>
      <c r="J327" s="295"/>
      <c r="K327" s="295"/>
      <c r="L327" s="295"/>
      <c r="M327" s="295"/>
      <c r="N327" s="295">
        <v>0</v>
      </c>
      <c r="O327" s="295"/>
      <c r="P327" s="295"/>
      <c r="Q327" s="825"/>
      <c r="R327" s="825"/>
      <c r="S327" s="825"/>
      <c r="T327" s="825"/>
      <c r="U327" s="825"/>
      <c r="V327" s="825"/>
      <c r="W327" s="825"/>
      <c r="X327" s="825"/>
      <c r="Y327" s="411">
        <v>0</v>
      </c>
      <c r="Z327" s="411">
        <v>0</v>
      </c>
      <c r="AA327" s="411">
        <v>0</v>
      </c>
      <c r="AB327" s="411">
        <v>0</v>
      </c>
      <c r="AC327" s="411">
        <v>0</v>
      </c>
      <c r="AD327" s="411">
        <v>0</v>
      </c>
      <c r="AE327" s="411">
        <v>0</v>
      </c>
      <c r="AF327" s="411">
        <v>0</v>
      </c>
      <c r="AG327" s="411">
        <f t="shared" ref="AG327" si="424">AG326</f>
        <v>0</v>
      </c>
      <c r="AH327" s="411">
        <f t="shared" ref="AH327" si="425">AH326</f>
        <v>0</v>
      </c>
      <c r="AI327" s="411">
        <f t="shared" ref="AI327" si="426">AI326</f>
        <v>0</v>
      </c>
      <c r="AJ327" s="411">
        <f t="shared" ref="AJ327" si="427">AJ326</f>
        <v>0</v>
      </c>
      <c r="AK327" s="411">
        <f t="shared" ref="AK327" si="428">AK326</f>
        <v>0</v>
      </c>
      <c r="AL327" s="411">
        <f t="shared" ref="AL327" si="429">AL326</f>
        <v>0</v>
      </c>
      <c r="AM327" s="306"/>
    </row>
    <row r="328" spans="1:39" ht="15.5" hidden="1" outlineLevel="1">
      <c r="B328" s="520"/>
      <c r="C328" s="291"/>
      <c r="D328" s="291"/>
      <c r="E328" s="291"/>
      <c r="F328" s="291"/>
      <c r="G328" s="291"/>
      <c r="H328" s="291"/>
      <c r="I328" s="291"/>
      <c r="J328" s="291"/>
      <c r="K328" s="291"/>
      <c r="L328" s="291"/>
      <c r="M328" s="291"/>
      <c r="N328" s="291"/>
      <c r="O328" s="291"/>
      <c r="P328" s="291"/>
      <c r="Q328" s="822"/>
      <c r="R328" s="822"/>
      <c r="S328" s="822"/>
      <c r="T328" s="822"/>
      <c r="U328" s="822"/>
      <c r="V328" s="822"/>
      <c r="W328" s="822"/>
      <c r="X328" s="822"/>
      <c r="Y328" s="412"/>
      <c r="Z328" s="425"/>
      <c r="AA328" s="425"/>
      <c r="AB328" s="425"/>
      <c r="AC328" s="425"/>
      <c r="AD328" s="425"/>
      <c r="AE328" s="425"/>
      <c r="AF328" s="425"/>
      <c r="AG328" s="425"/>
      <c r="AH328" s="425"/>
      <c r="AI328" s="425"/>
      <c r="AJ328" s="425"/>
      <c r="AK328" s="425"/>
      <c r="AL328" s="425"/>
      <c r="AM328" s="306"/>
    </row>
    <row r="329" spans="1:39" ht="15.5" hidden="1" outlineLevel="1">
      <c r="A329" s="522">
        <v>34</v>
      </c>
      <c r="B329" s="520" t="s">
        <v>126</v>
      </c>
      <c r="C329" s="291" t="s">
        <v>25</v>
      </c>
      <c r="D329" s="295"/>
      <c r="E329" s="295"/>
      <c r="F329" s="295"/>
      <c r="G329" s="295"/>
      <c r="H329" s="295"/>
      <c r="I329" s="295"/>
      <c r="J329" s="295"/>
      <c r="K329" s="295"/>
      <c r="L329" s="295"/>
      <c r="M329" s="295"/>
      <c r="N329" s="295">
        <v>0</v>
      </c>
      <c r="O329" s="295"/>
      <c r="P329" s="295"/>
      <c r="Q329" s="825"/>
      <c r="R329" s="825"/>
      <c r="S329" s="825"/>
      <c r="T329" s="825"/>
      <c r="U329" s="825"/>
      <c r="V329" s="825"/>
      <c r="W329" s="825"/>
      <c r="X329" s="825"/>
      <c r="Y329" s="426"/>
      <c r="Z329" s="410"/>
      <c r="AA329" s="410"/>
      <c r="AB329" s="410"/>
      <c r="AC329" s="410"/>
      <c r="AD329" s="410"/>
      <c r="AE329" s="410"/>
      <c r="AF329" s="410"/>
      <c r="AG329" s="415"/>
      <c r="AH329" s="415"/>
      <c r="AI329" s="415"/>
      <c r="AJ329" s="415"/>
      <c r="AK329" s="415"/>
      <c r="AL329" s="415"/>
      <c r="AM329" s="296">
        <f>SUM(Y329:AL329)</f>
        <v>0</v>
      </c>
    </row>
    <row r="330" spans="1:39" ht="15.5" hidden="1" outlineLevel="1">
      <c r="B330" s="294" t="s">
        <v>289</v>
      </c>
      <c r="C330" s="291" t="s">
        <v>163</v>
      </c>
      <c r="D330" s="295"/>
      <c r="E330" s="295"/>
      <c r="F330" s="295"/>
      <c r="G330" s="295"/>
      <c r="H330" s="295"/>
      <c r="I330" s="295"/>
      <c r="J330" s="295"/>
      <c r="K330" s="295"/>
      <c r="L330" s="295"/>
      <c r="M330" s="295"/>
      <c r="N330" s="295">
        <v>0</v>
      </c>
      <c r="O330" s="295"/>
      <c r="P330" s="295"/>
      <c r="Q330" s="825"/>
      <c r="R330" s="825"/>
      <c r="S330" s="825"/>
      <c r="T330" s="825"/>
      <c r="U330" s="825"/>
      <c r="V330" s="825"/>
      <c r="W330" s="825"/>
      <c r="X330" s="825"/>
      <c r="Y330" s="411">
        <v>0</v>
      </c>
      <c r="Z330" s="411">
        <v>0</v>
      </c>
      <c r="AA330" s="411">
        <v>0</v>
      </c>
      <c r="AB330" s="411">
        <v>0</v>
      </c>
      <c r="AC330" s="411">
        <v>0</v>
      </c>
      <c r="AD330" s="411">
        <v>0</v>
      </c>
      <c r="AE330" s="411">
        <v>0</v>
      </c>
      <c r="AF330" s="411">
        <v>0</v>
      </c>
      <c r="AG330" s="411">
        <f t="shared" ref="AG330" si="430">AG329</f>
        <v>0</v>
      </c>
      <c r="AH330" s="411">
        <f t="shared" ref="AH330" si="431">AH329</f>
        <v>0</v>
      </c>
      <c r="AI330" s="411">
        <f t="shared" ref="AI330" si="432">AI329</f>
        <v>0</v>
      </c>
      <c r="AJ330" s="411">
        <f t="shared" ref="AJ330" si="433">AJ329</f>
        <v>0</v>
      </c>
      <c r="AK330" s="411">
        <f t="shared" ref="AK330" si="434">AK329</f>
        <v>0</v>
      </c>
      <c r="AL330" s="411">
        <f t="shared" ref="AL330" si="435">AL329</f>
        <v>0</v>
      </c>
      <c r="AM330" s="306"/>
    </row>
    <row r="331" spans="1:39" ht="15.5" hidden="1" outlineLevel="1">
      <c r="B331" s="520"/>
      <c r="C331" s="291"/>
      <c r="D331" s="291"/>
      <c r="E331" s="291"/>
      <c r="F331" s="291"/>
      <c r="G331" s="291"/>
      <c r="H331" s="291"/>
      <c r="I331" s="291"/>
      <c r="J331" s="291"/>
      <c r="K331" s="291"/>
      <c r="L331" s="291"/>
      <c r="M331" s="291"/>
      <c r="N331" s="291"/>
      <c r="O331" s="291"/>
      <c r="P331" s="291"/>
      <c r="Q331" s="822"/>
      <c r="R331" s="822"/>
      <c r="S331" s="822"/>
      <c r="T331" s="822"/>
      <c r="U331" s="822"/>
      <c r="V331" s="822"/>
      <c r="W331" s="822"/>
      <c r="X331" s="822"/>
      <c r="Y331" s="412"/>
      <c r="Z331" s="425"/>
      <c r="AA331" s="425"/>
      <c r="AB331" s="425"/>
      <c r="AC331" s="425"/>
      <c r="AD331" s="425"/>
      <c r="AE331" s="425"/>
      <c r="AF331" s="425"/>
      <c r="AG331" s="425"/>
      <c r="AH331" s="425"/>
      <c r="AI331" s="425"/>
      <c r="AJ331" s="425"/>
      <c r="AK331" s="425"/>
      <c r="AL331" s="425"/>
      <c r="AM331" s="306"/>
    </row>
    <row r="332" spans="1:39" ht="15.5" hidden="1" outlineLevel="1">
      <c r="A332" s="522">
        <v>35</v>
      </c>
      <c r="B332" s="520" t="s">
        <v>127</v>
      </c>
      <c r="C332" s="291" t="s">
        <v>25</v>
      </c>
      <c r="D332" s="295"/>
      <c r="E332" s="295"/>
      <c r="F332" s="295"/>
      <c r="G332" s="295"/>
      <c r="H332" s="295"/>
      <c r="I332" s="295"/>
      <c r="J332" s="295"/>
      <c r="K332" s="295"/>
      <c r="L332" s="295"/>
      <c r="M332" s="295"/>
      <c r="N332" s="295">
        <v>0</v>
      </c>
      <c r="O332" s="295"/>
      <c r="P332" s="295"/>
      <c r="Q332" s="825"/>
      <c r="R332" s="825"/>
      <c r="S332" s="825"/>
      <c r="T332" s="825"/>
      <c r="U332" s="825"/>
      <c r="V332" s="825"/>
      <c r="W332" s="825"/>
      <c r="X332" s="825"/>
      <c r="Y332" s="426"/>
      <c r="Z332" s="410"/>
      <c r="AA332" s="410"/>
      <c r="AB332" s="410"/>
      <c r="AC332" s="410"/>
      <c r="AD332" s="410"/>
      <c r="AE332" s="410"/>
      <c r="AF332" s="410"/>
      <c r="AG332" s="415"/>
      <c r="AH332" s="415"/>
      <c r="AI332" s="415"/>
      <c r="AJ332" s="415"/>
      <c r="AK332" s="415"/>
      <c r="AL332" s="415"/>
      <c r="AM332" s="296">
        <f>SUM(Y332:AL332)</f>
        <v>0</v>
      </c>
    </row>
    <row r="333" spans="1:39" ht="15.5" hidden="1" outlineLevel="1">
      <c r="B333" s="294" t="s">
        <v>289</v>
      </c>
      <c r="C333" s="291" t="s">
        <v>163</v>
      </c>
      <c r="D333" s="295"/>
      <c r="E333" s="295"/>
      <c r="F333" s="295"/>
      <c r="G333" s="295"/>
      <c r="H333" s="295"/>
      <c r="I333" s="295"/>
      <c r="J333" s="295"/>
      <c r="K333" s="295"/>
      <c r="L333" s="295"/>
      <c r="M333" s="295"/>
      <c r="N333" s="295">
        <v>0</v>
      </c>
      <c r="O333" s="295"/>
      <c r="P333" s="295"/>
      <c r="Q333" s="825"/>
      <c r="R333" s="825"/>
      <c r="S333" s="825"/>
      <c r="T333" s="825"/>
      <c r="U333" s="825"/>
      <c r="V333" s="825"/>
      <c r="W333" s="825"/>
      <c r="X333" s="825"/>
      <c r="Y333" s="411">
        <v>0</v>
      </c>
      <c r="Z333" s="411">
        <v>0</v>
      </c>
      <c r="AA333" s="411">
        <v>0</v>
      </c>
      <c r="AB333" s="411">
        <v>0</v>
      </c>
      <c r="AC333" s="411">
        <v>0</v>
      </c>
      <c r="AD333" s="411">
        <v>0</v>
      </c>
      <c r="AE333" s="411">
        <v>0</v>
      </c>
      <c r="AF333" s="411">
        <v>0</v>
      </c>
      <c r="AG333" s="411">
        <f t="shared" ref="AG333" si="436">AG332</f>
        <v>0</v>
      </c>
      <c r="AH333" s="411">
        <f t="shared" ref="AH333" si="437">AH332</f>
        <v>0</v>
      </c>
      <c r="AI333" s="411">
        <f t="shared" ref="AI333" si="438">AI332</f>
        <v>0</v>
      </c>
      <c r="AJ333" s="411">
        <f t="shared" ref="AJ333" si="439">AJ332</f>
        <v>0</v>
      </c>
      <c r="AK333" s="411">
        <f t="shared" ref="AK333" si="440">AK332</f>
        <v>0</v>
      </c>
      <c r="AL333" s="411">
        <f t="shared" ref="AL333" si="441">AL332</f>
        <v>0</v>
      </c>
      <c r="AM333" s="306"/>
    </row>
    <row r="334" spans="1:39" ht="15.5" hidden="1" outlineLevel="1">
      <c r="B334" s="294"/>
      <c r="C334" s="291"/>
      <c r="D334" s="291"/>
      <c r="E334" s="291"/>
      <c r="F334" s="291"/>
      <c r="G334" s="291"/>
      <c r="H334" s="291"/>
      <c r="I334" s="291"/>
      <c r="J334" s="291"/>
      <c r="K334" s="291"/>
      <c r="L334" s="291"/>
      <c r="M334" s="291"/>
      <c r="N334" s="291"/>
      <c r="O334" s="291"/>
      <c r="P334" s="291"/>
      <c r="Q334" s="822"/>
      <c r="R334" s="822"/>
      <c r="S334" s="822"/>
      <c r="T334" s="822"/>
      <c r="U334" s="822"/>
      <c r="V334" s="822"/>
      <c r="W334" s="822"/>
      <c r="X334" s="822"/>
      <c r="Y334" s="412"/>
      <c r="Z334" s="425"/>
      <c r="AA334" s="425"/>
      <c r="AB334" s="425"/>
      <c r="AC334" s="425"/>
      <c r="AD334" s="425"/>
      <c r="AE334" s="425"/>
      <c r="AF334" s="425"/>
      <c r="AG334" s="425"/>
      <c r="AH334" s="425"/>
      <c r="AI334" s="425"/>
      <c r="AJ334" s="425"/>
      <c r="AK334" s="425"/>
      <c r="AL334" s="425"/>
      <c r="AM334" s="306"/>
    </row>
    <row r="335" spans="1:39" ht="15.5" hidden="1" outlineLevel="1">
      <c r="B335" s="288" t="s">
        <v>502</v>
      </c>
      <c r="C335" s="291"/>
      <c r="D335" s="291"/>
      <c r="E335" s="291"/>
      <c r="F335" s="291"/>
      <c r="G335" s="291"/>
      <c r="H335" s="291"/>
      <c r="I335" s="291"/>
      <c r="J335" s="291"/>
      <c r="K335" s="291"/>
      <c r="L335" s="291"/>
      <c r="M335" s="291"/>
      <c r="N335" s="291"/>
      <c r="O335" s="291"/>
      <c r="P335" s="291"/>
      <c r="Q335" s="822"/>
      <c r="R335" s="822"/>
      <c r="S335" s="822"/>
      <c r="T335" s="822"/>
      <c r="U335" s="822"/>
      <c r="V335" s="822"/>
      <c r="W335" s="822"/>
      <c r="X335" s="822"/>
      <c r="Y335" s="412"/>
      <c r="Z335" s="425"/>
      <c r="AA335" s="425"/>
      <c r="AB335" s="425"/>
      <c r="AC335" s="425"/>
      <c r="AD335" s="425"/>
      <c r="AE335" s="425"/>
      <c r="AF335" s="425"/>
      <c r="AG335" s="425"/>
      <c r="AH335" s="425"/>
      <c r="AI335" s="425"/>
      <c r="AJ335" s="425"/>
      <c r="AK335" s="425"/>
      <c r="AL335" s="425"/>
      <c r="AM335" s="306"/>
    </row>
    <row r="336" spans="1:39" ht="46.5" hidden="1" outlineLevel="1">
      <c r="A336" s="522">
        <v>36</v>
      </c>
      <c r="B336" s="520" t="s">
        <v>128</v>
      </c>
      <c r="C336" s="291" t="s">
        <v>25</v>
      </c>
      <c r="D336" s="295"/>
      <c r="E336" s="295"/>
      <c r="F336" s="295"/>
      <c r="G336" s="295"/>
      <c r="H336" s="295"/>
      <c r="I336" s="295"/>
      <c r="J336" s="295"/>
      <c r="K336" s="295"/>
      <c r="L336" s="295"/>
      <c r="M336" s="295"/>
      <c r="N336" s="295">
        <v>12</v>
      </c>
      <c r="O336" s="295"/>
      <c r="P336" s="295"/>
      <c r="Q336" s="825"/>
      <c r="R336" s="825"/>
      <c r="S336" s="825"/>
      <c r="T336" s="825"/>
      <c r="U336" s="825"/>
      <c r="V336" s="825"/>
      <c r="W336" s="825"/>
      <c r="X336" s="825"/>
      <c r="Y336" s="426"/>
      <c r="Z336" s="410"/>
      <c r="AA336" s="410"/>
      <c r="AB336" s="410"/>
      <c r="AC336" s="410"/>
      <c r="AD336" s="410"/>
      <c r="AE336" s="410"/>
      <c r="AF336" s="410"/>
      <c r="AG336" s="415"/>
      <c r="AH336" s="415"/>
      <c r="AI336" s="415"/>
      <c r="AJ336" s="415"/>
      <c r="AK336" s="415"/>
      <c r="AL336" s="415"/>
      <c r="AM336" s="296">
        <f>SUM(Y336:AL336)</f>
        <v>0</v>
      </c>
    </row>
    <row r="337" spans="1:39" ht="15.5" hidden="1" outlineLevel="1">
      <c r="B337" s="294" t="s">
        <v>289</v>
      </c>
      <c r="C337" s="291" t="s">
        <v>163</v>
      </c>
      <c r="D337" s="295"/>
      <c r="E337" s="295"/>
      <c r="F337" s="295"/>
      <c r="G337" s="295"/>
      <c r="H337" s="295"/>
      <c r="I337" s="295"/>
      <c r="J337" s="295"/>
      <c r="K337" s="295"/>
      <c r="L337" s="295"/>
      <c r="M337" s="295"/>
      <c r="N337" s="295">
        <v>12</v>
      </c>
      <c r="O337" s="295"/>
      <c r="P337" s="295"/>
      <c r="Q337" s="825"/>
      <c r="R337" s="825"/>
      <c r="S337" s="825"/>
      <c r="T337" s="825"/>
      <c r="U337" s="825"/>
      <c r="V337" s="825"/>
      <c r="W337" s="825"/>
      <c r="X337" s="825"/>
      <c r="Y337" s="411">
        <v>0</v>
      </c>
      <c r="Z337" s="411">
        <v>0</v>
      </c>
      <c r="AA337" s="411">
        <v>0</v>
      </c>
      <c r="AB337" s="411">
        <v>0</v>
      </c>
      <c r="AC337" s="411">
        <v>0</v>
      </c>
      <c r="AD337" s="411">
        <v>0</v>
      </c>
      <c r="AE337" s="411">
        <v>0</v>
      </c>
      <c r="AF337" s="411">
        <v>0</v>
      </c>
      <c r="AG337" s="411">
        <f t="shared" ref="AG337" si="442">AG336</f>
        <v>0</v>
      </c>
      <c r="AH337" s="411">
        <f t="shared" ref="AH337" si="443">AH336</f>
        <v>0</v>
      </c>
      <c r="AI337" s="411">
        <f t="shared" ref="AI337" si="444">AI336</f>
        <v>0</v>
      </c>
      <c r="AJ337" s="411">
        <f t="shared" ref="AJ337" si="445">AJ336</f>
        <v>0</v>
      </c>
      <c r="AK337" s="411">
        <f t="shared" ref="AK337" si="446">AK336</f>
        <v>0</v>
      </c>
      <c r="AL337" s="411">
        <f t="shared" ref="AL337" si="447">AL336</f>
        <v>0</v>
      </c>
      <c r="AM337" s="306"/>
    </row>
    <row r="338" spans="1:39" ht="15.5" hidden="1" outlineLevel="1">
      <c r="B338" s="520"/>
      <c r="C338" s="291"/>
      <c r="D338" s="291"/>
      <c r="E338" s="291"/>
      <c r="F338" s="291"/>
      <c r="G338" s="291"/>
      <c r="H338" s="291"/>
      <c r="I338" s="291"/>
      <c r="J338" s="291"/>
      <c r="K338" s="291"/>
      <c r="L338" s="291"/>
      <c r="M338" s="291"/>
      <c r="N338" s="291"/>
      <c r="O338" s="291"/>
      <c r="P338" s="291"/>
      <c r="Q338" s="822"/>
      <c r="R338" s="822"/>
      <c r="S338" s="822"/>
      <c r="T338" s="822"/>
      <c r="U338" s="822"/>
      <c r="V338" s="822"/>
      <c r="W338" s="822"/>
      <c r="X338" s="822"/>
      <c r="Y338" s="412"/>
      <c r="Z338" s="425"/>
      <c r="AA338" s="425"/>
      <c r="AB338" s="425"/>
      <c r="AC338" s="425"/>
      <c r="AD338" s="425"/>
      <c r="AE338" s="425"/>
      <c r="AF338" s="425"/>
      <c r="AG338" s="425"/>
      <c r="AH338" s="425"/>
      <c r="AI338" s="425"/>
      <c r="AJ338" s="425"/>
      <c r="AK338" s="425"/>
      <c r="AL338" s="425"/>
      <c r="AM338" s="306"/>
    </row>
    <row r="339" spans="1:39" ht="31" hidden="1" outlineLevel="1">
      <c r="A339" s="522">
        <v>37</v>
      </c>
      <c r="B339" s="520" t="s">
        <v>129</v>
      </c>
      <c r="C339" s="291" t="s">
        <v>25</v>
      </c>
      <c r="D339" s="295"/>
      <c r="E339" s="295"/>
      <c r="F339" s="295"/>
      <c r="G339" s="295"/>
      <c r="H339" s="295"/>
      <c r="I339" s="295"/>
      <c r="J339" s="295"/>
      <c r="K339" s="295"/>
      <c r="L339" s="295"/>
      <c r="M339" s="295"/>
      <c r="N339" s="295">
        <v>12</v>
      </c>
      <c r="O339" s="295"/>
      <c r="P339" s="295"/>
      <c r="Q339" s="825"/>
      <c r="R339" s="825"/>
      <c r="S339" s="825"/>
      <c r="T339" s="825"/>
      <c r="U339" s="825"/>
      <c r="V339" s="825"/>
      <c r="W339" s="825"/>
      <c r="X339" s="825"/>
      <c r="Y339" s="426"/>
      <c r="Z339" s="410"/>
      <c r="AA339" s="410"/>
      <c r="AB339" s="410"/>
      <c r="AC339" s="410"/>
      <c r="AD339" s="410"/>
      <c r="AE339" s="410"/>
      <c r="AF339" s="410"/>
      <c r="AG339" s="415"/>
      <c r="AH339" s="415"/>
      <c r="AI339" s="415"/>
      <c r="AJ339" s="415"/>
      <c r="AK339" s="415"/>
      <c r="AL339" s="415"/>
      <c r="AM339" s="296">
        <f>SUM(Y339:AL339)</f>
        <v>0</v>
      </c>
    </row>
    <row r="340" spans="1:39" ht="15.5" hidden="1" outlineLevel="1">
      <c r="B340" s="294" t="s">
        <v>289</v>
      </c>
      <c r="C340" s="291" t="s">
        <v>163</v>
      </c>
      <c r="D340" s="295"/>
      <c r="E340" s="295"/>
      <c r="F340" s="295"/>
      <c r="G340" s="295"/>
      <c r="H340" s="295"/>
      <c r="I340" s="295"/>
      <c r="J340" s="295"/>
      <c r="K340" s="295"/>
      <c r="L340" s="295"/>
      <c r="M340" s="295"/>
      <c r="N340" s="295">
        <v>12</v>
      </c>
      <c r="O340" s="295"/>
      <c r="P340" s="295"/>
      <c r="Q340" s="825"/>
      <c r="R340" s="825"/>
      <c r="S340" s="825"/>
      <c r="T340" s="825"/>
      <c r="U340" s="825"/>
      <c r="V340" s="825"/>
      <c r="W340" s="825"/>
      <c r="X340" s="825"/>
      <c r="Y340" s="411">
        <v>0</v>
      </c>
      <c r="Z340" s="411">
        <v>0</v>
      </c>
      <c r="AA340" s="411">
        <v>0</v>
      </c>
      <c r="AB340" s="411">
        <v>0</v>
      </c>
      <c r="AC340" s="411">
        <v>0</v>
      </c>
      <c r="AD340" s="411">
        <v>0</v>
      </c>
      <c r="AE340" s="411">
        <v>0</v>
      </c>
      <c r="AF340" s="411">
        <v>0</v>
      </c>
      <c r="AG340" s="411">
        <f t="shared" ref="AG340" si="448">AG339</f>
        <v>0</v>
      </c>
      <c r="AH340" s="411">
        <f t="shared" ref="AH340" si="449">AH339</f>
        <v>0</v>
      </c>
      <c r="AI340" s="411">
        <f t="shared" ref="AI340" si="450">AI339</f>
        <v>0</v>
      </c>
      <c r="AJ340" s="411">
        <f t="shared" ref="AJ340" si="451">AJ339</f>
        <v>0</v>
      </c>
      <c r="AK340" s="411">
        <f t="shared" ref="AK340" si="452">AK339</f>
        <v>0</v>
      </c>
      <c r="AL340" s="411">
        <f t="shared" ref="AL340" si="453">AL339</f>
        <v>0</v>
      </c>
      <c r="AM340" s="306"/>
    </row>
    <row r="341" spans="1:39" ht="15.5" hidden="1" outlineLevel="1">
      <c r="B341" s="520"/>
      <c r="C341" s="291"/>
      <c r="D341" s="291"/>
      <c r="E341" s="291"/>
      <c r="F341" s="291"/>
      <c r="G341" s="291"/>
      <c r="H341" s="291"/>
      <c r="I341" s="291"/>
      <c r="J341" s="291"/>
      <c r="K341" s="291"/>
      <c r="L341" s="291"/>
      <c r="M341" s="291"/>
      <c r="N341" s="291"/>
      <c r="O341" s="291"/>
      <c r="P341" s="291"/>
      <c r="Q341" s="822"/>
      <c r="R341" s="822"/>
      <c r="S341" s="822"/>
      <c r="T341" s="822"/>
      <c r="U341" s="822"/>
      <c r="V341" s="822"/>
      <c r="W341" s="822"/>
      <c r="X341" s="822"/>
      <c r="Y341" s="412"/>
      <c r="Z341" s="425"/>
      <c r="AA341" s="425"/>
      <c r="AB341" s="425"/>
      <c r="AC341" s="425"/>
      <c r="AD341" s="425"/>
      <c r="AE341" s="425"/>
      <c r="AF341" s="425"/>
      <c r="AG341" s="425"/>
      <c r="AH341" s="425"/>
      <c r="AI341" s="425"/>
      <c r="AJ341" s="425"/>
      <c r="AK341" s="425"/>
      <c r="AL341" s="425"/>
      <c r="AM341" s="306"/>
    </row>
    <row r="342" spans="1:39" ht="15.5" hidden="1" outlineLevel="1">
      <c r="A342" s="522">
        <v>38</v>
      </c>
      <c r="B342" s="520" t="s">
        <v>130</v>
      </c>
      <c r="C342" s="291" t="s">
        <v>25</v>
      </c>
      <c r="D342" s="295"/>
      <c r="E342" s="295"/>
      <c r="F342" s="295"/>
      <c r="G342" s="295"/>
      <c r="H342" s="295"/>
      <c r="I342" s="295"/>
      <c r="J342" s="295"/>
      <c r="K342" s="295"/>
      <c r="L342" s="295"/>
      <c r="M342" s="295"/>
      <c r="N342" s="295">
        <v>12</v>
      </c>
      <c r="O342" s="295"/>
      <c r="P342" s="295"/>
      <c r="Q342" s="825"/>
      <c r="R342" s="825"/>
      <c r="S342" s="825"/>
      <c r="T342" s="825"/>
      <c r="U342" s="825"/>
      <c r="V342" s="825"/>
      <c r="W342" s="825"/>
      <c r="X342" s="825"/>
      <c r="Y342" s="426"/>
      <c r="Z342" s="410"/>
      <c r="AA342" s="410"/>
      <c r="AB342" s="410"/>
      <c r="AC342" s="410"/>
      <c r="AD342" s="410"/>
      <c r="AE342" s="410"/>
      <c r="AF342" s="410"/>
      <c r="AG342" s="415"/>
      <c r="AH342" s="415"/>
      <c r="AI342" s="415"/>
      <c r="AJ342" s="415"/>
      <c r="AK342" s="415"/>
      <c r="AL342" s="415"/>
      <c r="AM342" s="296">
        <f>SUM(Y342:AL342)</f>
        <v>0</v>
      </c>
    </row>
    <row r="343" spans="1:39" ht="15.5" hidden="1" outlineLevel="1">
      <c r="B343" s="294" t="s">
        <v>289</v>
      </c>
      <c r="C343" s="291" t="s">
        <v>163</v>
      </c>
      <c r="D343" s="295"/>
      <c r="E343" s="295"/>
      <c r="F343" s="295"/>
      <c r="G343" s="295"/>
      <c r="H343" s="295"/>
      <c r="I343" s="295"/>
      <c r="J343" s="295"/>
      <c r="K343" s="295"/>
      <c r="L343" s="295"/>
      <c r="M343" s="295"/>
      <c r="N343" s="295">
        <v>12</v>
      </c>
      <c r="O343" s="295"/>
      <c r="P343" s="295"/>
      <c r="Q343" s="825"/>
      <c r="R343" s="825"/>
      <c r="S343" s="825"/>
      <c r="T343" s="825"/>
      <c r="U343" s="825"/>
      <c r="V343" s="825"/>
      <c r="W343" s="825"/>
      <c r="X343" s="825"/>
      <c r="Y343" s="411">
        <v>0</v>
      </c>
      <c r="Z343" s="411">
        <v>0</v>
      </c>
      <c r="AA343" s="411">
        <v>0</v>
      </c>
      <c r="AB343" s="411">
        <v>0</v>
      </c>
      <c r="AC343" s="411">
        <v>0</v>
      </c>
      <c r="AD343" s="411">
        <v>0</v>
      </c>
      <c r="AE343" s="411">
        <v>0</v>
      </c>
      <c r="AF343" s="411">
        <v>0</v>
      </c>
      <c r="AG343" s="411">
        <f t="shared" ref="AG343" si="454">AG342</f>
        <v>0</v>
      </c>
      <c r="AH343" s="411">
        <f t="shared" ref="AH343" si="455">AH342</f>
        <v>0</v>
      </c>
      <c r="AI343" s="411">
        <f t="shared" ref="AI343" si="456">AI342</f>
        <v>0</v>
      </c>
      <c r="AJ343" s="411">
        <f t="shared" ref="AJ343" si="457">AJ342</f>
        <v>0</v>
      </c>
      <c r="AK343" s="411">
        <f t="shared" ref="AK343" si="458">AK342</f>
        <v>0</v>
      </c>
      <c r="AL343" s="411">
        <f t="shared" ref="AL343" si="459">AL342</f>
        <v>0</v>
      </c>
      <c r="AM343" s="306"/>
    </row>
    <row r="344" spans="1:39" ht="15.5" hidden="1" outlineLevel="1">
      <c r="B344" s="520"/>
      <c r="C344" s="291"/>
      <c r="D344" s="291"/>
      <c r="E344" s="291"/>
      <c r="F344" s="291"/>
      <c r="G344" s="291"/>
      <c r="H344" s="291"/>
      <c r="I344" s="291"/>
      <c r="J344" s="291"/>
      <c r="K344" s="291"/>
      <c r="L344" s="291"/>
      <c r="M344" s="291"/>
      <c r="N344" s="291"/>
      <c r="O344" s="291"/>
      <c r="P344" s="291"/>
      <c r="Q344" s="822"/>
      <c r="R344" s="822"/>
      <c r="S344" s="822"/>
      <c r="T344" s="822"/>
      <c r="U344" s="822"/>
      <c r="V344" s="822"/>
      <c r="W344" s="822"/>
      <c r="X344" s="822"/>
      <c r="Y344" s="412"/>
      <c r="Z344" s="425"/>
      <c r="AA344" s="425"/>
      <c r="AB344" s="425"/>
      <c r="AC344" s="425"/>
      <c r="AD344" s="425"/>
      <c r="AE344" s="425"/>
      <c r="AF344" s="425"/>
      <c r="AG344" s="425"/>
      <c r="AH344" s="425"/>
      <c r="AI344" s="425"/>
      <c r="AJ344" s="425"/>
      <c r="AK344" s="425"/>
      <c r="AL344" s="425"/>
      <c r="AM344" s="306"/>
    </row>
    <row r="345" spans="1:39" ht="31" hidden="1" outlineLevel="1">
      <c r="A345" s="522">
        <v>39</v>
      </c>
      <c r="B345" s="520" t="s">
        <v>131</v>
      </c>
      <c r="C345" s="291" t="s">
        <v>25</v>
      </c>
      <c r="D345" s="295"/>
      <c r="E345" s="295"/>
      <c r="F345" s="295"/>
      <c r="G345" s="295"/>
      <c r="H345" s="295"/>
      <c r="I345" s="295"/>
      <c r="J345" s="295"/>
      <c r="K345" s="295"/>
      <c r="L345" s="295"/>
      <c r="M345" s="295"/>
      <c r="N345" s="295">
        <v>12</v>
      </c>
      <c r="O345" s="295"/>
      <c r="P345" s="295"/>
      <c r="Q345" s="825"/>
      <c r="R345" s="825"/>
      <c r="S345" s="825"/>
      <c r="T345" s="825"/>
      <c r="U345" s="825"/>
      <c r="V345" s="825"/>
      <c r="W345" s="825"/>
      <c r="X345" s="825"/>
      <c r="Y345" s="426"/>
      <c r="Z345" s="410"/>
      <c r="AA345" s="410"/>
      <c r="AB345" s="410"/>
      <c r="AC345" s="410"/>
      <c r="AD345" s="410"/>
      <c r="AE345" s="410"/>
      <c r="AF345" s="410"/>
      <c r="AG345" s="415"/>
      <c r="AH345" s="415"/>
      <c r="AI345" s="415"/>
      <c r="AJ345" s="415"/>
      <c r="AK345" s="415"/>
      <c r="AL345" s="415"/>
      <c r="AM345" s="296">
        <f>SUM(Y345:AL345)</f>
        <v>0</v>
      </c>
    </row>
    <row r="346" spans="1:39" ht="15.5" hidden="1" outlineLevel="1">
      <c r="B346" s="294" t="s">
        <v>289</v>
      </c>
      <c r="C346" s="291" t="s">
        <v>163</v>
      </c>
      <c r="D346" s="295"/>
      <c r="E346" s="295"/>
      <c r="F346" s="295"/>
      <c r="G346" s="295"/>
      <c r="H346" s="295"/>
      <c r="I346" s="295"/>
      <c r="J346" s="295"/>
      <c r="K346" s="295"/>
      <c r="L346" s="295"/>
      <c r="M346" s="295"/>
      <c r="N346" s="295">
        <v>12</v>
      </c>
      <c r="O346" s="295"/>
      <c r="P346" s="295"/>
      <c r="Q346" s="825"/>
      <c r="R346" s="825"/>
      <c r="S346" s="825"/>
      <c r="T346" s="825"/>
      <c r="U346" s="825"/>
      <c r="V346" s="825"/>
      <c r="W346" s="825"/>
      <c r="X346" s="825"/>
      <c r="Y346" s="411">
        <v>0</v>
      </c>
      <c r="Z346" s="411">
        <v>0</v>
      </c>
      <c r="AA346" s="411">
        <v>0</v>
      </c>
      <c r="AB346" s="411">
        <v>0</v>
      </c>
      <c r="AC346" s="411">
        <v>0</v>
      </c>
      <c r="AD346" s="411">
        <v>0</v>
      </c>
      <c r="AE346" s="411">
        <v>0</v>
      </c>
      <c r="AF346" s="411">
        <v>0</v>
      </c>
      <c r="AG346" s="411">
        <f t="shared" ref="AG346" si="460">AG345</f>
        <v>0</v>
      </c>
      <c r="AH346" s="411">
        <f t="shared" ref="AH346" si="461">AH345</f>
        <v>0</v>
      </c>
      <c r="AI346" s="411">
        <f t="shared" ref="AI346" si="462">AI345</f>
        <v>0</v>
      </c>
      <c r="AJ346" s="411">
        <f t="shared" ref="AJ346" si="463">AJ345</f>
        <v>0</v>
      </c>
      <c r="AK346" s="411">
        <f t="shared" ref="AK346" si="464">AK345</f>
        <v>0</v>
      </c>
      <c r="AL346" s="411">
        <f t="shared" ref="AL346" si="465">AL345</f>
        <v>0</v>
      </c>
      <c r="AM346" s="306"/>
    </row>
    <row r="347" spans="1:39" ht="15.5" hidden="1" outlineLevel="1">
      <c r="B347" s="520"/>
      <c r="C347" s="291"/>
      <c r="D347" s="291"/>
      <c r="E347" s="291"/>
      <c r="F347" s="291"/>
      <c r="G347" s="291"/>
      <c r="H347" s="291"/>
      <c r="I347" s="291"/>
      <c r="J347" s="291"/>
      <c r="K347" s="291"/>
      <c r="L347" s="291"/>
      <c r="M347" s="291"/>
      <c r="N347" s="291"/>
      <c r="O347" s="291"/>
      <c r="P347" s="291"/>
      <c r="Q347" s="822"/>
      <c r="R347" s="822"/>
      <c r="S347" s="822"/>
      <c r="T347" s="822"/>
      <c r="U347" s="822"/>
      <c r="V347" s="822"/>
      <c r="W347" s="822"/>
      <c r="X347" s="822"/>
      <c r="Y347" s="412"/>
      <c r="Z347" s="425"/>
      <c r="AA347" s="425"/>
      <c r="AB347" s="425"/>
      <c r="AC347" s="425"/>
      <c r="AD347" s="425"/>
      <c r="AE347" s="425"/>
      <c r="AF347" s="425"/>
      <c r="AG347" s="425"/>
      <c r="AH347" s="425"/>
      <c r="AI347" s="425"/>
      <c r="AJ347" s="425"/>
      <c r="AK347" s="425"/>
      <c r="AL347" s="425"/>
      <c r="AM347" s="306"/>
    </row>
    <row r="348" spans="1:39" ht="31" hidden="1" outlineLevel="1">
      <c r="A348" s="522">
        <v>40</v>
      </c>
      <c r="B348" s="520" t="s">
        <v>132</v>
      </c>
      <c r="C348" s="291" t="s">
        <v>25</v>
      </c>
      <c r="D348" s="295"/>
      <c r="E348" s="295"/>
      <c r="F348" s="295"/>
      <c r="G348" s="295"/>
      <c r="H348" s="295"/>
      <c r="I348" s="295"/>
      <c r="J348" s="295"/>
      <c r="K348" s="295"/>
      <c r="L348" s="295"/>
      <c r="M348" s="295"/>
      <c r="N348" s="295">
        <v>12</v>
      </c>
      <c r="O348" s="295"/>
      <c r="P348" s="295"/>
      <c r="Q348" s="825"/>
      <c r="R348" s="825"/>
      <c r="S348" s="825"/>
      <c r="T348" s="825"/>
      <c r="U348" s="825"/>
      <c r="V348" s="825"/>
      <c r="W348" s="825"/>
      <c r="X348" s="825"/>
      <c r="Y348" s="426"/>
      <c r="Z348" s="410"/>
      <c r="AA348" s="410"/>
      <c r="AB348" s="410"/>
      <c r="AC348" s="410"/>
      <c r="AD348" s="410"/>
      <c r="AE348" s="410"/>
      <c r="AF348" s="410"/>
      <c r="AG348" s="415"/>
      <c r="AH348" s="415"/>
      <c r="AI348" s="415"/>
      <c r="AJ348" s="415"/>
      <c r="AK348" s="415"/>
      <c r="AL348" s="415"/>
      <c r="AM348" s="296">
        <f>SUM(Y348:AL348)</f>
        <v>0</v>
      </c>
    </row>
    <row r="349" spans="1:39" ht="15.5" hidden="1" outlineLevel="1">
      <c r="B349" s="294" t="s">
        <v>289</v>
      </c>
      <c r="C349" s="291" t="s">
        <v>163</v>
      </c>
      <c r="D349" s="295"/>
      <c r="E349" s="295"/>
      <c r="F349" s="295"/>
      <c r="G349" s="295"/>
      <c r="H349" s="295"/>
      <c r="I349" s="295"/>
      <c r="J349" s="295"/>
      <c r="K349" s="295"/>
      <c r="L349" s="295"/>
      <c r="M349" s="295"/>
      <c r="N349" s="295">
        <v>12</v>
      </c>
      <c r="O349" s="295"/>
      <c r="P349" s="295"/>
      <c r="Q349" s="825"/>
      <c r="R349" s="825"/>
      <c r="S349" s="825"/>
      <c r="T349" s="825"/>
      <c r="U349" s="825"/>
      <c r="V349" s="825"/>
      <c r="W349" s="825"/>
      <c r="X349" s="825"/>
      <c r="Y349" s="411">
        <v>0</v>
      </c>
      <c r="Z349" s="411">
        <v>0</v>
      </c>
      <c r="AA349" s="411">
        <v>0</v>
      </c>
      <c r="AB349" s="411">
        <v>0</v>
      </c>
      <c r="AC349" s="411">
        <v>0</v>
      </c>
      <c r="AD349" s="411">
        <v>0</v>
      </c>
      <c r="AE349" s="411">
        <v>0</v>
      </c>
      <c r="AF349" s="411">
        <v>0</v>
      </c>
      <c r="AG349" s="411">
        <f t="shared" ref="AG349" si="466">AG348</f>
        <v>0</v>
      </c>
      <c r="AH349" s="411">
        <f t="shared" ref="AH349" si="467">AH348</f>
        <v>0</v>
      </c>
      <c r="AI349" s="411">
        <f t="shared" ref="AI349" si="468">AI348</f>
        <v>0</v>
      </c>
      <c r="AJ349" s="411">
        <f t="shared" ref="AJ349" si="469">AJ348</f>
        <v>0</v>
      </c>
      <c r="AK349" s="411">
        <f t="shared" ref="AK349" si="470">AK348</f>
        <v>0</v>
      </c>
      <c r="AL349" s="411">
        <f t="shared" ref="AL349" si="471">AL348</f>
        <v>0</v>
      </c>
      <c r="AM349" s="306"/>
    </row>
    <row r="350" spans="1:39" ht="15.5" hidden="1" outlineLevel="1">
      <c r="B350" s="520"/>
      <c r="C350" s="291"/>
      <c r="D350" s="291"/>
      <c r="E350" s="291"/>
      <c r="F350" s="291"/>
      <c r="G350" s="291"/>
      <c r="H350" s="291"/>
      <c r="I350" s="291"/>
      <c r="J350" s="291"/>
      <c r="K350" s="291"/>
      <c r="L350" s="291"/>
      <c r="M350" s="291"/>
      <c r="N350" s="291"/>
      <c r="O350" s="291"/>
      <c r="P350" s="291"/>
      <c r="Q350" s="822"/>
      <c r="R350" s="822"/>
      <c r="S350" s="822"/>
      <c r="T350" s="822"/>
      <c r="U350" s="822"/>
      <c r="V350" s="822"/>
      <c r="W350" s="822"/>
      <c r="X350" s="822"/>
      <c r="Y350" s="412"/>
      <c r="Z350" s="425"/>
      <c r="AA350" s="425"/>
      <c r="AB350" s="425"/>
      <c r="AC350" s="425"/>
      <c r="AD350" s="425"/>
      <c r="AE350" s="425"/>
      <c r="AF350" s="425"/>
      <c r="AG350" s="425"/>
      <c r="AH350" s="425"/>
      <c r="AI350" s="425"/>
      <c r="AJ350" s="425"/>
      <c r="AK350" s="425"/>
      <c r="AL350" s="425"/>
      <c r="AM350" s="306"/>
    </row>
    <row r="351" spans="1:39" ht="46.5" hidden="1" outlineLevel="1">
      <c r="A351" s="522">
        <v>41</v>
      </c>
      <c r="B351" s="520" t="s">
        <v>133</v>
      </c>
      <c r="C351" s="291" t="s">
        <v>25</v>
      </c>
      <c r="D351" s="295"/>
      <c r="E351" s="295"/>
      <c r="F351" s="295"/>
      <c r="G351" s="295"/>
      <c r="H351" s="295"/>
      <c r="I351" s="295"/>
      <c r="J351" s="295"/>
      <c r="K351" s="295"/>
      <c r="L351" s="295"/>
      <c r="M351" s="295"/>
      <c r="N351" s="295">
        <v>12</v>
      </c>
      <c r="O351" s="295"/>
      <c r="P351" s="295"/>
      <c r="Q351" s="825"/>
      <c r="R351" s="825"/>
      <c r="S351" s="825"/>
      <c r="T351" s="825"/>
      <c r="U351" s="825"/>
      <c r="V351" s="825"/>
      <c r="W351" s="825"/>
      <c r="X351" s="825"/>
      <c r="Y351" s="426"/>
      <c r="Z351" s="410"/>
      <c r="AA351" s="410"/>
      <c r="AB351" s="410"/>
      <c r="AC351" s="410"/>
      <c r="AD351" s="410"/>
      <c r="AE351" s="410"/>
      <c r="AF351" s="410"/>
      <c r="AG351" s="415"/>
      <c r="AH351" s="415"/>
      <c r="AI351" s="415"/>
      <c r="AJ351" s="415"/>
      <c r="AK351" s="415"/>
      <c r="AL351" s="415"/>
      <c r="AM351" s="296">
        <f>SUM(Y351:AL351)</f>
        <v>0</v>
      </c>
    </row>
    <row r="352" spans="1:39" ht="15.5" hidden="1" outlineLevel="1">
      <c r="B352" s="294" t="s">
        <v>289</v>
      </c>
      <c r="C352" s="291" t="s">
        <v>163</v>
      </c>
      <c r="D352" s="295"/>
      <c r="E352" s="295"/>
      <c r="F352" s="295"/>
      <c r="G352" s="295"/>
      <c r="H352" s="295"/>
      <c r="I352" s="295"/>
      <c r="J352" s="295"/>
      <c r="K352" s="295"/>
      <c r="L352" s="295"/>
      <c r="M352" s="295"/>
      <c r="N352" s="295">
        <v>12</v>
      </c>
      <c r="O352" s="295"/>
      <c r="P352" s="295"/>
      <c r="Q352" s="825"/>
      <c r="R352" s="825"/>
      <c r="S352" s="825"/>
      <c r="T352" s="825"/>
      <c r="U352" s="825"/>
      <c r="V352" s="825"/>
      <c r="W352" s="825"/>
      <c r="X352" s="825"/>
      <c r="Y352" s="411">
        <v>0</v>
      </c>
      <c r="Z352" s="411">
        <v>0</v>
      </c>
      <c r="AA352" s="411">
        <v>0</v>
      </c>
      <c r="AB352" s="411">
        <v>0</v>
      </c>
      <c r="AC352" s="411">
        <v>0</v>
      </c>
      <c r="AD352" s="411">
        <v>0</v>
      </c>
      <c r="AE352" s="411">
        <v>0</v>
      </c>
      <c r="AF352" s="411">
        <v>0</v>
      </c>
      <c r="AG352" s="411">
        <f t="shared" ref="AG352" si="472">AG351</f>
        <v>0</v>
      </c>
      <c r="AH352" s="411">
        <f t="shared" ref="AH352" si="473">AH351</f>
        <v>0</v>
      </c>
      <c r="AI352" s="411">
        <f t="shared" ref="AI352" si="474">AI351</f>
        <v>0</v>
      </c>
      <c r="AJ352" s="411">
        <f t="shared" ref="AJ352" si="475">AJ351</f>
        <v>0</v>
      </c>
      <c r="AK352" s="411">
        <f t="shared" ref="AK352" si="476">AK351</f>
        <v>0</v>
      </c>
      <c r="AL352" s="411">
        <f t="shared" ref="AL352" si="477">AL351</f>
        <v>0</v>
      </c>
      <c r="AM352" s="306"/>
    </row>
    <row r="353" spans="1:39" ht="15.5" hidden="1" outlineLevel="1">
      <c r="B353" s="520"/>
      <c r="C353" s="291"/>
      <c r="D353" s="291"/>
      <c r="E353" s="291"/>
      <c r="F353" s="291"/>
      <c r="G353" s="291"/>
      <c r="H353" s="291"/>
      <c r="I353" s="291"/>
      <c r="J353" s="291"/>
      <c r="K353" s="291"/>
      <c r="L353" s="291"/>
      <c r="M353" s="291"/>
      <c r="N353" s="291"/>
      <c r="O353" s="291"/>
      <c r="P353" s="291"/>
      <c r="Q353" s="822"/>
      <c r="R353" s="822"/>
      <c r="S353" s="822"/>
      <c r="T353" s="822"/>
      <c r="U353" s="822"/>
      <c r="V353" s="822"/>
      <c r="W353" s="822"/>
      <c r="X353" s="822"/>
      <c r="Y353" s="412"/>
      <c r="Z353" s="425"/>
      <c r="AA353" s="425"/>
      <c r="AB353" s="425"/>
      <c r="AC353" s="425"/>
      <c r="AD353" s="425"/>
      <c r="AE353" s="425"/>
      <c r="AF353" s="425"/>
      <c r="AG353" s="425"/>
      <c r="AH353" s="425"/>
      <c r="AI353" s="425"/>
      <c r="AJ353" s="425"/>
      <c r="AK353" s="425"/>
      <c r="AL353" s="425"/>
      <c r="AM353" s="306"/>
    </row>
    <row r="354" spans="1:39" ht="31" hidden="1" outlineLevel="1">
      <c r="A354" s="522">
        <v>42</v>
      </c>
      <c r="B354" s="520" t="s">
        <v>134</v>
      </c>
      <c r="C354" s="291" t="s">
        <v>25</v>
      </c>
      <c r="D354" s="295"/>
      <c r="E354" s="295"/>
      <c r="F354" s="295"/>
      <c r="G354" s="295"/>
      <c r="H354" s="295"/>
      <c r="I354" s="295"/>
      <c r="J354" s="295"/>
      <c r="K354" s="295"/>
      <c r="L354" s="295"/>
      <c r="M354" s="295"/>
      <c r="N354" s="291"/>
      <c r="O354" s="295"/>
      <c r="P354" s="295"/>
      <c r="Q354" s="825"/>
      <c r="R354" s="825"/>
      <c r="S354" s="825"/>
      <c r="T354" s="825"/>
      <c r="U354" s="825"/>
      <c r="V354" s="825"/>
      <c r="W354" s="825"/>
      <c r="X354" s="825"/>
      <c r="Y354" s="426"/>
      <c r="Z354" s="410"/>
      <c r="AA354" s="410"/>
      <c r="AB354" s="410"/>
      <c r="AC354" s="410"/>
      <c r="AD354" s="410"/>
      <c r="AE354" s="410"/>
      <c r="AF354" s="410"/>
      <c r="AG354" s="415"/>
      <c r="AH354" s="415"/>
      <c r="AI354" s="415"/>
      <c r="AJ354" s="415"/>
      <c r="AK354" s="415"/>
      <c r="AL354" s="415"/>
      <c r="AM354" s="296">
        <f>SUM(Y354:AL354)</f>
        <v>0</v>
      </c>
    </row>
    <row r="355" spans="1:39" ht="15.5" hidden="1" outlineLevel="1">
      <c r="B355" s="294" t="s">
        <v>289</v>
      </c>
      <c r="C355" s="291" t="s">
        <v>163</v>
      </c>
      <c r="D355" s="295"/>
      <c r="E355" s="295"/>
      <c r="F355" s="295"/>
      <c r="G355" s="295"/>
      <c r="H355" s="295"/>
      <c r="I355" s="295"/>
      <c r="J355" s="295"/>
      <c r="K355" s="295"/>
      <c r="L355" s="295"/>
      <c r="M355" s="295"/>
      <c r="N355" s="468"/>
      <c r="O355" s="295"/>
      <c r="P355" s="295"/>
      <c r="Q355" s="825"/>
      <c r="R355" s="825"/>
      <c r="S355" s="825"/>
      <c r="T355" s="825"/>
      <c r="U355" s="825"/>
      <c r="V355" s="825"/>
      <c r="W355" s="825"/>
      <c r="X355" s="825"/>
      <c r="Y355" s="411">
        <v>0</v>
      </c>
      <c r="Z355" s="411">
        <v>0</v>
      </c>
      <c r="AA355" s="411">
        <v>0</v>
      </c>
      <c r="AB355" s="411">
        <v>0</v>
      </c>
      <c r="AC355" s="411">
        <v>0</v>
      </c>
      <c r="AD355" s="411">
        <v>0</v>
      </c>
      <c r="AE355" s="411">
        <v>0</v>
      </c>
      <c r="AF355" s="411">
        <v>0</v>
      </c>
      <c r="AG355" s="411">
        <f t="shared" ref="AG355" si="478">AG354</f>
        <v>0</v>
      </c>
      <c r="AH355" s="411">
        <f t="shared" ref="AH355" si="479">AH354</f>
        <v>0</v>
      </c>
      <c r="AI355" s="411">
        <f t="shared" ref="AI355" si="480">AI354</f>
        <v>0</v>
      </c>
      <c r="AJ355" s="411">
        <f t="shared" ref="AJ355" si="481">AJ354</f>
        <v>0</v>
      </c>
      <c r="AK355" s="411">
        <f t="shared" ref="AK355" si="482">AK354</f>
        <v>0</v>
      </c>
      <c r="AL355" s="411">
        <f t="shared" ref="AL355" si="483">AL354</f>
        <v>0</v>
      </c>
      <c r="AM355" s="306"/>
    </row>
    <row r="356" spans="1:39" ht="15.5" hidden="1" outlineLevel="1">
      <c r="B356" s="520"/>
      <c r="C356" s="291"/>
      <c r="D356" s="291"/>
      <c r="E356" s="291"/>
      <c r="F356" s="291"/>
      <c r="G356" s="291"/>
      <c r="H356" s="291"/>
      <c r="I356" s="291"/>
      <c r="J356" s="291"/>
      <c r="K356" s="291"/>
      <c r="L356" s="291"/>
      <c r="M356" s="291"/>
      <c r="N356" s="291"/>
      <c r="O356" s="291"/>
      <c r="P356" s="291"/>
      <c r="Q356" s="822"/>
      <c r="R356" s="822"/>
      <c r="S356" s="822"/>
      <c r="T356" s="822"/>
      <c r="U356" s="822"/>
      <c r="V356" s="822"/>
      <c r="W356" s="822"/>
      <c r="X356" s="822"/>
      <c r="Y356" s="412"/>
      <c r="Z356" s="425"/>
      <c r="AA356" s="425"/>
      <c r="AB356" s="425"/>
      <c r="AC356" s="425"/>
      <c r="AD356" s="425"/>
      <c r="AE356" s="425"/>
      <c r="AF356" s="425"/>
      <c r="AG356" s="425"/>
      <c r="AH356" s="425"/>
      <c r="AI356" s="425"/>
      <c r="AJ356" s="425"/>
      <c r="AK356" s="425"/>
      <c r="AL356" s="425"/>
      <c r="AM356" s="306"/>
    </row>
    <row r="357" spans="1:39" ht="15.5" hidden="1" outlineLevel="1">
      <c r="A357" s="522">
        <v>43</v>
      </c>
      <c r="B357" s="520" t="s">
        <v>135</v>
      </c>
      <c r="C357" s="291" t="s">
        <v>25</v>
      </c>
      <c r="D357" s="295"/>
      <c r="E357" s="295"/>
      <c r="F357" s="295"/>
      <c r="G357" s="295"/>
      <c r="H357" s="295"/>
      <c r="I357" s="295"/>
      <c r="J357" s="295"/>
      <c r="K357" s="295"/>
      <c r="L357" s="295"/>
      <c r="M357" s="295"/>
      <c r="N357" s="295">
        <v>12</v>
      </c>
      <c r="O357" s="295"/>
      <c r="P357" s="295"/>
      <c r="Q357" s="825"/>
      <c r="R357" s="825"/>
      <c r="S357" s="825"/>
      <c r="T357" s="825"/>
      <c r="U357" s="825"/>
      <c r="V357" s="825"/>
      <c r="W357" s="825"/>
      <c r="X357" s="825"/>
      <c r="Y357" s="426"/>
      <c r="Z357" s="410"/>
      <c r="AA357" s="410"/>
      <c r="AB357" s="410"/>
      <c r="AC357" s="410"/>
      <c r="AD357" s="410"/>
      <c r="AE357" s="410"/>
      <c r="AF357" s="410"/>
      <c r="AG357" s="415"/>
      <c r="AH357" s="415"/>
      <c r="AI357" s="415"/>
      <c r="AJ357" s="415"/>
      <c r="AK357" s="415"/>
      <c r="AL357" s="415"/>
      <c r="AM357" s="296">
        <f>SUM(Y357:AL357)</f>
        <v>0</v>
      </c>
    </row>
    <row r="358" spans="1:39" ht="15.5" hidden="1" outlineLevel="1">
      <c r="B358" s="294" t="s">
        <v>289</v>
      </c>
      <c r="C358" s="291" t="s">
        <v>163</v>
      </c>
      <c r="D358" s="295"/>
      <c r="E358" s="295"/>
      <c r="F358" s="295"/>
      <c r="G358" s="295"/>
      <c r="H358" s="295"/>
      <c r="I358" s="295"/>
      <c r="J358" s="295"/>
      <c r="K358" s="295"/>
      <c r="L358" s="295"/>
      <c r="M358" s="295"/>
      <c r="N358" s="295">
        <v>12</v>
      </c>
      <c r="O358" s="295"/>
      <c r="P358" s="295"/>
      <c r="Q358" s="825"/>
      <c r="R358" s="825"/>
      <c r="S358" s="825"/>
      <c r="T358" s="825"/>
      <c r="U358" s="825"/>
      <c r="V358" s="825"/>
      <c r="W358" s="825"/>
      <c r="X358" s="825"/>
      <c r="Y358" s="411">
        <v>0</v>
      </c>
      <c r="Z358" s="411">
        <v>0</v>
      </c>
      <c r="AA358" s="411">
        <v>0</v>
      </c>
      <c r="AB358" s="411">
        <v>0</v>
      </c>
      <c r="AC358" s="411">
        <v>0</v>
      </c>
      <c r="AD358" s="411">
        <v>0</v>
      </c>
      <c r="AE358" s="411">
        <v>0</v>
      </c>
      <c r="AF358" s="411">
        <v>0</v>
      </c>
      <c r="AG358" s="411">
        <f t="shared" ref="AG358" si="484">AG357</f>
        <v>0</v>
      </c>
      <c r="AH358" s="411">
        <f t="shared" ref="AH358" si="485">AH357</f>
        <v>0</v>
      </c>
      <c r="AI358" s="411">
        <f t="shared" ref="AI358" si="486">AI357</f>
        <v>0</v>
      </c>
      <c r="AJ358" s="411">
        <f t="shared" ref="AJ358" si="487">AJ357</f>
        <v>0</v>
      </c>
      <c r="AK358" s="411">
        <f t="shared" ref="AK358" si="488">AK357</f>
        <v>0</v>
      </c>
      <c r="AL358" s="411">
        <f t="shared" ref="AL358" si="489">AL357</f>
        <v>0</v>
      </c>
      <c r="AM358" s="306"/>
    </row>
    <row r="359" spans="1:39" ht="15.5" hidden="1" outlineLevel="1">
      <c r="B359" s="520"/>
      <c r="C359" s="291"/>
      <c r="D359" s="291"/>
      <c r="E359" s="291"/>
      <c r="F359" s="291"/>
      <c r="G359" s="291"/>
      <c r="H359" s="291"/>
      <c r="I359" s="291"/>
      <c r="J359" s="291"/>
      <c r="K359" s="291"/>
      <c r="L359" s="291"/>
      <c r="M359" s="291"/>
      <c r="N359" s="291"/>
      <c r="O359" s="291"/>
      <c r="P359" s="291"/>
      <c r="Q359" s="822"/>
      <c r="R359" s="822"/>
      <c r="S359" s="822"/>
      <c r="T359" s="822"/>
      <c r="U359" s="822"/>
      <c r="V359" s="822"/>
      <c r="W359" s="822"/>
      <c r="X359" s="822"/>
      <c r="Y359" s="412"/>
      <c r="Z359" s="425"/>
      <c r="AA359" s="425"/>
      <c r="AB359" s="425"/>
      <c r="AC359" s="425"/>
      <c r="AD359" s="425"/>
      <c r="AE359" s="425"/>
      <c r="AF359" s="425"/>
      <c r="AG359" s="425"/>
      <c r="AH359" s="425"/>
      <c r="AI359" s="425"/>
      <c r="AJ359" s="425"/>
      <c r="AK359" s="425"/>
      <c r="AL359" s="425"/>
      <c r="AM359" s="306"/>
    </row>
    <row r="360" spans="1:39" ht="46.5" hidden="1" outlineLevel="1">
      <c r="A360" s="522">
        <v>44</v>
      </c>
      <c r="B360" s="520" t="s">
        <v>136</v>
      </c>
      <c r="C360" s="291" t="s">
        <v>25</v>
      </c>
      <c r="D360" s="295"/>
      <c r="E360" s="295"/>
      <c r="F360" s="295"/>
      <c r="G360" s="295"/>
      <c r="H360" s="295"/>
      <c r="I360" s="295"/>
      <c r="J360" s="295"/>
      <c r="K360" s="295"/>
      <c r="L360" s="295"/>
      <c r="M360" s="295"/>
      <c r="N360" s="295">
        <v>12</v>
      </c>
      <c r="O360" s="295"/>
      <c r="P360" s="295"/>
      <c r="Q360" s="825"/>
      <c r="R360" s="825"/>
      <c r="S360" s="825"/>
      <c r="T360" s="825"/>
      <c r="U360" s="825"/>
      <c r="V360" s="825"/>
      <c r="W360" s="825"/>
      <c r="X360" s="825"/>
      <c r="Y360" s="426"/>
      <c r="Z360" s="410"/>
      <c r="AA360" s="410"/>
      <c r="AB360" s="410"/>
      <c r="AC360" s="410"/>
      <c r="AD360" s="410"/>
      <c r="AE360" s="410"/>
      <c r="AF360" s="410"/>
      <c r="AG360" s="415"/>
      <c r="AH360" s="415"/>
      <c r="AI360" s="415"/>
      <c r="AJ360" s="415"/>
      <c r="AK360" s="415"/>
      <c r="AL360" s="415"/>
      <c r="AM360" s="296">
        <f>SUM(Y360:AL360)</f>
        <v>0</v>
      </c>
    </row>
    <row r="361" spans="1:39" ht="15.5" hidden="1" outlineLevel="1">
      <c r="B361" s="294" t="s">
        <v>289</v>
      </c>
      <c r="C361" s="291" t="s">
        <v>163</v>
      </c>
      <c r="D361" s="295"/>
      <c r="E361" s="295"/>
      <c r="F361" s="295"/>
      <c r="G361" s="295"/>
      <c r="H361" s="295"/>
      <c r="I361" s="295"/>
      <c r="J361" s="295"/>
      <c r="K361" s="295"/>
      <c r="L361" s="295"/>
      <c r="M361" s="295"/>
      <c r="N361" s="295">
        <v>12</v>
      </c>
      <c r="O361" s="295"/>
      <c r="P361" s="295"/>
      <c r="Q361" s="825"/>
      <c r="R361" s="825"/>
      <c r="S361" s="825"/>
      <c r="T361" s="825"/>
      <c r="U361" s="825"/>
      <c r="V361" s="825"/>
      <c r="W361" s="825"/>
      <c r="X361" s="825"/>
      <c r="Y361" s="411">
        <v>0</v>
      </c>
      <c r="Z361" s="411">
        <v>0</v>
      </c>
      <c r="AA361" s="411">
        <v>0</v>
      </c>
      <c r="AB361" s="411">
        <v>0</v>
      </c>
      <c r="AC361" s="411">
        <v>0</v>
      </c>
      <c r="AD361" s="411">
        <v>0</v>
      </c>
      <c r="AE361" s="411">
        <v>0</v>
      </c>
      <c r="AF361" s="411">
        <v>0</v>
      </c>
      <c r="AG361" s="411">
        <f t="shared" ref="AG361" si="490">AG360</f>
        <v>0</v>
      </c>
      <c r="AH361" s="411">
        <f t="shared" ref="AH361" si="491">AH360</f>
        <v>0</v>
      </c>
      <c r="AI361" s="411">
        <f t="shared" ref="AI361" si="492">AI360</f>
        <v>0</v>
      </c>
      <c r="AJ361" s="411">
        <f t="shared" ref="AJ361" si="493">AJ360</f>
        <v>0</v>
      </c>
      <c r="AK361" s="411">
        <f t="shared" ref="AK361" si="494">AK360</f>
        <v>0</v>
      </c>
      <c r="AL361" s="411">
        <f t="shared" ref="AL361" si="495">AL360</f>
        <v>0</v>
      </c>
      <c r="AM361" s="306"/>
    </row>
    <row r="362" spans="1:39" ht="15.5" hidden="1" outlineLevel="1">
      <c r="B362" s="520"/>
      <c r="C362" s="291"/>
      <c r="D362" s="291"/>
      <c r="E362" s="291"/>
      <c r="F362" s="291"/>
      <c r="G362" s="291"/>
      <c r="H362" s="291"/>
      <c r="I362" s="291"/>
      <c r="J362" s="291"/>
      <c r="K362" s="291"/>
      <c r="L362" s="291"/>
      <c r="M362" s="291"/>
      <c r="N362" s="291"/>
      <c r="O362" s="291"/>
      <c r="P362" s="291"/>
      <c r="Q362" s="822"/>
      <c r="R362" s="822"/>
      <c r="S362" s="822"/>
      <c r="T362" s="822"/>
      <c r="U362" s="822"/>
      <c r="V362" s="822"/>
      <c r="W362" s="822"/>
      <c r="X362" s="822"/>
      <c r="Y362" s="412"/>
      <c r="Z362" s="425"/>
      <c r="AA362" s="425"/>
      <c r="AB362" s="425"/>
      <c r="AC362" s="425"/>
      <c r="AD362" s="425"/>
      <c r="AE362" s="425"/>
      <c r="AF362" s="425"/>
      <c r="AG362" s="425"/>
      <c r="AH362" s="425"/>
      <c r="AI362" s="425"/>
      <c r="AJ362" s="425"/>
      <c r="AK362" s="425"/>
      <c r="AL362" s="425"/>
      <c r="AM362" s="306"/>
    </row>
    <row r="363" spans="1:39" ht="31" hidden="1" outlineLevel="1">
      <c r="A363" s="522">
        <v>45</v>
      </c>
      <c r="B363" s="520" t="s">
        <v>137</v>
      </c>
      <c r="C363" s="291" t="s">
        <v>25</v>
      </c>
      <c r="D363" s="295"/>
      <c r="E363" s="295"/>
      <c r="F363" s="295"/>
      <c r="G363" s="295"/>
      <c r="H363" s="295"/>
      <c r="I363" s="295"/>
      <c r="J363" s="295"/>
      <c r="K363" s="295"/>
      <c r="L363" s="295"/>
      <c r="M363" s="295"/>
      <c r="N363" s="295">
        <v>12</v>
      </c>
      <c r="O363" s="295"/>
      <c r="P363" s="295"/>
      <c r="Q363" s="825"/>
      <c r="R363" s="825"/>
      <c r="S363" s="825"/>
      <c r="T363" s="825"/>
      <c r="U363" s="825"/>
      <c r="V363" s="825"/>
      <c r="W363" s="825"/>
      <c r="X363" s="825"/>
      <c r="Y363" s="426"/>
      <c r="Z363" s="410"/>
      <c r="AA363" s="410"/>
      <c r="AB363" s="410"/>
      <c r="AC363" s="410"/>
      <c r="AD363" s="410"/>
      <c r="AE363" s="410"/>
      <c r="AF363" s="410"/>
      <c r="AG363" s="415"/>
      <c r="AH363" s="415"/>
      <c r="AI363" s="415"/>
      <c r="AJ363" s="415"/>
      <c r="AK363" s="415"/>
      <c r="AL363" s="415"/>
      <c r="AM363" s="296">
        <f>SUM(Y363:AL363)</f>
        <v>0</v>
      </c>
    </row>
    <row r="364" spans="1:39" ht="15.5" hidden="1" outlineLevel="1">
      <c r="B364" s="294" t="s">
        <v>289</v>
      </c>
      <c r="C364" s="291" t="s">
        <v>163</v>
      </c>
      <c r="D364" s="295"/>
      <c r="E364" s="295"/>
      <c r="F364" s="295"/>
      <c r="G364" s="295"/>
      <c r="H364" s="295"/>
      <c r="I364" s="295"/>
      <c r="J364" s="295"/>
      <c r="K364" s="295"/>
      <c r="L364" s="295"/>
      <c r="M364" s="295"/>
      <c r="N364" s="295">
        <v>12</v>
      </c>
      <c r="O364" s="295"/>
      <c r="P364" s="295"/>
      <c r="Q364" s="825"/>
      <c r="R364" s="825"/>
      <c r="S364" s="825"/>
      <c r="T364" s="825"/>
      <c r="U364" s="825"/>
      <c r="V364" s="825"/>
      <c r="W364" s="825"/>
      <c r="X364" s="825"/>
      <c r="Y364" s="411">
        <v>0</v>
      </c>
      <c r="Z364" s="411">
        <v>0</v>
      </c>
      <c r="AA364" s="411">
        <v>0</v>
      </c>
      <c r="AB364" s="411">
        <v>0</v>
      </c>
      <c r="AC364" s="411">
        <v>0</v>
      </c>
      <c r="AD364" s="411">
        <v>0</v>
      </c>
      <c r="AE364" s="411">
        <v>0</v>
      </c>
      <c r="AF364" s="411">
        <v>0</v>
      </c>
      <c r="AG364" s="411">
        <f t="shared" ref="AG364" si="496">AG363</f>
        <v>0</v>
      </c>
      <c r="AH364" s="411">
        <f t="shared" ref="AH364" si="497">AH363</f>
        <v>0</v>
      </c>
      <c r="AI364" s="411">
        <f t="shared" ref="AI364" si="498">AI363</f>
        <v>0</v>
      </c>
      <c r="AJ364" s="411">
        <f t="shared" ref="AJ364" si="499">AJ363</f>
        <v>0</v>
      </c>
      <c r="AK364" s="411">
        <f t="shared" ref="AK364" si="500">AK363</f>
        <v>0</v>
      </c>
      <c r="AL364" s="411">
        <f t="shared" ref="AL364" si="501">AL363</f>
        <v>0</v>
      </c>
      <c r="AM364" s="306"/>
    </row>
    <row r="365" spans="1:39" ht="15.5" hidden="1" outlineLevel="1">
      <c r="B365" s="520"/>
      <c r="C365" s="291"/>
      <c r="D365" s="291"/>
      <c r="E365" s="291"/>
      <c r="F365" s="291"/>
      <c r="G365" s="291"/>
      <c r="H365" s="291"/>
      <c r="I365" s="291"/>
      <c r="J365" s="291"/>
      <c r="K365" s="291"/>
      <c r="L365" s="291"/>
      <c r="M365" s="291"/>
      <c r="N365" s="291"/>
      <c r="O365" s="291"/>
      <c r="P365" s="291"/>
      <c r="Q365" s="822"/>
      <c r="R365" s="822"/>
      <c r="S365" s="822"/>
      <c r="T365" s="822"/>
      <c r="U365" s="822"/>
      <c r="V365" s="822"/>
      <c r="W365" s="822"/>
      <c r="X365" s="822"/>
      <c r="Y365" s="412"/>
      <c r="Z365" s="425"/>
      <c r="AA365" s="425"/>
      <c r="AB365" s="425"/>
      <c r="AC365" s="425"/>
      <c r="AD365" s="425"/>
      <c r="AE365" s="425"/>
      <c r="AF365" s="425"/>
      <c r="AG365" s="425"/>
      <c r="AH365" s="425"/>
      <c r="AI365" s="425"/>
      <c r="AJ365" s="425"/>
      <c r="AK365" s="425"/>
      <c r="AL365" s="425"/>
      <c r="AM365" s="306"/>
    </row>
    <row r="366" spans="1:39" ht="31" hidden="1" outlineLevel="1">
      <c r="A366" s="522">
        <v>46</v>
      </c>
      <c r="B366" s="520" t="s">
        <v>138</v>
      </c>
      <c r="C366" s="291" t="s">
        <v>25</v>
      </c>
      <c r="D366" s="295"/>
      <c r="E366" s="295"/>
      <c r="F366" s="295"/>
      <c r="G366" s="295"/>
      <c r="H366" s="295"/>
      <c r="I366" s="295"/>
      <c r="J366" s="295"/>
      <c r="K366" s="295"/>
      <c r="L366" s="295"/>
      <c r="M366" s="295"/>
      <c r="N366" s="295">
        <v>12</v>
      </c>
      <c r="O366" s="295"/>
      <c r="P366" s="295"/>
      <c r="Q366" s="825"/>
      <c r="R366" s="825"/>
      <c r="S366" s="825"/>
      <c r="T366" s="825"/>
      <c r="U366" s="825"/>
      <c r="V366" s="825"/>
      <c r="W366" s="825"/>
      <c r="X366" s="825"/>
      <c r="Y366" s="426"/>
      <c r="Z366" s="410"/>
      <c r="AA366" s="410"/>
      <c r="AB366" s="410"/>
      <c r="AC366" s="410"/>
      <c r="AD366" s="410"/>
      <c r="AE366" s="410"/>
      <c r="AF366" s="410"/>
      <c r="AG366" s="415"/>
      <c r="AH366" s="415"/>
      <c r="AI366" s="415"/>
      <c r="AJ366" s="415"/>
      <c r="AK366" s="415"/>
      <c r="AL366" s="415"/>
      <c r="AM366" s="296">
        <f>SUM(Y366:AL366)</f>
        <v>0</v>
      </c>
    </row>
    <row r="367" spans="1:39" ht="15.5" hidden="1" outlineLevel="1">
      <c r="B367" s="294" t="s">
        <v>289</v>
      </c>
      <c r="C367" s="291" t="s">
        <v>163</v>
      </c>
      <c r="D367" s="295"/>
      <c r="E367" s="295"/>
      <c r="F367" s="295"/>
      <c r="G367" s="295"/>
      <c r="H367" s="295"/>
      <c r="I367" s="295"/>
      <c r="J367" s="295"/>
      <c r="K367" s="295"/>
      <c r="L367" s="295"/>
      <c r="M367" s="295"/>
      <c r="N367" s="295">
        <v>12</v>
      </c>
      <c r="O367" s="295"/>
      <c r="P367" s="295"/>
      <c r="Q367" s="825"/>
      <c r="R367" s="825"/>
      <c r="S367" s="825"/>
      <c r="T367" s="825"/>
      <c r="U367" s="825"/>
      <c r="V367" s="825"/>
      <c r="W367" s="825"/>
      <c r="X367" s="825"/>
      <c r="Y367" s="411">
        <v>0</v>
      </c>
      <c r="Z367" s="411">
        <v>0</v>
      </c>
      <c r="AA367" s="411">
        <v>0</v>
      </c>
      <c r="AB367" s="411">
        <v>0</v>
      </c>
      <c r="AC367" s="411">
        <v>0</v>
      </c>
      <c r="AD367" s="411">
        <v>0</v>
      </c>
      <c r="AE367" s="411">
        <v>0</v>
      </c>
      <c r="AF367" s="411">
        <v>0</v>
      </c>
      <c r="AG367" s="411">
        <f t="shared" ref="AG367" si="502">AG366</f>
        <v>0</v>
      </c>
      <c r="AH367" s="411">
        <f t="shared" ref="AH367" si="503">AH366</f>
        <v>0</v>
      </c>
      <c r="AI367" s="411">
        <f t="shared" ref="AI367" si="504">AI366</f>
        <v>0</v>
      </c>
      <c r="AJ367" s="411">
        <f t="shared" ref="AJ367" si="505">AJ366</f>
        <v>0</v>
      </c>
      <c r="AK367" s="411">
        <f t="shared" ref="AK367" si="506">AK366</f>
        <v>0</v>
      </c>
      <c r="AL367" s="411">
        <f t="shared" ref="AL367" si="507">AL366</f>
        <v>0</v>
      </c>
      <c r="AM367" s="306"/>
    </row>
    <row r="368" spans="1:39" ht="15.5" hidden="1" outlineLevel="1">
      <c r="B368" s="520"/>
      <c r="C368" s="291"/>
      <c r="D368" s="291"/>
      <c r="E368" s="291"/>
      <c r="F368" s="291"/>
      <c r="G368" s="291"/>
      <c r="H368" s="291"/>
      <c r="I368" s="291"/>
      <c r="J368" s="291"/>
      <c r="K368" s="291"/>
      <c r="L368" s="291"/>
      <c r="M368" s="291"/>
      <c r="N368" s="291"/>
      <c r="O368" s="291"/>
      <c r="P368" s="291"/>
      <c r="Q368" s="822"/>
      <c r="R368" s="822"/>
      <c r="S368" s="822"/>
      <c r="T368" s="822"/>
      <c r="U368" s="822"/>
      <c r="V368" s="822"/>
      <c r="W368" s="822"/>
      <c r="X368" s="822"/>
      <c r="Y368" s="412"/>
      <c r="Z368" s="425"/>
      <c r="AA368" s="425"/>
      <c r="AB368" s="425"/>
      <c r="AC368" s="425"/>
      <c r="AD368" s="425"/>
      <c r="AE368" s="425"/>
      <c r="AF368" s="425"/>
      <c r="AG368" s="425"/>
      <c r="AH368" s="425"/>
      <c r="AI368" s="425"/>
      <c r="AJ368" s="425"/>
      <c r="AK368" s="425"/>
      <c r="AL368" s="425"/>
      <c r="AM368" s="306"/>
    </row>
    <row r="369" spans="1:42" ht="31" hidden="1" outlineLevel="1">
      <c r="A369" s="522">
        <v>47</v>
      </c>
      <c r="B369" s="520" t="s">
        <v>139</v>
      </c>
      <c r="C369" s="291" t="s">
        <v>25</v>
      </c>
      <c r="D369" s="295"/>
      <c r="E369" s="295"/>
      <c r="F369" s="295"/>
      <c r="G369" s="295"/>
      <c r="H369" s="295"/>
      <c r="I369" s="295"/>
      <c r="J369" s="295"/>
      <c r="K369" s="295"/>
      <c r="L369" s="295"/>
      <c r="M369" s="295"/>
      <c r="N369" s="295">
        <v>12</v>
      </c>
      <c r="O369" s="295"/>
      <c r="P369" s="295"/>
      <c r="Q369" s="825"/>
      <c r="R369" s="825"/>
      <c r="S369" s="825"/>
      <c r="T369" s="825"/>
      <c r="U369" s="825"/>
      <c r="V369" s="825"/>
      <c r="W369" s="825"/>
      <c r="X369" s="825"/>
      <c r="Y369" s="426"/>
      <c r="Z369" s="410"/>
      <c r="AA369" s="410"/>
      <c r="AB369" s="410"/>
      <c r="AC369" s="410"/>
      <c r="AD369" s="410"/>
      <c r="AE369" s="410"/>
      <c r="AF369" s="410"/>
      <c r="AG369" s="415"/>
      <c r="AH369" s="415"/>
      <c r="AI369" s="415"/>
      <c r="AJ369" s="415"/>
      <c r="AK369" s="415"/>
      <c r="AL369" s="415"/>
      <c r="AM369" s="296">
        <f>SUM(Y369:AL369)</f>
        <v>0</v>
      </c>
    </row>
    <row r="370" spans="1:42" ht="15.5" hidden="1" outlineLevel="1">
      <c r="B370" s="294" t="s">
        <v>289</v>
      </c>
      <c r="C370" s="291" t="s">
        <v>163</v>
      </c>
      <c r="D370" s="295"/>
      <c r="E370" s="295"/>
      <c r="F370" s="295"/>
      <c r="G370" s="295"/>
      <c r="H370" s="295"/>
      <c r="I370" s="295"/>
      <c r="J370" s="295"/>
      <c r="K370" s="295"/>
      <c r="L370" s="295"/>
      <c r="M370" s="295"/>
      <c r="N370" s="295">
        <v>12</v>
      </c>
      <c r="O370" s="295"/>
      <c r="P370" s="295"/>
      <c r="Q370" s="825"/>
      <c r="R370" s="825"/>
      <c r="S370" s="825"/>
      <c r="T370" s="825"/>
      <c r="U370" s="825"/>
      <c r="V370" s="825"/>
      <c r="W370" s="825"/>
      <c r="X370" s="825"/>
      <c r="Y370" s="411">
        <v>0</v>
      </c>
      <c r="Z370" s="411">
        <v>0</v>
      </c>
      <c r="AA370" s="411">
        <v>0</v>
      </c>
      <c r="AB370" s="411">
        <v>0</v>
      </c>
      <c r="AC370" s="411">
        <v>0</v>
      </c>
      <c r="AD370" s="411">
        <v>0</v>
      </c>
      <c r="AE370" s="411">
        <v>0</v>
      </c>
      <c r="AF370" s="411">
        <v>0</v>
      </c>
      <c r="AG370" s="411">
        <f t="shared" ref="AG370" si="508">AG369</f>
        <v>0</v>
      </c>
      <c r="AH370" s="411">
        <f t="shared" ref="AH370" si="509">AH369</f>
        <v>0</v>
      </c>
      <c r="AI370" s="411">
        <f t="shared" ref="AI370" si="510">AI369</f>
        <v>0</v>
      </c>
      <c r="AJ370" s="411">
        <f t="shared" ref="AJ370" si="511">AJ369</f>
        <v>0</v>
      </c>
      <c r="AK370" s="411">
        <f t="shared" ref="AK370" si="512">AK369</f>
        <v>0</v>
      </c>
      <c r="AL370" s="411">
        <f t="shared" ref="AL370" si="513">AL369</f>
        <v>0</v>
      </c>
      <c r="AM370" s="306"/>
    </row>
    <row r="371" spans="1:42" ht="15.5" hidden="1" outlineLevel="1">
      <c r="B371" s="520"/>
      <c r="C371" s="291"/>
      <c r="D371" s="291"/>
      <c r="E371" s="291"/>
      <c r="F371" s="291"/>
      <c r="G371" s="291"/>
      <c r="H371" s="291"/>
      <c r="I371" s="291"/>
      <c r="J371" s="291"/>
      <c r="K371" s="291"/>
      <c r="L371" s="291"/>
      <c r="M371" s="291"/>
      <c r="N371" s="291"/>
      <c r="O371" s="291"/>
      <c r="P371" s="291"/>
      <c r="Q371" s="822"/>
      <c r="R371" s="822"/>
      <c r="S371" s="822"/>
      <c r="T371" s="822"/>
      <c r="U371" s="822"/>
      <c r="V371" s="822"/>
      <c r="W371" s="822"/>
      <c r="X371" s="822"/>
      <c r="Y371" s="412"/>
      <c r="Z371" s="425"/>
      <c r="AA371" s="425"/>
      <c r="AB371" s="425"/>
      <c r="AC371" s="425"/>
      <c r="AD371" s="425"/>
      <c r="AE371" s="425"/>
      <c r="AF371" s="425"/>
      <c r="AG371" s="425"/>
      <c r="AH371" s="425"/>
      <c r="AI371" s="425"/>
      <c r="AJ371" s="425"/>
      <c r="AK371" s="425"/>
      <c r="AL371" s="425"/>
      <c r="AM371" s="306"/>
    </row>
    <row r="372" spans="1:42" ht="31" hidden="1" outlineLevel="1">
      <c r="A372" s="522">
        <v>48</v>
      </c>
      <c r="B372" s="520" t="s">
        <v>140</v>
      </c>
      <c r="C372" s="291" t="s">
        <v>25</v>
      </c>
      <c r="D372" s="295"/>
      <c r="E372" s="295"/>
      <c r="F372" s="295"/>
      <c r="G372" s="295"/>
      <c r="H372" s="295"/>
      <c r="I372" s="295"/>
      <c r="J372" s="295"/>
      <c r="K372" s="295"/>
      <c r="L372" s="295"/>
      <c r="M372" s="295"/>
      <c r="N372" s="295">
        <v>12</v>
      </c>
      <c r="O372" s="295"/>
      <c r="P372" s="295"/>
      <c r="Q372" s="825"/>
      <c r="R372" s="825"/>
      <c r="S372" s="825"/>
      <c r="T372" s="825"/>
      <c r="U372" s="825"/>
      <c r="V372" s="825"/>
      <c r="W372" s="825"/>
      <c r="X372" s="825"/>
      <c r="Y372" s="426"/>
      <c r="Z372" s="410"/>
      <c r="AA372" s="410"/>
      <c r="AB372" s="410"/>
      <c r="AC372" s="410"/>
      <c r="AD372" s="410"/>
      <c r="AE372" s="410"/>
      <c r="AF372" s="410"/>
      <c r="AG372" s="415"/>
      <c r="AH372" s="415"/>
      <c r="AI372" s="415"/>
      <c r="AJ372" s="415"/>
      <c r="AK372" s="415"/>
      <c r="AL372" s="415"/>
      <c r="AM372" s="296">
        <f>SUM(Y372:AL372)</f>
        <v>0</v>
      </c>
    </row>
    <row r="373" spans="1:42" ht="15.5" hidden="1" outlineLevel="1">
      <c r="B373" s="294" t="s">
        <v>289</v>
      </c>
      <c r="C373" s="291" t="s">
        <v>163</v>
      </c>
      <c r="D373" s="295"/>
      <c r="E373" s="295"/>
      <c r="F373" s="295"/>
      <c r="G373" s="295"/>
      <c r="H373" s="295"/>
      <c r="I373" s="295"/>
      <c r="J373" s="295"/>
      <c r="K373" s="295"/>
      <c r="L373" s="295"/>
      <c r="M373" s="295"/>
      <c r="N373" s="295">
        <v>12</v>
      </c>
      <c r="O373" s="295"/>
      <c r="P373" s="295"/>
      <c r="Q373" s="825"/>
      <c r="R373" s="825"/>
      <c r="S373" s="825"/>
      <c r="T373" s="825"/>
      <c r="U373" s="825"/>
      <c r="V373" s="825"/>
      <c r="W373" s="825"/>
      <c r="X373" s="825"/>
      <c r="Y373" s="411">
        <v>0</v>
      </c>
      <c r="Z373" s="411">
        <v>0</v>
      </c>
      <c r="AA373" s="411">
        <v>0</v>
      </c>
      <c r="AB373" s="411">
        <v>0</v>
      </c>
      <c r="AC373" s="411">
        <v>0</v>
      </c>
      <c r="AD373" s="411">
        <v>0</v>
      </c>
      <c r="AE373" s="411">
        <v>0</v>
      </c>
      <c r="AF373" s="411">
        <v>0</v>
      </c>
      <c r="AG373" s="411">
        <f t="shared" ref="AG373" si="514">AG372</f>
        <v>0</v>
      </c>
      <c r="AH373" s="411">
        <f t="shared" ref="AH373" si="515">AH372</f>
        <v>0</v>
      </c>
      <c r="AI373" s="411">
        <f t="shared" ref="AI373" si="516">AI372</f>
        <v>0</v>
      </c>
      <c r="AJ373" s="411">
        <f t="shared" ref="AJ373" si="517">AJ372</f>
        <v>0</v>
      </c>
      <c r="AK373" s="411">
        <f t="shared" ref="AK373" si="518">AK372</f>
        <v>0</v>
      </c>
      <c r="AL373" s="411">
        <f t="shared" ref="AL373" si="519">AL372</f>
        <v>0</v>
      </c>
      <c r="AM373" s="306"/>
    </row>
    <row r="374" spans="1:42" ht="15.5" hidden="1" outlineLevel="1">
      <c r="B374" s="520"/>
      <c r="C374" s="291"/>
      <c r="D374" s="291"/>
      <c r="E374" s="291"/>
      <c r="F374" s="291"/>
      <c r="G374" s="291"/>
      <c r="H374" s="291"/>
      <c r="I374" s="291"/>
      <c r="J374" s="291"/>
      <c r="K374" s="291"/>
      <c r="L374" s="291"/>
      <c r="M374" s="291"/>
      <c r="N374" s="291"/>
      <c r="O374" s="291"/>
      <c r="P374" s="291"/>
      <c r="Q374" s="822"/>
      <c r="R374" s="822"/>
      <c r="S374" s="822"/>
      <c r="T374" s="822"/>
      <c r="U374" s="822"/>
      <c r="V374" s="822"/>
      <c r="W374" s="822"/>
      <c r="X374" s="822"/>
      <c r="Y374" s="412"/>
      <c r="Z374" s="425"/>
      <c r="AA374" s="425"/>
      <c r="AB374" s="425"/>
      <c r="AC374" s="425"/>
      <c r="AD374" s="425"/>
      <c r="AE374" s="425"/>
      <c r="AF374" s="425"/>
      <c r="AG374" s="425"/>
      <c r="AH374" s="425"/>
      <c r="AI374" s="425"/>
      <c r="AJ374" s="425"/>
      <c r="AK374" s="425"/>
      <c r="AL374" s="425"/>
      <c r="AM374" s="306"/>
    </row>
    <row r="375" spans="1:42" ht="31" hidden="1" outlineLevel="1">
      <c r="A375" s="522">
        <v>49</v>
      </c>
      <c r="B375" s="520" t="s">
        <v>141</v>
      </c>
      <c r="C375" s="291" t="s">
        <v>25</v>
      </c>
      <c r="D375" s="295"/>
      <c r="E375" s="295"/>
      <c r="F375" s="295"/>
      <c r="G375" s="295"/>
      <c r="H375" s="295"/>
      <c r="I375" s="295"/>
      <c r="J375" s="295"/>
      <c r="K375" s="295"/>
      <c r="L375" s="295"/>
      <c r="M375" s="295"/>
      <c r="N375" s="295">
        <v>12</v>
      </c>
      <c r="O375" s="295"/>
      <c r="P375" s="295"/>
      <c r="Q375" s="825"/>
      <c r="R375" s="825"/>
      <c r="S375" s="825"/>
      <c r="T375" s="825"/>
      <c r="U375" s="825"/>
      <c r="V375" s="825"/>
      <c r="W375" s="825"/>
      <c r="X375" s="825"/>
      <c r="Y375" s="426"/>
      <c r="Z375" s="410"/>
      <c r="AA375" s="410"/>
      <c r="AB375" s="410"/>
      <c r="AC375" s="410"/>
      <c r="AD375" s="410"/>
      <c r="AE375" s="410"/>
      <c r="AF375" s="410"/>
      <c r="AG375" s="415"/>
      <c r="AH375" s="415"/>
      <c r="AI375" s="415"/>
      <c r="AJ375" s="415"/>
      <c r="AK375" s="415"/>
      <c r="AL375" s="415"/>
      <c r="AM375" s="296">
        <f>SUM(Y375:AL375)</f>
        <v>0</v>
      </c>
    </row>
    <row r="376" spans="1:42" ht="15.5" hidden="1" outlineLevel="1">
      <c r="B376" s="294" t="s">
        <v>289</v>
      </c>
      <c r="C376" s="291" t="s">
        <v>163</v>
      </c>
      <c r="D376" s="295"/>
      <c r="E376" s="295"/>
      <c r="F376" s="295"/>
      <c r="G376" s="295"/>
      <c r="H376" s="295"/>
      <c r="I376" s="295"/>
      <c r="J376" s="295"/>
      <c r="K376" s="295"/>
      <c r="L376" s="295"/>
      <c r="M376" s="295"/>
      <c r="N376" s="295">
        <v>12</v>
      </c>
      <c r="O376" s="295"/>
      <c r="P376" s="295"/>
      <c r="Q376" s="825"/>
      <c r="R376" s="825"/>
      <c r="S376" s="825"/>
      <c r="T376" s="825"/>
      <c r="U376" s="825"/>
      <c r="V376" s="825"/>
      <c r="W376" s="825"/>
      <c r="X376" s="825"/>
      <c r="Y376" s="411">
        <v>0</v>
      </c>
      <c r="Z376" s="411">
        <v>0</v>
      </c>
      <c r="AA376" s="411">
        <v>0</v>
      </c>
      <c r="AB376" s="411">
        <v>0</v>
      </c>
      <c r="AC376" s="411">
        <v>0</v>
      </c>
      <c r="AD376" s="411">
        <v>0</v>
      </c>
      <c r="AE376" s="411">
        <v>0</v>
      </c>
      <c r="AF376" s="411">
        <v>0</v>
      </c>
      <c r="AG376" s="411">
        <f t="shared" ref="AG376" si="520">AG375</f>
        <v>0</v>
      </c>
      <c r="AH376" s="411">
        <f t="shared" ref="AH376" si="521">AH375</f>
        <v>0</v>
      </c>
      <c r="AI376" s="411">
        <f t="shared" ref="AI376" si="522">AI375</f>
        <v>0</v>
      </c>
      <c r="AJ376" s="411">
        <f t="shared" ref="AJ376" si="523">AJ375</f>
        <v>0</v>
      </c>
      <c r="AK376" s="411">
        <f t="shared" ref="AK376" si="524">AK375</f>
        <v>0</v>
      </c>
      <c r="AL376" s="411">
        <f t="shared" ref="AL376" si="525">AL375</f>
        <v>0</v>
      </c>
      <c r="AM376" s="306"/>
    </row>
    <row r="377" spans="1:42" ht="15.5" hidden="1"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5" collapsed="1">
      <c r="B378" s="327" t="s">
        <v>274</v>
      </c>
      <c r="C378" s="329"/>
      <c r="D378" s="329">
        <v>4654981</v>
      </c>
      <c r="E378" s="329">
        <v>4649376</v>
      </c>
      <c r="F378" s="329">
        <v>0</v>
      </c>
      <c r="G378" s="329">
        <v>0</v>
      </c>
      <c r="H378" s="329">
        <v>0</v>
      </c>
      <c r="I378" s="329">
        <v>0</v>
      </c>
      <c r="J378" s="329">
        <v>0</v>
      </c>
      <c r="K378" s="329">
        <v>0</v>
      </c>
      <c r="L378" s="329">
        <v>0</v>
      </c>
      <c r="M378" s="329">
        <v>0</v>
      </c>
      <c r="N378" s="329"/>
      <c r="O378" s="329">
        <v>521</v>
      </c>
      <c r="P378" s="329">
        <v>520</v>
      </c>
      <c r="Q378" s="329">
        <v>0</v>
      </c>
      <c r="R378" s="329">
        <v>0</v>
      </c>
      <c r="S378" s="329">
        <v>0</v>
      </c>
      <c r="T378" s="329">
        <v>0</v>
      </c>
      <c r="U378" s="329">
        <v>0</v>
      </c>
      <c r="V378" s="329">
        <v>0</v>
      </c>
      <c r="W378" s="329">
        <v>0</v>
      </c>
      <c r="X378" s="329">
        <v>0</v>
      </c>
      <c r="Y378" s="329">
        <v>2553527</v>
      </c>
      <c r="Z378" s="329">
        <v>97734</v>
      </c>
      <c r="AA378" s="329">
        <v>0</v>
      </c>
      <c r="AB378" s="329">
        <v>0</v>
      </c>
      <c r="AC378" s="329">
        <v>0</v>
      </c>
      <c r="AD378" s="329">
        <v>0</v>
      </c>
      <c r="AE378" s="329">
        <v>0</v>
      </c>
      <c r="AF378" s="329">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v>494885</v>
      </c>
      <c r="Z379" s="392">
        <v>2573404</v>
      </c>
      <c r="AA379" s="392">
        <v>576</v>
      </c>
      <c r="AB379" s="392">
        <v>0</v>
      </c>
      <c r="AC379" s="392">
        <v>0</v>
      </c>
      <c r="AD379" s="392">
        <v>0</v>
      </c>
      <c r="AE379" s="392">
        <v>0</v>
      </c>
      <c r="AF379" s="392">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v>1.7299999999999999E-2</v>
      </c>
      <c r="Z381" s="341">
        <v>1.6400000000000001E-2</v>
      </c>
      <c r="AA381" s="341">
        <v>3.1941000000000002</v>
      </c>
      <c r="AB381" s="341">
        <v>8.7567000000000004</v>
      </c>
      <c r="AC381" s="341">
        <v>0</v>
      </c>
      <c r="AD381" s="341">
        <v>0</v>
      </c>
      <c r="AE381" s="341">
        <v>0</v>
      </c>
      <c r="AF381" s="341">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v>1449.630966253726</v>
      </c>
      <c r="Z382" s="378">
        <v>3602.0411720713041</v>
      </c>
      <c r="AA382" s="378">
        <v>2877.0247862891451</v>
      </c>
      <c r="AB382" s="378">
        <v>0</v>
      </c>
      <c r="AC382" s="378">
        <v>0</v>
      </c>
      <c r="AD382" s="378">
        <v>0</v>
      </c>
      <c r="AE382" s="378">
        <v>0</v>
      </c>
      <c r="AF382" s="378">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 t="shared" ref="AM382:AM387" si="526">SUM(Y382:AL382)</f>
        <v>7928.6969246141743</v>
      </c>
    </row>
    <row r="383" spans="1:42" ht="15.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v>1418.1431060021837</v>
      </c>
      <c r="Z383" s="378">
        <v>4378.8746932150543</v>
      </c>
      <c r="AA383" s="378">
        <v>4073.7101654171984</v>
      </c>
      <c r="AB383" s="378">
        <v>0</v>
      </c>
      <c r="AC383" s="378">
        <v>0</v>
      </c>
      <c r="AD383" s="378">
        <v>0</v>
      </c>
      <c r="AE383" s="378">
        <v>0</v>
      </c>
      <c r="AF383" s="378">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 t="shared" si="526"/>
        <v>9870.7279646344359</v>
      </c>
    </row>
    <row r="384" spans="1:42" ht="15.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v>1314.3446484897888</v>
      </c>
      <c r="Z384" s="378">
        <v>7413.3378784731276</v>
      </c>
      <c r="AA384" s="378">
        <v>7613.4326918183024</v>
      </c>
      <c r="AB384" s="378">
        <v>0</v>
      </c>
      <c r="AC384" s="378">
        <v>0</v>
      </c>
      <c r="AD384" s="378">
        <v>0</v>
      </c>
      <c r="AE384" s="378">
        <v>0</v>
      </c>
      <c r="AF384" s="378">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526"/>
        <v>16341.115218781219</v>
      </c>
    </row>
    <row r="385" spans="2:39" ht="15.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v>3896.8038695909449</v>
      </c>
      <c r="Z385" s="378">
        <v>7419.8353666533976</v>
      </c>
      <c r="AA385" s="378">
        <v>10218.708113293462</v>
      </c>
      <c r="AB385" s="378">
        <v>276.98486753293923</v>
      </c>
      <c r="AC385" s="378">
        <v>0</v>
      </c>
      <c r="AD385" s="378">
        <v>0</v>
      </c>
      <c r="AE385" s="378">
        <v>0</v>
      </c>
      <c r="AF385" s="378">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526"/>
        <v>21812.332217070743</v>
      </c>
    </row>
    <row r="386" spans="2:39" ht="15.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v>16034.5569</v>
      </c>
      <c r="Z386" s="378">
        <v>14231.368295396507</v>
      </c>
      <c r="AA386" s="378">
        <v>30783.917922150446</v>
      </c>
      <c r="AB386" s="378">
        <v>0</v>
      </c>
      <c r="AC386" s="378">
        <v>0</v>
      </c>
      <c r="AD386" s="378">
        <v>0</v>
      </c>
      <c r="AE386" s="378">
        <v>0</v>
      </c>
      <c r="AF386" s="378">
        <v>0</v>
      </c>
      <c r="AG386" s="378">
        <f t="shared" ref="AG386:AL386" si="527">AG208*AG381</f>
        <v>0</v>
      </c>
      <c r="AH386" s="378">
        <f t="shared" si="527"/>
        <v>0</v>
      </c>
      <c r="AI386" s="378">
        <f t="shared" si="527"/>
        <v>0</v>
      </c>
      <c r="AJ386" s="378">
        <f t="shared" si="527"/>
        <v>0</v>
      </c>
      <c r="AK386" s="378">
        <f t="shared" si="527"/>
        <v>0</v>
      </c>
      <c r="AL386" s="378">
        <f t="shared" si="527"/>
        <v>0</v>
      </c>
      <c r="AM386" s="629">
        <f t="shared" si="526"/>
        <v>61049.843117546952</v>
      </c>
    </row>
    <row r="387" spans="2:39" ht="15.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v>44176.017099999997</v>
      </c>
      <c r="Z387" s="378">
        <v>1602.8376000000001</v>
      </c>
      <c r="AA387" s="378">
        <v>0</v>
      </c>
      <c r="AB387" s="378">
        <v>0</v>
      </c>
      <c r="AC387" s="378">
        <v>0</v>
      </c>
      <c r="AD387" s="378">
        <v>0</v>
      </c>
      <c r="AE387" s="378">
        <v>0</v>
      </c>
      <c r="AF387" s="378">
        <v>0</v>
      </c>
      <c r="AG387" s="378">
        <f t="shared" ref="AG387:AL387" si="528">AG378*AG381</f>
        <v>0</v>
      </c>
      <c r="AH387" s="378">
        <f t="shared" si="528"/>
        <v>0</v>
      </c>
      <c r="AI387" s="378">
        <f t="shared" si="528"/>
        <v>0</v>
      </c>
      <c r="AJ387" s="378">
        <f t="shared" si="528"/>
        <v>0</v>
      </c>
      <c r="AK387" s="378">
        <f t="shared" si="528"/>
        <v>0</v>
      </c>
      <c r="AL387" s="378">
        <f t="shared" si="528"/>
        <v>0</v>
      </c>
      <c r="AM387" s="629">
        <f t="shared" si="526"/>
        <v>45778.854699999996</v>
      </c>
    </row>
    <row r="388" spans="2:39" ht="15.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v>68289.496590336639</v>
      </c>
      <c r="Z388" s="346">
        <v>38648.295005809392</v>
      </c>
      <c r="AA388" s="346">
        <v>55566.793678968548</v>
      </c>
      <c r="AB388" s="346">
        <v>276.98486753293923</v>
      </c>
      <c r="AC388" s="346">
        <v>0</v>
      </c>
      <c r="AD388" s="346">
        <v>0</v>
      </c>
      <c r="AE388" s="346">
        <v>0</v>
      </c>
      <c r="AF388" s="346">
        <v>0</v>
      </c>
      <c r="AG388" s="346">
        <f t="shared" ref="AG388:AL388" si="529">SUM(AG382:AG387)</f>
        <v>0</v>
      </c>
      <c r="AH388" s="346">
        <f t="shared" si="529"/>
        <v>0</v>
      </c>
      <c r="AI388" s="346">
        <f t="shared" si="529"/>
        <v>0</v>
      </c>
      <c r="AJ388" s="346">
        <f t="shared" si="529"/>
        <v>0</v>
      </c>
      <c r="AK388" s="346">
        <f t="shared" si="529"/>
        <v>0</v>
      </c>
      <c r="AL388" s="346">
        <f t="shared" si="529"/>
        <v>0</v>
      </c>
      <c r="AM388" s="407">
        <f>SUM(AM382:AM387)</f>
        <v>162781.57014264751</v>
      </c>
    </row>
    <row r="389" spans="2:39" ht="15.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v>8561.5105000000003</v>
      </c>
      <c r="Z389" s="347">
        <v>42203.825600000004</v>
      </c>
      <c r="AA389" s="347">
        <v>1839.8016</v>
      </c>
      <c r="AB389" s="347">
        <v>0</v>
      </c>
      <c r="AC389" s="347">
        <v>0</v>
      </c>
      <c r="AD389" s="347">
        <v>0</v>
      </c>
      <c r="AE389" s="347">
        <v>0</v>
      </c>
      <c r="AF389" s="347">
        <v>0</v>
      </c>
      <c r="AG389" s="347">
        <f t="shared" ref="AG389:AL389" si="530">AG379*AG381</f>
        <v>0</v>
      </c>
      <c r="AH389" s="347">
        <f t="shared" si="530"/>
        <v>0</v>
      </c>
      <c r="AI389" s="347">
        <f t="shared" si="530"/>
        <v>0</v>
      </c>
      <c r="AJ389" s="347">
        <f t="shared" si="530"/>
        <v>0</v>
      </c>
      <c r="AK389" s="347">
        <f t="shared" si="530"/>
        <v>0</v>
      </c>
      <c r="AL389" s="347">
        <f t="shared" si="530"/>
        <v>0</v>
      </c>
      <c r="AM389" s="407">
        <f>SUM(Y389:AL389)</f>
        <v>52605.137699999999</v>
      </c>
    </row>
    <row r="390" spans="2:39" ht="15.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110176.43244264752</v>
      </c>
    </row>
    <row r="391" spans="2:39" ht="15.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v>2553527</v>
      </c>
      <c r="Z392" s="291">
        <v>97734</v>
      </c>
      <c r="AA392" s="291">
        <v>0</v>
      </c>
      <c r="AB392" s="291">
        <v>0</v>
      </c>
      <c r="AC392" s="291">
        <v>0</v>
      </c>
      <c r="AD392" s="291">
        <v>0</v>
      </c>
      <c r="AE392" s="291">
        <v>0</v>
      </c>
      <c r="AF392" s="291">
        <v>0</v>
      </c>
      <c r="AG392" s="291">
        <f t="shared" ref="AG392:AL392" si="531">IF(AG219="kw",SUMPRODUCT($N$221:$N$376,$P$221:$P$376,AG221:AG376),SUMPRODUCT($E$221:$E$376,AG221:AG376))</f>
        <v>0</v>
      </c>
      <c r="AH392" s="291">
        <f t="shared" si="531"/>
        <v>0</v>
      </c>
      <c r="AI392" s="291">
        <f t="shared" si="531"/>
        <v>0</v>
      </c>
      <c r="AJ392" s="291">
        <f t="shared" si="531"/>
        <v>0</v>
      </c>
      <c r="AK392" s="291">
        <f t="shared" si="531"/>
        <v>0</v>
      </c>
      <c r="AL392" s="291">
        <f t="shared" si="531"/>
        <v>0</v>
      </c>
      <c r="AM392" s="348"/>
    </row>
    <row r="393" spans="2:39" ht="15.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v>0</v>
      </c>
      <c r="Z393" s="291">
        <v>0</v>
      </c>
      <c r="AA393" s="291">
        <v>0</v>
      </c>
      <c r="AB393" s="291">
        <v>0</v>
      </c>
      <c r="AC393" s="291">
        <v>0</v>
      </c>
      <c r="AD393" s="291">
        <v>0</v>
      </c>
      <c r="AE393" s="291">
        <v>0</v>
      </c>
      <c r="AF393" s="291">
        <v>0</v>
      </c>
      <c r="AG393" s="291">
        <f t="shared" ref="AG393:AL393" si="532">IF(AG219="kw",SUMPRODUCT($N$221:$N$376,$Q$221:$Q$376,AG221:AG376),SUMPRODUCT($F$221:$F$376,AG221:AG376))</f>
        <v>0</v>
      </c>
      <c r="AH393" s="291">
        <f t="shared" si="532"/>
        <v>0</v>
      </c>
      <c r="AI393" s="291">
        <f t="shared" si="532"/>
        <v>0</v>
      </c>
      <c r="AJ393" s="291">
        <f t="shared" si="532"/>
        <v>0</v>
      </c>
      <c r="AK393" s="291">
        <f t="shared" si="532"/>
        <v>0</v>
      </c>
      <c r="AL393" s="291">
        <f t="shared" si="532"/>
        <v>0</v>
      </c>
      <c r="AM393" s="337"/>
    </row>
    <row r="394" spans="2:39" ht="15.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v>0</v>
      </c>
      <c r="Z394" s="291">
        <v>0</v>
      </c>
      <c r="AA394" s="291">
        <v>0</v>
      </c>
      <c r="AB394" s="291">
        <v>0</v>
      </c>
      <c r="AC394" s="291">
        <v>0</v>
      </c>
      <c r="AD394" s="291">
        <v>0</v>
      </c>
      <c r="AE394" s="291">
        <v>0</v>
      </c>
      <c r="AF394" s="291">
        <v>0</v>
      </c>
      <c r="AG394" s="291">
        <f t="shared" ref="AG394:AL394" si="533">IF(AG219="kw",SUMPRODUCT($N$221:$N$376,$R$221:$R$376,AG221:AG376),SUMPRODUCT($G$221:$G$376,AG221:AG376))</f>
        <v>0</v>
      </c>
      <c r="AH394" s="291">
        <f t="shared" si="533"/>
        <v>0</v>
      </c>
      <c r="AI394" s="291">
        <f t="shared" si="533"/>
        <v>0</v>
      </c>
      <c r="AJ394" s="291">
        <f t="shared" si="533"/>
        <v>0</v>
      </c>
      <c r="AK394" s="291">
        <f t="shared" si="533"/>
        <v>0</v>
      </c>
      <c r="AL394" s="291">
        <f t="shared" si="533"/>
        <v>0</v>
      </c>
      <c r="AM394" s="337"/>
    </row>
    <row r="395" spans="2:39" ht="15.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v>0</v>
      </c>
      <c r="Z395" s="326">
        <v>0</v>
      </c>
      <c r="AA395" s="326">
        <v>0</v>
      </c>
      <c r="AB395" s="326">
        <v>0</v>
      </c>
      <c r="AC395" s="326">
        <v>0</v>
      </c>
      <c r="AD395" s="326">
        <v>0</v>
      </c>
      <c r="AE395" s="326">
        <v>0</v>
      </c>
      <c r="AF395" s="326">
        <v>0</v>
      </c>
      <c r="AG395" s="326">
        <f t="shared" ref="AG395:AL395" si="534">IF(AG219="kw",SUMPRODUCT($N$221:$N$376,$S$221:$S$376,AG221:AG376),SUMPRODUCT($H$221:$H$376,AG221:AG376))</f>
        <v>0</v>
      </c>
      <c r="AH395" s="326">
        <f t="shared" si="534"/>
        <v>0</v>
      </c>
      <c r="AI395" s="326">
        <f t="shared" si="534"/>
        <v>0</v>
      </c>
      <c r="AJ395" s="326">
        <f t="shared" si="534"/>
        <v>0</v>
      </c>
      <c r="AK395" s="326">
        <f t="shared" si="534"/>
        <v>0</v>
      </c>
      <c r="AL395" s="326">
        <f t="shared" si="534"/>
        <v>0</v>
      </c>
      <c r="AM395" s="386"/>
    </row>
    <row r="396" spans="2:39" ht="21" customHeight="1">
      <c r="B396" s="368" t="s">
        <v>587</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919" t="s">
        <v>211</v>
      </c>
      <c r="C400" s="920" t="s">
        <v>33</v>
      </c>
      <c r="D400" s="284" t="s">
        <v>422</v>
      </c>
      <c r="E400" s="922" t="s">
        <v>209</v>
      </c>
      <c r="F400" s="923"/>
      <c r="G400" s="923"/>
      <c r="H400" s="923"/>
      <c r="I400" s="923"/>
      <c r="J400" s="923"/>
      <c r="K400" s="923"/>
      <c r="L400" s="923"/>
      <c r="M400" s="924"/>
      <c r="N400" s="928" t="s">
        <v>213</v>
      </c>
      <c r="O400" s="284" t="s">
        <v>423</v>
      </c>
      <c r="P400" s="922" t="s">
        <v>212</v>
      </c>
      <c r="Q400" s="923"/>
      <c r="R400" s="923"/>
      <c r="S400" s="923"/>
      <c r="T400" s="923"/>
      <c r="U400" s="923"/>
      <c r="V400" s="923"/>
      <c r="W400" s="923"/>
      <c r="X400" s="924"/>
      <c r="Y400" s="925" t="s">
        <v>243</v>
      </c>
      <c r="Z400" s="926"/>
      <c r="AA400" s="926"/>
      <c r="AB400" s="926"/>
      <c r="AC400" s="926"/>
      <c r="AD400" s="926"/>
      <c r="AE400" s="926"/>
      <c r="AF400" s="926"/>
      <c r="AG400" s="926"/>
      <c r="AH400" s="926"/>
      <c r="AI400" s="926"/>
      <c r="AJ400" s="926"/>
      <c r="AK400" s="926"/>
      <c r="AL400" s="926"/>
      <c r="AM400" s="927"/>
    </row>
    <row r="401" spans="1:39" ht="61.5" customHeight="1">
      <c r="B401" s="911"/>
      <c r="C401" s="921"/>
      <c r="D401" s="285">
        <v>2017</v>
      </c>
      <c r="E401" s="285">
        <v>2018</v>
      </c>
      <c r="F401" s="285">
        <v>2019</v>
      </c>
      <c r="G401" s="285">
        <v>2020</v>
      </c>
      <c r="H401" s="285">
        <v>2021</v>
      </c>
      <c r="I401" s="285">
        <v>2022</v>
      </c>
      <c r="J401" s="285">
        <v>2023</v>
      </c>
      <c r="K401" s="285">
        <v>2024</v>
      </c>
      <c r="L401" s="285">
        <v>2025</v>
      </c>
      <c r="M401" s="285">
        <v>2026</v>
      </c>
      <c r="N401" s="929"/>
      <c r="O401" s="285">
        <v>2017</v>
      </c>
      <c r="P401" s="285">
        <v>2018</v>
      </c>
      <c r="Q401" s="285">
        <v>2019</v>
      </c>
      <c r="R401" s="285">
        <v>2020</v>
      </c>
      <c r="S401" s="285">
        <v>2021</v>
      </c>
      <c r="T401" s="285">
        <v>2022</v>
      </c>
      <c r="U401" s="285">
        <v>2023</v>
      </c>
      <c r="V401" s="285">
        <v>2024</v>
      </c>
      <c r="W401" s="285">
        <v>2025</v>
      </c>
      <c r="X401" s="285">
        <v>2026</v>
      </c>
      <c r="Y401" s="285" t="s">
        <v>29</v>
      </c>
      <c r="Z401" s="285" t="s">
        <v>371</v>
      </c>
      <c r="AA401" s="285" t="s">
        <v>688</v>
      </c>
      <c r="AB401" s="285" t="s">
        <v>689</v>
      </c>
      <c r="AC401" s="285" t="s">
        <v>733</v>
      </c>
      <c r="AD401" s="285" t="s">
        <v>733</v>
      </c>
      <c r="AE401" s="285" t="s">
        <v>733</v>
      </c>
      <c r="AF401" s="285" t="s">
        <v>733</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
        <v>27</v>
      </c>
      <c r="Z402" s="291" t="s">
        <v>27</v>
      </c>
      <c r="AA402" s="291" t="s">
        <v>28</v>
      </c>
      <c r="AB402" s="291" t="s">
        <v>28</v>
      </c>
      <c r="AC402" s="291">
        <v>0</v>
      </c>
      <c r="AD402" s="291">
        <v>0</v>
      </c>
      <c r="AE402" s="291">
        <v>0</v>
      </c>
      <c r="AF402" s="291">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5" outlineLevel="1">
      <c r="A404" s="532">
        <v>1</v>
      </c>
      <c r="B404" s="428" t="s">
        <v>95</v>
      </c>
      <c r="C404" s="291" t="s">
        <v>25</v>
      </c>
      <c r="D404" s="295"/>
      <c r="E404" s="825"/>
      <c r="F404" s="825"/>
      <c r="G404" s="825"/>
      <c r="H404" s="825"/>
      <c r="I404" s="825"/>
      <c r="J404" s="825"/>
      <c r="K404" s="825"/>
      <c r="L404" s="825"/>
      <c r="M404" s="825"/>
      <c r="N404" s="291"/>
      <c r="O404" s="295"/>
      <c r="P404" s="825"/>
      <c r="Q404" s="825"/>
      <c r="R404" s="825"/>
      <c r="S404" s="825"/>
      <c r="T404" s="825"/>
      <c r="U404" s="825"/>
      <c r="V404" s="825"/>
      <c r="W404" s="825"/>
      <c r="X404" s="825"/>
      <c r="Y404" s="410"/>
      <c r="Z404" s="410"/>
      <c r="AA404" s="410"/>
      <c r="AB404" s="410"/>
      <c r="AC404" s="410"/>
      <c r="AD404" s="410"/>
      <c r="AE404" s="410"/>
      <c r="AF404" s="410"/>
      <c r="AG404" s="410"/>
      <c r="AH404" s="410"/>
      <c r="AI404" s="410"/>
      <c r="AJ404" s="410"/>
      <c r="AK404" s="410"/>
      <c r="AL404" s="410"/>
      <c r="AM404" s="296">
        <f>SUM(Y404:AL404)</f>
        <v>0</v>
      </c>
    </row>
    <row r="405" spans="1:39" ht="15.5" outlineLevel="1">
      <c r="A405" s="532"/>
      <c r="B405" s="431" t="s">
        <v>308</v>
      </c>
      <c r="C405" s="291" t="s">
        <v>163</v>
      </c>
      <c r="D405" s="295"/>
      <c r="E405" s="825"/>
      <c r="F405" s="825"/>
      <c r="G405" s="825"/>
      <c r="H405" s="825"/>
      <c r="I405" s="825"/>
      <c r="J405" s="825"/>
      <c r="K405" s="825"/>
      <c r="L405" s="825"/>
      <c r="M405" s="825"/>
      <c r="N405" s="468"/>
      <c r="O405" s="295"/>
      <c r="P405" s="825"/>
      <c r="Q405" s="825"/>
      <c r="R405" s="825"/>
      <c r="S405" s="825"/>
      <c r="T405" s="825"/>
      <c r="U405" s="825"/>
      <c r="V405" s="825"/>
      <c r="W405" s="825"/>
      <c r="X405" s="825"/>
      <c r="Y405" s="411">
        <v>0</v>
      </c>
      <c r="Z405" s="411">
        <v>0</v>
      </c>
      <c r="AA405" s="411">
        <v>0</v>
      </c>
      <c r="AB405" s="411">
        <v>0</v>
      </c>
      <c r="AC405" s="411">
        <v>0</v>
      </c>
      <c r="AD405" s="411">
        <v>0</v>
      </c>
      <c r="AE405" s="411">
        <v>0</v>
      </c>
      <c r="AF405" s="411">
        <v>0</v>
      </c>
      <c r="AG405" s="411">
        <f t="shared" ref="AG405" si="535">AG404</f>
        <v>0</v>
      </c>
      <c r="AH405" s="411">
        <f t="shared" ref="AH405" si="536">AH404</f>
        <v>0</v>
      </c>
      <c r="AI405" s="411">
        <f t="shared" ref="AI405" si="537">AI404</f>
        <v>0</v>
      </c>
      <c r="AJ405" s="411">
        <f t="shared" ref="AJ405" si="538">AJ404</f>
        <v>0</v>
      </c>
      <c r="AK405" s="411">
        <f t="shared" ref="AK405" si="539">AK404</f>
        <v>0</v>
      </c>
      <c r="AL405" s="411">
        <f t="shared" ref="AL405" si="540">AL404</f>
        <v>0</v>
      </c>
      <c r="AM405" s="297"/>
    </row>
    <row r="406" spans="1:39" ht="15.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5" outlineLevel="1">
      <c r="A407" s="532">
        <v>2</v>
      </c>
      <c r="B407" s="428" t="s">
        <v>96</v>
      </c>
      <c r="C407" s="291" t="s">
        <v>25</v>
      </c>
      <c r="D407" s="295"/>
      <c r="E407" s="825"/>
      <c r="F407" s="825"/>
      <c r="G407" s="825"/>
      <c r="H407" s="825"/>
      <c r="I407" s="825"/>
      <c r="J407" s="825"/>
      <c r="K407" s="825"/>
      <c r="L407" s="825"/>
      <c r="M407" s="825"/>
      <c r="N407" s="291"/>
      <c r="O407" s="295"/>
      <c r="P407" s="825"/>
      <c r="Q407" s="825"/>
      <c r="R407" s="825"/>
      <c r="S407" s="825"/>
      <c r="T407" s="825"/>
      <c r="U407" s="825"/>
      <c r="V407" s="825"/>
      <c r="W407" s="825"/>
      <c r="X407" s="825"/>
      <c r="Y407" s="410"/>
      <c r="Z407" s="410"/>
      <c r="AA407" s="410"/>
      <c r="AB407" s="410"/>
      <c r="AC407" s="410"/>
      <c r="AD407" s="410"/>
      <c r="AE407" s="410"/>
      <c r="AF407" s="410"/>
      <c r="AG407" s="410"/>
      <c r="AH407" s="410"/>
      <c r="AI407" s="410"/>
      <c r="AJ407" s="410"/>
      <c r="AK407" s="410"/>
      <c r="AL407" s="410"/>
      <c r="AM407" s="296">
        <f>SUM(Y407:AL407)</f>
        <v>0</v>
      </c>
    </row>
    <row r="408" spans="1:39" ht="15.5" outlineLevel="1">
      <c r="A408" s="532"/>
      <c r="B408" s="431" t="s">
        <v>308</v>
      </c>
      <c r="C408" s="291" t="s">
        <v>163</v>
      </c>
      <c r="D408" s="295"/>
      <c r="E408" s="825"/>
      <c r="F408" s="825"/>
      <c r="G408" s="825"/>
      <c r="H408" s="825"/>
      <c r="I408" s="825"/>
      <c r="J408" s="825"/>
      <c r="K408" s="825"/>
      <c r="L408" s="825"/>
      <c r="M408" s="825"/>
      <c r="N408" s="468"/>
      <c r="O408" s="295"/>
      <c r="P408" s="825"/>
      <c r="Q408" s="825"/>
      <c r="R408" s="825"/>
      <c r="S408" s="825"/>
      <c r="T408" s="825"/>
      <c r="U408" s="825"/>
      <c r="V408" s="825"/>
      <c r="W408" s="825"/>
      <c r="X408" s="825"/>
      <c r="Y408" s="411">
        <v>0</v>
      </c>
      <c r="Z408" s="411">
        <v>0</v>
      </c>
      <c r="AA408" s="411">
        <v>0</v>
      </c>
      <c r="AB408" s="411">
        <v>0</v>
      </c>
      <c r="AC408" s="411">
        <v>0</v>
      </c>
      <c r="AD408" s="411">
        <v>0</v>
      </c>
      <c r="AE408" s="411">
        <v>0</v>
      </c>
      <c r="AF408" s="411">
        <v>0</v>
      </c>
      <c r="AG408" s="411">
        <f t="shared" ref="AG408" si="541">AG407</f>
        <v>0</v>
      </c>
      <c r="AH408" s="411">
        <f t="shared" ref="AH408" si="542">AH407</f>
        <v>0</v>
      </c>
      <c r="AI408" s="411">
        <f t="shared" ref="AI408" si="543">AI407</f>
        <v>0</v>
      </c>
      <c r="AJ408" s="411">
        <f t="shared" ref="AJ408" si="544">AJ407</f>
        <v>0</v>
      </c>
      <c r="AK408" s="411">
        <f t="shared" ref="AK408" si="545">AK407</f>
        <v>0</v>
      </c>
      <c r="AL408" s="411">
        <f t="shared" ref="AL408" si="546">AL407</f>
        <v>0</v>
      </c>
      <c r="AM408" s="297"/>
    </row>
    <row r="409" spans="1:39" ht="15.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5" outlineLevel="1">
      <c r="A410" s="532">
        <v>3</v>
      </c>
      <c r="B410" s="428" t="s">
        <v>97</v>
      </c>
      <c r="C410" s="291" t="s">
        <v>25</v>
      </c>
      <c r="D410" s="295"/>
      <c r="E410" s="825"/>
      <c r="F410" s="825"/>
      <c r="G410" s="825"/>
      <c r="H410" s="825"/>
      <c r="I410" s="825"/>
      <c r="J410" s="825"/>
      <c r="K410" s="825"/>
      <c r="L410" s="825"/>
      <c r="M410" s="825"/>
      <c r="N410" s="291"/>
      <c r="O410" s="295"/>
      <c r="P410" s="825"/>
      <c r="Q410" s="825"/>
      <c r="R410" s="825"/>
      <c r="S410" s="825"/>
      <c r="T410" s="825"/>
      <c r="U410" s="825"/>
      <c r="V410" s="825"/>
      <c r="W410" s="825"/>
      <c r="X410" s="825"/>
      <c r="Y410" s="410"/>
      <c r="Z410" s="410"/>
      <c r="AA410" s="410"/>
      <c r="AB410" s="410"/>
      <c r="AC410" s="410"/>
      <c r="AD410" s="410"/>
      <c r="AE410" s="410"/>
      <c r="AF410" s="410"/>
      <c r="AG410" s="410"/>
      <c r="AH410" s="410"/>
      <c r="AI410" s="410"/>
      <c r="AJ410" s="410"/>
      <c r="AK410" s="410"/>
      <c r="AL410" s="410"/>
      <c r="AM410" s="296">
        <f>SUM(Y410:AL410)</f>
        <v>0</v>
      </c>
    </row>
    <row r="411" spans="1:39" ht="15.5" outlineLevel="1">
      <c r="A411" s="532"/>
      <c r="B411" s="431" t="s">
        <v>308</v>
      </c>
      <c r="C411" s="291" t="s">
        <v>163</v>
      </c>
      <c r="D411" s="295"/>
      <c r="E411" s="825"/>
      <c r="F411" s="825"/>
      <c r="G411" s="825"/>
      <c r="H411" s="825"/>
      <c r="I411" s="825"/>
      <c r="J411" s="825"/>
      <c r="K411" s="825"/>
      <c r="L411" s="825"/>
      <c r="M411" s="825"/>
      <c r="N411" s="468"/>
      <c r="O411" s="295"/>
      <c r="P411" s="825"/>
      <c r="Q411" s="825"/>
      <c r="R411" s="825"/>
      <c r="S411" s="825"/>
      <c r="T411" s="825"/>
      <c r="U411" s="825"/>
      <c r="V411" s="825"/>
      <c r="W411" s="825"/>
      <c r="X411" s="825"/>
      <c r="Y411" s="411">
        <v>0</v>
      </c>
      <c r="Z411" s="411">
        <v>0</v>
      </c>
      <c r="AA411" s="411">
        <v>0</v>
      </c>
      <c r="AB411" s="411">
        <v>0</v>
      </c>
      <c r="AC411" s="411">
        <v>0</v>
      </c>
      <c r="AD411" s="411">
        <v>0</v>
      </c>
      <c r="AE411" s="411">
        <v>0</v>
      </c>
      <c r="AF411" s="411">
        <v>0</v>
      </c>
      <c r="AG411" s="411">
        <f t="shared" ref="AG411" si="547">AG410</f>
        <v>0</v>
      </c>
      <c r="AH411" s="411">
        <f t="shared" ref="AH411" si="548">AH410</f>
        <v>0</v>
      </c>
      <c r="AI411" s="411">
        <f t="shared" ref="AI411" si="549">AI410</f>
        <v>0</v>
      </c>
      <c r="AJ411" s="411">
        <f t="shared" ref="AJ411" si="550">AJ410</f>
        <v>0</v>
      </c>
      <c r="AK411" s="411">
        <f t="shared" ref="AK411" si="551">AK410</f>
        <v>0</v>
      </c>
      <c r="AL411" s="411">
        <f t="shared" ref="AL411" si="552">AL410</f>
        <v>0</v>
      </c>
      <c r="AM411" s="297"/>
    </row>
    <row r="412" spans="1:39" ht="15.5" outlineLevel="1">
      <c r="A412" s="532"/>
      <c r="B412" s="431"/>
      <c r="C412" s="305"/>
      <c r="D412" s="291"/>
      <c r="E412" s="822"/>
      <c r="F412" s="822"/>
      <c r="G412" s="822"/>
      <c r="H412" s="822"/>
      <c r="I412" s="822"/>
      <c r="J412" s="822"/>
      <c r="K412" s="822"/>
      <c r="L412" s="822"/>
      <c r="M412" s="822"/>
      <c r="N412" s="291"/>
      <c r="O412" s="291"/>
      <c r="P412" s="822"/>
      <c r="Q412" s="822"/>
      <c r="R412" s="822"/>
      <c r="S412" s="822"/>
      <c r="T412" s="822"/>
      <c r="U412" s="822"/>
      <c r="V412" s="822"/>
      <c r="W412" s="822"/>
      <c r="X412" s="822"/>
      <c r="Y412" s="412"/>
      <c r="Z412" s="412"/>
      <c r="AA412" s="412"/>
      <c r="AB412" s="412"/>
      <c r="AC412" s="412"/>
      <c r="AD412" s="412"/>
      <c r="AE412" s="412"/>
      <c r="AF412" s="412"/>
      <c r="AG412" s="412"/>
      <c r="AH412" s="412"/>
      <c r="AI412" s="412"/>
      <c r="AJ412" s="412"/>
      <c r="AK412" s="412"/>
      <c r="AL412" s="412"/>
      <c r="AM412" s="306"/>
    </row>
    <row r="413" spans="1:39" ht="15.5" outlineLevel="1">
      <c r="A413" s="532">
        <v>4</v>
      </c>
      <c r="B413" s="520" t="s">
        <v>678</v>
      </c>
      <c r="C413" s="291" t="s">
        <v>25</v>
      </c>
      <c r="D413" s="295"/>
      <c r="E413" s="825"/>
      <c r="F413" s="825"/>
      <c r="G413" s="825"/>
      <c r="H413" s="825"/>
      <c r="I413" s="825"/>
      <c r="J413" s="825"/>
      <c r="K413" s="825"/>
      <c r="L413" s="825"/>
      <c r="M413" s="825"/>
      <c r="N413" s="291"/>
      <c r="O413" s="295"/>
      <c r="P413" s="825"/>
      <c r="Q413" s="825"/>
      <c r="R413" s="825"/>
      <c r="S413" s="825"/>
      <c r="T413" s="825"/>
      <c r="U413" s="825"/>
      <c r="V413" s="825"/>
      <c r="W413" s="825"/>
      <c r="X413" s="825"/>
      <c r="Y413" s="410"/>
      <c r="Z413" s="410"/>
      <c r="AA413" s="410"/>
      <c r="AB413" s="410"/>
      <c r="AC413" s="410"/>
      <c r="AD413" s="410"/>
      <c r="AE413" s="410"/>
      <c r="AF413" s="410"/>
      <c r="AG413" s="410"/>
      <c r="AH413" s="410"/>
      <c r="AI413" s="410"/>
      <c r="AJ413" s="410"/>
      <c r="AK413" s="410"/>
      <c r="AL413" s="410"/>
      <c r="AM413" s="296">
        <f>SUM(Y413:AL413)</f>
        <v>0</v>
      </c>
    </row>
    <row r="414" spans="1:39" ht="15.5" outlineLevel="1">
      <c r="A414" s="532"/>
      <c r="B414" s="431" t="s">
        <v>308</v>
      </c>
      <c r="C414" s="291" t="s">
        <v>163</v>
      </c>
      <c r="D414" s="295"/>
      <c r="E414" s="825"/>
      <c r="F414" s="825"/>
      <c r="G414" s="825"/>
      <c r="H414" s="825"/>
      <c r="I414" s="825"/>
      <c r="J414" s="825"/>
      <c r="K414" s="825"/>
      <c r="L414" s="825"/>
      <c r="M414" s="825"/>
      <c r="N414" s="468"/>
      <c r="O414" s="295"/>
      <c r="P414" s="825"/>
      <c r="Q414" s="825"/>
      <c r="R414" s="825"/>
      <c r="S414" s="825"/>
      <c r="T414" s="825"/>
      <c r="U414" s="825"/>
      <c r="V414" s="825"/>
      <c r="W414" s="825"/>
      <c r="X414" s="825"/>
      <c r="Y414" s="411">
        <v>0</v>
      </c>
      <c r="Z414" s="411">
        <v>0</v>
      </c>
      <c r="AA414" s="411">
        <v>0</v>
      </c>
      <c r="AB414" s="411">
        <v>0</v>
      </c>
      <c r="AC414" s="411">
        <v>0</v>
      </c>
      <c r="AD414" s="411">
        <v>0</v>
      </c>
      <c r="AE414" s="411">
        <v>0</v>
      </c>
      <c r="AF414" s="411">
        <v>0</v>
      </c>
      <c r="AG414" s="411">
        <f t="shared" ref="AG414" si="553">AG413</f>
        <v>0</v>
      </c>
      <c r="AH414" s="411">
        <f t="shared" ref="AH414" si="554">AH413</f>
        <v>0</v>
      </c>
      <c r="AI414" s="411">
        <f t="shared" ref="AI414" si="555">AI413</f>
        <v>0</v>
      </c>
      <c r="AJ414" s="411">
        <f t="shared" ref="AJ414" si="556">AJ413</f>
        <v>0</v>
      </c>
      <c r="AK414" s="411">
        <f t="shared" ref="AK414" si="557">AK413</f>
        <v>0</v>
      </c>
      <c r="AL414" s="411">
        <f t="shared" ref="AL414" si="558">AL413</f>
        <v>0</v>
      </c>
      <c r="AM414" s="297"/>
    </row>
    <row r="415" spans="1:39" ht="15.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1" outlineLevel="1">
      <c r="A416" s="532">
        <v>5</v>
      </c>
      <c r="B416" s="428" t="s">
        <v>98</v>
      </c>
      <c r="C416" s="291" t="s">
        <v>25</v>
      </c>
      <c r="D416" s="295"/>
      <c r="E416" s="825"/>
      <c r="F416" s="825"/>
      <c r="G416" s="825"/>
      <c r="H416" s="825"/>
      <c r="I416" s="825"/>
      <c r="J416" s="825"/>
      <c r="K416" s="825"/>
      <c r="L416" s="825"/>
      <c r="M416" s="825"/>
      <c r="N416" s="291"/>
      <c r="O416" s="295"/>
      <c r="P416" s="825"/>
      <c r="Q416" s="825"/>
      <c r="R416" s="825"/>
      <c r="S416" s="825"/>
      <c r="T416" s="825"/>
      <c r="U416" s="825"/>
      <c r="V416" s="825"/>
      <c r="W416" s="825"/>
      <c r="X416" s="825"/>
      <c r="Y416" s="410"/>
      <c r="Z416" s="410"/>
      <c r="AA416" s="410"/>
      <c r="AB416" s="410"/>
      <c r="AC416" s="410"/>
      <c r="AD416" s="410"/>
      <c r="AE416" s="410"/>
      <c r="AF416" s="410"/>
      <c r="AG416" s="410"/>
      <c r="AH416" s="410"/>
      <c r="AI416" s="410"/>
      <c r="AJ416" s="410"/>
      <c r="AK416" s="410"/>
      <c r="AL416" s="410"/>
      <c r="AM416" s="296">
        <f>SUM(Y416:AL416)</f>
        <v>0</v>
      </c>
    </row>
    <row r="417" spans="1:39" ht="15.5" outlineLevel="1">
      <c r="A417" s="532"/>
      <c r="B417" s="431" t="s">
        <v>308</v>
      </c>
      <c r="C417" s="291" t="s">
        <v>163</v>
      </c>
      <c r="D417" s="295"/>
      <c r="E417" s="825"/>
      <c r="F417" s="825"/>
      <c r="G417" s="825"/>
      <c r="H417" s="825"/>
      <c r="I417" s="825"/>
      <c r="J417" s="825"/>
      <c r="K417" s="825"/>
      <c r="L417" s="825"/>
      <c r="M417" s="825"/>
      <c r="N417" s="468"/>
      <c r="O417" s="295"/>
      <c r="P417" s="825"/>
      <c r="Q417" s="825"/>
      <c r="R417" s="825"/>
      <c r="S417" s="825"/>
      <c r="T417" s="825"/>
      <c r="U417" s="825"/>
      <c r="V417" s="825"/>
      <c r="W417" s="825"/>
      <c r="X417" s="825"/>
      <c r="Y417" s="411">
        <v>0</v>
      </c>
      <c r="Z417" s="411">
        <v>0</v>
      </c>
      <c r="AA417" s="411">
        <v>0</v>
      </c>
      <c r="AB417" s="411">
        <v>0</v>
      </c>
      <c r="AC417" s="411">
        <v>0</v>
      </c>
      <c r="AD417" s="411">
        <v>0</v>
      </c>
      <c r="AE417" s="411">
        <v>0</v>
      </c>
      <c r="AF417" s="411">
        <v>0</v>
      </c>
      <c r="AG417" s="411">
        <f t="shared" ref="AG417" si="559">AG416</f>
        <v>0</v>
      </c>
      <c r="AH417" s="411">
        <f t="shared" ref="AH417" si="560">AH416</f>
        <v>0</v>
      </c>
      <c r="AI417" s="411">
        <f t="shared" ref="AI417" si="561">AI416</f>
        <v>0</v>
      </c>
      <c r="AJ417" s="411">
        <f t="shared" ref="AJ417" si="562">AJ416</f>
        <v>0</v>
      </c>
      <c r="AK417" s="411">
        <f t="shared" ref="AK417" si="563">AK416</f>
        <v>0</v>
      </c>
      <c r="AL417" s="411">
        <f t="shared" ref="AL417" si="564">AL416</f>
        <v>0</v>
      </c>
      <c r="AM417" s="297"/>
    </row>
    <row r="418" spans="1:39" ht="15.5" outlineLevel="1">
      <c r="A418" s="532"/>
      <c r="B418" s="431"/>
      <c r="C418" s="291"/>
      <c r="D418" s="291"/>
      <c r="E418" s="822"/>
      <c r="F418" s="822"/>
      <c r="G418" s="822"/>
      <c r="H418" s="822"/>
      <c r="I418" s="822"/>
      <c r="J418" s="822"/>
      <c r="K418" s="822"/>
      <c r="L418" s="822"/>
      <c r="M418" s="822"/>
      <c r="N418" s="291"/>
      <c r="O418" s="291"/>
      <c r="P418" s="822"/>
      <c r="Q418" s="822"/>
      <c r="R418" s="822"/>
      <c r="S418" s="822"/>
      <c r="T418" s="822"/>
      <c r="U418" s="822"/>
      <c r="V418" s="822"/>
      <c r="W418" s="822"/>
      <c r="X418" s="822"/>
      <c r="Y418" s="422"/>
      <c r="Z418" s="423"/>
      <c r="AA418" s="423"/>
      <c r="AB418" s="423"/>
      <c r="AC418" s="423"/>
      <c r="AD418" s="423"/>
      <c r="AE418" s="423"/>
      <c r="AF418" s="423"/>
      <c r="AG418" s="423"/>
      <c r="AH418" s="423"/>
      <c r="AI418" s="423"/>
      <c r="AJ418" s="423"/>
      <c r="AK418" s="423"/>
      <c r="AL418" s="423"/>
      <c r="AM418" s="297"/>
    </row>
    <row r="419" spans="1:39" ht="15.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5" outlineLevel="1">
      <c r="A420" s="532">
        <v>6</v>
      </c>
      <c r="B420" s="428" t="s">
        <v>99</v>
      </c>
      <c r="C420" s="291" t="s">
        <v>25</v>
      </c>
      <c r="D420" s="295"/>
      <c r="E420" s="825"/>
      <c r="F420" s="825"/>
      <c r="G420" s="825"/>
      <c r="H420" s="825"/>
      <c r="I420" s="825"/>
      <c r="J420" s="825"/>
      <c r="K420" s="825"/>
      <c r="L420" s="825"/>
      <c r="M420" s="825"/>
      <c r="N420" s="295">
        <v>12</v>
      </c>
      <c r="O420" s="295"/>
      <c r="P420" s="825"/>
      <c r="Q420" s="825"/>
      <c r="R420" s="825"/>
      <c r="S420" s="825"/>
      <c r="T420" s="825"/>
      <c r="U420" s="825"/>
      <c r="V420" s="825"/>
      <c r="W420" s="825"/>
      <c r="X420" s="825"/>
      <c r="Y420" s="415"/>
      <c r="Z420" s="410"/>
      <c r="AA420" s="410"/>
      <c r="AB420" s="410"/>
      <c r="AC420" s="410"/>
      <c r="AD420" s="410"/>
      <c r="AE420" s="410"/>
      <c r="AF420" s="415"/>
      <c r="AG420" s="415"/>
      <c r="AH420" s="415"/>
      <c r="AI420" s="415"/>
      <c r="AJ420" s="415"/>
      <c r="AK420" s="415"/>
      <c r="AL420" s="415"/>
      <c r="AM420" s="296">
        <f>SUM(Y420:AL420)</f>
        <v>0</v>
      </c>
    </row>
    <row r="421" spans="1:39" ht="15.5" outlineLevel="1">
      <c r="A421" s="532"/>
      <c r="B421" s="431" t="s">
        <v>308</v>
      </c>
      <c r="C421" s="291" t="s">
        <v>163</v>
      </c>
      <c r="D421" s="295"/>
      <c r="E421" s="825"/>
      <c r="F421" s="825"/>
      <c r="G421" s="825"/>
      <c r="H421" s="825"/>
      <c r="I421" s="825"/>
      <c r="J421" s="825"/>
      <c r="K421" s="825"/>
      <c r="L421" s="825"/>
      <c r="M421" s="825"/>
      <c r="N421" s="295">
        <v>12</v>
      </c>
      <c r="O421" s="295"/>
      <c r="P421" s="825"/>
      <c r="Q421" s="825"/>
      <c r="R421" s="825"/>
      <c r="S421" s="825"/>
      <c r="T421" s="825"/>
      <c r="U421" s="825"/>
      <c r="V421" s="825"/>
      <c r="W421" s="825"/>
      <c r="X421" s="825"/>
      <c r="Y421" s="411">
        <v>0</v>
      </c>
      <c r="Z421" s="411">
        <v>0</v>
      </c>
      <c r="AA421" s="411">
        <v>0</v>
      </c>
      <c r="AB421" s="411">
        <v>0</v>
      </c>
      <c r="AC421" s="411">
        <v>0</v>
      </c>
      <c r="AD421" s="411">
        <v>0</v>
      </c>
      <c r="AE421" s="411">
        <v>0</v>
      </c>
      <c r="AF421" s="411">
        <v>0</v>
      </c>
      <c r="AG421" s="411">
        <f t="shared" ref="AG421" si="565">AG420</f>
        <v>0</v>
      </c>
      <c r="AH421" s="411">
        <f t="shared" ref="AH421" si="566">AH420</f>
        <v>0</v>
      </c>
      <c r="AI421" s="411">
        <f t="shared" ref="AI421" si="567">AI420</f>
        <v>0</v>
      </c>
      <c r="AJ421" s="411">
        <f t="shared" ref="AJ421" si="568">AJ420</f>
        <v>0</v>
      </c>
      <c r="AK421" s="411">
        <f t="shared" ref="AK421" si="569">AK420</f>
        <v>0</v>
      </c>
      <c r="AL421" s="411">
        <f t="shared" ref="AL421" si="570">AL420</f>
        <v>0</v>
      </c>
      <c r="AM421" s="311"/>
    </row>
    <row r="422" spans="1:39" ht="15.5" outlineLevel="1">
      <c r="A422" s="532"/>
      <c r="B422" s="526"/>
      <c r="C422" s="312"/>
      <c r="D422" s="291"/>
      <c r="E422" s="822"/>
      <c r="F422" s="822"/>
      <c r="G422" s="822"/>
      <c r="H422" s="822"/>
      <c r="I422" s="822"/>
      <c r="J422" s="822"/>
      <c r="K422" s="822"/>
      <c r="L422" s="822"/>
      <c r="M422" s="822"/>
      <c r="N422" s="291"/>
      <c r="O422" s="291"/>
      <c r="P422" s="822"/>
      <c r="Q422" s="822"/>
      <c r="R422" s="822"/>
      <c r="S422" s="822"/>
      <c r="T422" s="822"/>
      <c r="U422" s="822"/>
      <c r="V422" s="822"/>
      <c r="W422" s="822"/>
      <c r="X422" s="822"/>
      <c r="Y422" s="416"/>
      <c r="Z422" s="416"/>
      <c r="AA422" s="416"/>
      <c r="AB422" s="416"/>
      <c r="AC422" s="416"/>
      <c r="AD422" s="416"/>
      <c r="AE422" s="416"/>
      <c r="AF422" s="416"/>
      <c r="AG422" s="416"/>
      <c r="AH422" s="416"/>
      <c r="AI422" s="416"/>
      <c r="AJ422" s="416"/>
      <c r="AK422" s="416"/>
      <c r="AL422" s="416"/>
      <c r="AM422" s="313"/>
    </row>
    <row r="423" spans="1:39" ht="31" outlineLevel="1">
      <c r="A423" s="532">
        <v>7</v>
      </c>
      <c r="B423" s="428" t="s">
        <v>100</v>
      </c>
      <c r="C423" s="291" t="s">
        <v>25</v>
      </c>
      <c r="D423" s="295"/>
      <c r="E423" s="825"/>
      <c r="F423" s="825"/>
      <c r="G423" s="825"/>
      <c r="H423" s="825"/>
      <c r="I423" s="825"/>
      <c r="J423" s="825"/>
      <c r="K423" s="825"/>
      <c r="L423" s="825"/>
      <c r="M423" s="825"/>
      <c r="N423" s="295">
        <v>12</v>
      </c>
      <c r="O423" s="295"/>
      <c r="P423" s="825"/>
      <c r="Q423" s="825"/>
      <c r="R423" s="825"/>
      <c r="S423" s="825"/>
      <c r="T423" s="825"/>
      <c r="U423" s="825"/>
      <c r="V423" s="825"/>
      <c r="W423" s="825"/>
      <c r="X423" s="825"/>
      <c r="Y423" s="415"/>
      <c r="Z423" s="410"/>
      <c r="AA423" s="410"/>
      <c r="AB423" s="410"/>
      <c r="AC423" s="410"/>
      <c r="AD423" s="410"/>
      <c r="AE423" s="410"/>
      <c r="AF423" s="415"/>
      <c r="AG423" s="415"/>
      <c r="AH423" s="415"/>
      <c r="AI423" s="415"/>
      <c r="AJ423" s="415"/>
      <c r="AK423" s="415"/>
      <c r="AL423" s="415"/>
      <c r="AM423" s="296">
        <f>SUM(Y423:AL423)</f>
        <v>0</v>
      </c>
    </row>
    <row r="424" spans="1:39" ht="15.5" outlineLevel="1">
      <c r="A424" s="532"/>
      <c r="B424" s="431" t="s">
        <v>308</v>
      </c>
      <c r="C424" s="291" t="s">
        <v>163</v>
      </c>
      <c r="D424" s="295"/>
      <c r="E424" s="825"/>
      <c r="F424" s="825"/>
      <c r="G424" s="825"/>
      <c r="H424" s="825"/>
      <c r="I424" s="825"/>
      <c r="J424" s="825"/>
      <c r="K424" s="825"/>
      <c r="L424" s="825"/>
      <c r="M424" s="825"/>
      <c r="N424" s="295">
        <v>12</v>
      </c>
      <c r="O424" s="295"/>
      <c r="P424" s="825"/>
      <c r="Q424" s="825"/>
      <c r="R424" s="825"/>
      <c r="S424" s="825"/>
      <c r="T424" s="825"/>
      <c r="U424" s="825"/>
      <c r="V424" s="825"/>
      <c r="W424" s="825"/>
      <c r="X424" s="825"/>
      <c r="Y424" s="411">
        <v>0</v>
      </c>
      <c r="Z424" s="411">
        <v>0</v>
      </c>
      <c r="AA424" s="411">
        <v>0</v>
      </c>
      <c r="AB424" s="411">
        <v>0</v>
      </c>
      <c r="AC424" s="411">
        <v>0</v>
      </c>
      <c r="AD424" s="411">
        <v>0</v>
      </c>
      <c r="AE424" s="411">
        <v>0</v>
      </c>
      <c r="AF424" s="411">
        <v>0</v>
      </c>
      <c r="AG424" s="411">
        <f t="shared" ref="AG424" si="571">AG423</f>
        <v>0</v>
      </c>
      <c r="AH424" s="411">
        <f t="shared" ref="AH424" si="572">AH423</f>
        <v>0</v>
      </c>
      <c r="AI424" s="411">
        <f t="shared" ref="AI424" si="573">AI423</f>
        <v>0</v>
      </c>
      <c r="AJ424" s="411">
        <f t="shared" ref="AJ424" si="574">AJ423</f>
        <v>0</v>
      </c>
      <c r="AK424" s="411">
        <f t="shared" ref="AK424" si="575">AK423</f>
        <v>0</v>
      </c>
      <c r="AL424" s="411">
        <f t="shared" ref="AL424" si="576">AL423</f>
        <v>0</v>
      </c>
      <c r="AM424" s="311"/>
    </row>
    <row r="425" spans="1:39" ht="15.5" outlineLevel="1">
      <c r="A425" s="532"/>
      <c r="B425" s="527"/>
      <c r="C425" s="312"/>
      <c r="D425" s="291"/>
      <c r="E425" s="822"/>
      <c r="F425" s="822"/>
      <c r="G425" s="822"/>
      <c r="H425" s="822"/>
      <c r="I425" s="822"/>
      <c r="J425" s="822"/>
      <c r="K425" s="822"/>
      <c r="L425" s="822"/>
      <c r="M425" s="822"/>
      <c r="N425" s="291"/>
      <c r="O425" s="291"/>
      <c r="P425" s="822"/>
      <c r="Q425" s="822"/>
      <c r="R425" s="822"/>
      <c r="S425" s="822"/>
      <c r="T425" s="822"/>
      <c r="U425" s="822"/>
      <c r="V425" s="822"/>
      <c r="W425" s="822"/>
      <c r="X425" s="822"/>
      <c r="Y425" s="416"/>
      <c r="Z425" s="417"/>
      <c r="AA425" s="416"/>
      <c r="AB425" s="416"/>
      <c r="AC425" s="416"/>
      <c r="AD425" s="416"/>
      <c r="AE425" s="416"/>
      <c r="AF425" s="416"/>
      <c r="AG425" s="416"/>
      <c r="AH425" s="416"/>
      <c r="AI425" s="416"/>
      <c r="AJ425" s="416"/>
      <c r="AK425" s="416"/>
      <c r="AL425" s="416"/>
      <c r="AM425" s="313"/>
    </row>
    <row r="426" spans="1:39" ht="31" outlineLevel="1">
      <c r="A426" s="532">
        <v>8</v>
      </c>
      <c r="B426" s="428" t="s">
        <v>101</v>
      </c>
      <c r="C426" s="291" t="s">
        <v>25</v>
      </c>
      <c r="D426" s="295"/>
      <c r="E426" s="825"/>
      <c r="F426" s="825"/>
      <c r="G426" s="825"/>
      <c r="H426" s="825"/>
      <c r="I426" s="825"/>
      <c r="J426" s="825"/>
      <c r="K426" s="825"/>
      <c r="L426" s="825"/>
      <c r="M426" s="825"/>
      <c r="N426" s="295">
        <v>12</v>
      </c>
      <c r="O426" s="295"/>
      <c r="P426" s="825"/>
      <c r="Q426" s="825"/>
      <c r="R426" s="825"/>
      <c r="S426" s="825"/>
      <c r="T426" s="825"/>
      <c r="U426" s="825"/>
      <c r="V426" s="825"/>
      <c r="W426" s="825"/>
      <c r="X426" s="825"/>
      <c r="Y426" s="415"/>
      <c r="Z426" s="410"/>
      <c r="AA426" s="410"/>
      <c r="AB426" s="410"/>
      <c r="AC426" s="410"/>
      <c r="AD426" s="410"/>
      <c r="AE426" s="410"/>
      <c r="AF426" s="415"/>
      <c r="AG426" s="415"/>
      <c r="AH426" s="415"/>
      <c r="AI426" s="415"/>
      <c r="AJ426" s="415"/>
      <c r="AK426" s="415"/>
      <c r="AL426" s="415"/>
      <c r="AM426" s="296">
        <f>SUM(Y426:AL426)</f>
        <v>0</v>
      </c>
    </row>
    <row r="427" spans="1:39" ht="15.5" outlineLevel="1">
      <c r="A427" s="532"/>
      <c r="B427" s="431" t="s">
        <v>308</v>
      </c>
      <c r="C427" s="291" t="s">
        <v>163</v>
      </c>
      <c r="D427" s="295"/>
      <c r="E427" s="825"/>
      <c r="F427" s="825"/>
      <c r="G427" s="825"/>
      <c r="H427" s="825"/>
      <c r="I427" s="825"/>
      <c r="J427" s="825"/>
      <c r="K427" s="825"/>
      <c r="L427" s="825"/>
      <c r="M427" s="825"/>
      <c r="N427" s="295">
        <v>12</v>
      </c>
      <c r="O427" s="295"/>
      <c r="P427" s="825"/>
      <c r="Q427" s="825"/>
      <c r="R427" s="825"/>
      <c r="S427" s="825"/>
      <c r="T427" s="825"/>
      <c r="U427" s="825"/>
      <c r="V427" s="825"/>
      <c r="W427" s="825"/>
      <c r="X427" s="825"/>
      <c r="Y427" s="411">
        <v>0</v>
      </c>
      <c r="Z427" s="411">
        <v>0</v>
      </c>
      <c r="AA427" s="411">
        <v>0</v>
      </c>
      <c r="AB427" s="411">
        <v>0</v>
      </c>
      <c r="AC427" s="411">
        <v>0</v>
      </c>
      <c r="AD427" s="411">
        <v>0</v>
      </c>
      <c r="AE427" s="411">
        <v>0</v>
      </c>
      <c r="AF427" s="411">
        <v>0</v>
      </c>
      <c r="AG427" s="411">
        <f t="shared" ref="AG427" si="577">AG426</f>
        <v>0</v>
      </c>
      <c r="AH427" s="411">
        <f t="shared" ref="AH427" si="578">AH426</f>
        <v>0</v>
      </c>
      <c r="AI427" s="411">
        <f t="shared" ref="AI427" si="579">AI426</f>
        <v>0</v>
      </c>
      <c r="AJ427" s="411">
        <f t="shared" ref="AJ427" si="580">AJ426</f>
        <v>0</v>
      </c>
      <c r="AK427" s="411">
        <f t="shared" ref="AK427" si="581">AK426</f>
        <v>0</v>
      </c>
      <c r="AL427" s="411">
        <f t="shared" ref="AL427" si="582">AL426</f>
        <v>0</v>
      </c>
      <c r="AM427" s="311"/>
    </row>
    <row r="428" spans="1:39" ht="15.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1" outlineLevel="1">
      <c r="A429" s="532">
        <v>9</v>
      </c>
      <c r="B429" s="428" t="s">
        <v>102</v>
      </c>
      <c r="C429" s="291" t="s">
        <v>25</v>
      </c>
      <c r="D429" s="295"/>
      <c r="E429" s="825"/>
      <c r="F429" s="825"/>
      <c r="G429" s="825"/>
      <c r="H429" s="825"/>
      <c r="I429" s="825"/>
      <c r="J429" s="825"/>
      <c r="K429" s="825"/>
      <c r="L429" s="825"/>
      <c r="M429" s="825"/>
      <c r="N429" s="295">
        <v>12</v>
      </c>
      <c r="O429" s="295"/>
      <c r="P429" s="825"/>
      <c r="Q429" s="825"/>
      <c r="R429" s="825"/>
      <c r="S429" s="825"/>
      <c r="T429" s="825"/>
      <c r="U429" s="825"/>
      <c r="V429" s="825"/>
      <c r="W429" s="825"/>
      <c r="X429" s="825"/>
      <c r="Y429" s="415"/>
      <c r="Z429" s="410"/>
      <c r="AA429" s="410"/>
      <c r="AB429" s="410"/>
      <c r="AC429" s="410"/>
      <c r="AD429" s="410"/>
      <c r="AE429" s="410"/>
      <c r="AF429" s="415"/>
      <c r="AG429" s="415"/>
      <c r="AH429" s="415"/>
      <c r="AI429" s="415"/>
      <c r="AJ429" s="415"/>
      <c r="AK429" s="415"/>
      <c r="AL429" s="415"/>
      <c r="AM429" s="296">
        <f>SUM(Y429:AL429)</f>
        <v>0</v>
      </c>
    </row>
    <row r="430" spans="1:39" ht="15.5" outlineLevel="1">
      <c r="A430" s="532"/>
      <c r="B430" s="431" t="s">
        <v>308</v>
      </c>
      <c r="C430" s="291" t="s">
        <v>163</v>
      </c>
      <c r="D430" s="295"/>
      <c r="E430" s="825"/>
      <c r="F430" s="825"/>
      <c r="G430" s="825"/>
      <c r="H430" s="825"/>
      <c r="I430" s="825"/>
      <c r="J430" s="825"/>
      <c r="K430" s="825"/>
      <c r="L430" s="825"/>
      <c r="M430" s="825"/>
      <c r="N430" s="295">
        <v>12</v>
      </c>
      <c r="O430" s="295"/>
      <c r="P430" s="825"/>
      <c r="Q430" s="825"/>
      <c r="R430" s="825"/>
      <c r="S430" s="825"/>
      <c r="T430" s="825"/>
      <c r="U430" s="825"/>
      <c r="V430" s="825"/>
      <c r="W430" s="825"/>
      <c r="X430" s="825"/>
      <c r="Y430" s="411">
        <v>0</v>
      </c>
      <c r="Z430" s="411">
        <v>0</v>
      </c>
      <c r="AA430" s="411">
        <v>0</v>
      </c>
      <c r="AB430" s="411">
        <v>0</v>
      </c>
      <c r="AC430" s="411">
        <v>0</v>
      </c>
      <c r="AD430" s="411">
        <v>0</v>
      </c>
      <c r="AE430" s="411">
        <v>0</v>
      </c>
      <c r="AF430" s="411">
        <v>0</v>
      </c>
      <c r="AG430" s="411">
        <f t="shared" ref="AG430" si="583">AG429</f>
        <v>0</v>
      </c>
      <c r="AH430" s="411">
        <f t="shared" ref="AH430" si="584">AH429</f>
        <v>0</v>
      </c>
      <c r="AI430" s="411">
        <f t="shared" ref="AI430" si="585">AI429</f>
        <v>0</v>
      </c>
      <c r="AJ430" s="411">
        <f t="shared" ref="AJ430" si="586">AJ429</f>
        <v>0</v>
      </c>
      <c r="AK430" s="411">
        <f t="shared" ref="AK430" si="587">AK429</f>
        <v>0</v>
      </c>
      <c r="AL430" s="411">
        <f t="shared" ref="AL430" si="588">AL429</f>
        <v>0</v>
      </c>
      <c r="AM430" s="311"/>
    </row>
    <row r="431" spans="1:39" ht="15.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1" outlineLevel="1">
      <c r="A432" s="532">
        <v>10</v>
      </c>
      <c r="B432" s="428" t="s">
        <v>103</v>
      </c>
      <c r="C432" s="291" t="s">
        <v>25</v>
      </c>
      <c r="D432" s="295"/>
      <c r="E432" s="825"/>
      <c r="F432" s="825"/>
      <c r="G432" s="825"/>
      <c r="H432" s="825"/>
      <c r="I432" s="825"/>
      <c r="J432" s="825"/>
      <c r="K432" s="825"/>
      <c r="L432" s="825"/>
      <c r="M432" s="825"/>
      <c r="N432" s="295">
        <v>3</v>
      </c>
      <c r="O432" s="295"/>
      <c r="P432" s="825"/>
      <c r="Q432" s="825"/>
      <c r="R432" s="825"/>
      <c r="S432" s="825"/>
      <c r="T432" s="825"/>
      <c r="U432" s="825"/>
      <c r="V432" s="825"/>
      <c r="W432" s="825"/>
      <c r="X432" s="825"/>
      <c r="Y432" s="415"/>
      <c r="Z432" s="410"/>
      <c r="AA432" s="410"/>
      <c r="AB432" s="410"/>
      <c r="AC432" s="410"/>
      <c r="AD432" s="410"/>
      <c r="AE432" s="410"/>
      <c r="AF432" s="415"/>
      <c r="AG432" s="415"/>
      <c r="AH432" s="415"/>
      <c r="AI432" s="415"/>
      <c r="AJ432" s="415"/>
      <c r="AK432" s="415"/>
      <c r="AL432" s="415"/>
      <c r="AM432" s="296">
        <f>SUM(Y432:AL432)</f>
        <v>0</v>
      </c>
    </row>
    <row r="433" spans="1:40" ht="15.5" outlineLevel="1">
      <c r="A433" s="532"/>
      <c r="B433" s="431" t="s">
        <v>308</v>
      </c>
      <c r="C433" s="291" t="s">
        <v>163</v>
      </c>
      <c r="D433" s="295"/>
      <c r="E433" s="825"/>
      <c r="F433" s="825"/>
      <c r="G433" s="825"/>
      <c r="H433" s="825"/>
      <c r="I433" s="825"/>
      <c r="J433" s="825"/>
      <c r="K433" s="825"/>
      <c r="L433" s="825"/>
      <c r="M433" s="825"/>
      <c r="N433" s="295">
        <v>3</v>
      </c>
      <c r="O433" s="295"/>
      <c r="P433" s="825"/>
      <c r="Q433" s="825"/>
      <c r="R433" s="825"/>
      <c r="S433" s="825"/>
      <c r="T433" s="825"/>
      <c r="U433" s="825"/>
      <c r="V433" s="825"/>
      <c r="W433" s="825"/>
      <c r="X433" s="825"/>
      <c r="Y433" s="411">
        <v>0</v>
      </c>
      <c r="Z433" s="411">
        <v>0</v>
      </c>
      <c r="AA433" s="411">
        <v>0</v>
      </c>
      <c r="AB433" s="411">
        <v>0</v>
      </c>
      <c r="AC433" s="411">
        <v>0</v>
      </c>
      <c r="AD433" s="411">
        <v>0</v>
      </c>
      <c r="AE433" s="411">
        <v>0</v>
      </c>
      <c r="AF433" s="411">
        <v>0</v>
      </c>
      <c r="AG433" s="411">
        <f t="shared" ref="AG433" si="589">AG432</f>
        <v>0</v>
      </c>
      <c r="AH433" s="411">
        <f t="shared" ref="AH433" si="590">AH432</f>
        <v>0</v>
      </c>
      <c r="AI433" s="411">
        <f t="shared" ref="AI433" si="591">AI432</f>
        <v>0</v>
      </c>
      <c r="AJ433" s="411">
        <f t="shared" ref="AJ433" si="592">AJ432</f>
        <v>0</v>
      </c>
      <c r="AK433" s="411">
        <f t="shared" ref="AK433" si="593">AK432</f>
        <v>0</v>
      </c>
      <c r="AL433" s="411">
        <f t="shared" ref="AL433" si="594">AL432</f>
        <v>0</v>
      </c>
      <c r="AM433" s="311"/>
    </row>
    <row r="434" spans="1:40" ht="15.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1" outlineLevel="1">
      <c r="A436" s="532">
        <v>11</v>
      </c>
      <c r="B436" s="428" t="s">
        <v>104</v>
      </c>
      <c r="C436" s="291" t="s">
        <v>25</v>
      </c>
      <c r="D436" s="295"/>
      <c r="E436" s="825"/>
      <c r="F436" s="825"/>
      <c r="G436" s="825"/>
      <c r="H436" s="825"/>
      <c r="I436" s="825"/>
      <c r="J436" s="825"/>
      <c r="K436" s="825"/>
      <c r="L436" s="825"/>
      <c r="M436" s="825"/>
      <c r="N436" s="295">
        <v>12</v>
      </c>
      <c r="O436" s="295"/>
      <c r="P436" s="825"/>
      <c r="Q436" s="825"/>
      <c r="R436" s="825"/>
      <c r="S436" s="825"/>
      <c r="T436" s="825"/>
      <c r="U436" s="825"/>
      <c r="V436" s="825"/>
      <c r="W436" s="825"/>
      <c r="X436" s="825"/>
      <c r="Y436" s="426"/>
      <c r="Z436" s="410"/>
      <c r="AA436" s="410"/>
      <c r="AB436" s="410"/>
      <c r="AC436" s="410"/>
      <c r="AD436" s="410"/>
      <c r="AE436" s="410"/>
      <c r="AF436" s="415"/>
      <c r="AG436" s="415"/>
      <c r="AH436" s="415"/>
      <c r="AI436" s="415"/>
      <c r="AJ436" s="415"/>
      <c r="AK436" s="415"/>
      <c r="AL436" s="415"/>
      <c r="AM436" s="296">
        <f>SUM(Y436:AL436)</f>
        <v>0</v>
      </c>
    </row>
    <row r="437" spans="1:40" ht="15.5" outlineLevel="1">
      <c r="A437" s="532"/>
      <c r="B437" s="431" t="s">
        <v>308</v>
      </c>
      <c r="C437" s="291" t="s">
        <v>163</v>
      </c>
      <c r="D437" s="295"/>
      <c r="E437" s="825"/>
      <c r="F437" s="825"/>
      <c r="G437" s="825"/>
      <c r="H437" s="825"/>
      <c r="I437" s="825"/>
      <c r="J437" s="825"/>
      <c r="K437" s="825"/>
      <c r="L437" s="825"/>
      <c r="M437" s="825"/>
      <c r="N437" s="295">
        <v>12</v>
      </c>
      <c r="O437" s="295"/>
      <c r="P437" s="825"/>
      <c r="Q437" s="825"/>
      <c r="R437" s="825"/>
      <c r="S437" s="825"/>
      <c r="T437" s="825"/>
      <c r="U437" s="825"/>
      <c r="V437" s="825"/>
      <c r="W437" s="825"/>
      <c r="X437" s="825"/>
      <c r="Y437" s="411">
        <v>0</v>
      </c>
      <c r="Z437" s="411">
        <v>0</v>
      </c>
      <c r="AA437" s="411">
        <v>0</v>
      </c>
      <c r="AB437" s="411">
        <v>0</v>
      </c>
      <c r="AC437" s="411">
        <v>0</v>
      </c>
      <c r="AD437" s="411">
        <v>0</v>
      </c>
      <c r="AE437" s="411">
        <v>0</v>
      </c>
      <c r="AF437" s="411">
        <v>0</v>
      </c>
      <c r="AG437" s="411">
        <f t="shared" ref="AG437" si="595">AG436</f>
        <v>0</v>
      </c>
      <c r="AH437" s="411">
        <f t="shared" ref="AH437" si="596">AH436</f>
        <v>0</v>
      </c>
      <c r="AI437" s="411">
        <f t="shared" ref="AI437" si="597">AI436</f>
        <v>0</v>
      </c>
      <c r="AJ437" s="411">
        <f t="shared" ref="AJ437" si="598">AJ436</f>
        <v>0</v>
      </c>
      <c r="AK437" s="411">
        <f t="shared" ref="AK437" si="599">AK436</f>
        <v>0</v>
      </c>
      <c r="AL437" s="411">
        <f t="shared" ref="AL437" si="600">AL436</f>
        <v>0</v>
      </c>
      <c r="AM437" s="297"/>
    </row>
    <row r="438" spans="1:40" ht="15.5" outlineLevel="1">
      <c r="A438" s="532"/>
      <c r="B438" s="528"/>
      <c r="C438" s="305"/>
      <c r="D438" s="291"/>
      <c r="E438" s="822"/>
      <c r="F438" s="822"/>
      <c r="G438" s="822"/>
      <c r="H438" s="822"/>
      <c r="I438" s="822"/>
      <c r="J438" s="822"/>
      <c r="K438" s="822"/>
      <c r="L438" s="822"/>
      <c r="M438" s="822"/>
      <c r="N438" s="291"/>
      <c r="O438" s="291"/>
      <c r="P438" s="822"/>
      <c r="Q438" s="822"/>
      <c r="R438" s="822"/>
      <c r="S438" s="822"/>
      <c r="T438" s="822"/>
      <c r="U438" s="822"/>
      <c r="V438" s="822"/>
      <c r="W438" s="822"/>
      <c r="X438" s="822"/>
      <c r="Y438" s="412"/>
      <c r="Z438" s="421"/>
      <c r="AA438" s="421"/>
      <c r="AB438" s="421"/>
      <c r="AC438" s="421"/>
      <c r="AD438" s="421"/>
      <c r="AE438" s="421"/>
      <c r="AF438" s="421"/>
      <c r="AG438" s="421"/>
      <c r="AH438" s="421"/>
      <c r="AI438" s="421"/>
      <c r="AJ438" s="421"/>
      <c r="AK438" s="421"/>
      <c r="AL438" s="421"/>
      <c r="AM438" s="306"/>
    </row>
    <row r="439" spans="1:40" ht="31" outlineLevel="1">
      <c r="A439" s="532">
        <v>12</v>
      </c>
      <c r="B439" s="428" t="s">
        <v>105</v>
      </c>
      <c r="C439" s="291" t="s">
        <v>25</v>
      </c>
      <c r="D439" s="295"/>
      <c r="E439" s="825"/>
      <c r="F439" s="825"/>
      <c r="G439" s="825"/>
      <c r="H439" s="825"/>
      <c r="I439" s="825"/>
      <c r="J439" s="825"/>
      <c r="K439" s="825"/>
      <c r="L439" s="825"/>
      <c r="M439" s="825"/>
      <c r="N439" s="295">
        <v>12</v>
      </c>
      <c r="O439" s="295"/>
      <c r="P439" s="825"/>
      <c r="Q439" s="825"/>
      <c r="R439" s="825"/>
      <c r="S439" s="825"/>
      <c r="T439" s="825"/>
      <c r="U439" s="825"/>
      <c r="V439" s="825"/>
      <c r="W439" s="825"/>
      <c r="X439" s="825"/>
      <c r="Y439" s="410"/>
      <c r="Z439" s="410"/>
      <c r="AA439" s="410"/>
      <c r="AB439" s="410"/>
      <c r="AC439" s="410"/>
      <c r="AD439" s="410"/>
      <c r="AE439" s="410"/>
      <c r="AF439" s="415"/>
      <c r="AG439" s="415"/>
      <c r="AH439" s="415"/>
      <c r="AI439" s="415"/>
      <c r="AJ439" s="415"/>
      <c r="AK439" s="415"/>
      <c r="AL439" s="415"/>
      <c r="AM439" s="296">
        <f>SUM(Y439:AL439)</f>
        <v>0</v>
      </c>
    </row>
    <row r="440" spans="1:40" ht="15.5" outlineLevel="1">
      <c r="A440" s="532"/>
      <c r="B440" s="431" t="s">
        <v>308</v>
      </c>
      <c r="C440" s="291" t="s">
        <v>163</v>
      </c>
      <c r="D440" s="295"/>
      <c r="E440" s="825"/>
      <c r="F440" s="825"/>
      <c r="G440" s="825"/>
      <c r="H440" s="825"/>
      <c r="I440" s="825"/>
      <c r="J440" s="825"/>
      <c r="K440" s="825"/>
      <c r="L440" s="825"/>
      <c r="M440" s="825"/>
      <c r="N440" s="295">
        <v>12</v>
      </c>
      <c r="O440" s="295"/>
      <c r="P440" s="825"/>
      <c r="Q440" s="825"/>
      <c r="R440" s="825"/>
      <c r="S440" s="825"/>
      <c r="T440" s="825"/>
      <c r="U440" s="825"/>
      <c r="V440" s="825"/>
      <c r="W440" s="825"/>
      <c r="X440" s="825"/>
      <c r="Y440" s="411">
        <v>0</v>
      </c>
      <c r="Z440" s="411">
        <v>0</v>
      </c>
      <c r="AA440" s="411">
        <v>0</v>
      </c>
      <c r="AB440" s="411">
        <v>0</v>
      </c>
      <c r="AC440" s="411">
        <v>0</v>
      </c>
      <c r="AD440" s="411">
        <v>0</v>
      </c>
      <c r="AE440" s="411">
        <v>0</v>
      </c>
      <c r="AF440" s="411">
        <v>0</v>
      </c>
      <c r="AG440" s="411">
        <f t="shared" ref="AG440" si="601">AG439</f>
        <v>0</v>
      </c>
      <c r="AH440" s="411">
        <f t="shared" ref="AH440" si="602">AH439</f>
        <v>0</v>
      </c>
      <c r="AI440" s="411">
        <f t="shared" ref="AI440" si="603">AI439</f>
        <v>0</v>
      </c>
      <c r="AJ440" s="411">
        <f t="shared" ref="AJ440" si="604">AJ439</f>
        <v>0</v>
      </c>
      <c r="AK440" s="411">
        <f t="shared" ref="AK440" si="605">AK439</f>
        <v>0</v>
      </c>
      <c r="AL440" s="411">
        <f t="shared" ref="AL440" si="606">AL439</f>
        <v>0</v>
      </c>
      <c r="AM440" s="297"/>
    </row>
    <row r="441" spans="1:40" ht="15.5" outlineLevel="1">
      <c r="A441" s="532"/>
      <c r="B441" s="528"/>
      <c r="C441" s="305"/>
      <c r="D441" s="291"/>
      <c r="E441" s="822"/>
      <c r="F441" s="822"/>
      <c r="G441" s="822"/>
      <c r="H441" s="822"/>
      <c r="I441" s="822"/>
      <c r="J441" s="822"/>
      <c r="K441" s="822"/>
      <c r="L441" s="822"/>
      <c r="M441" s="822"/>
      <c r="N441" s="291"/>
      <c r="O441" s="291"/>
      <c r="P441" s="822"/>
      <c r="Q441" s="822"/>
      <c r="R441" s="822"/>
      <c r="S441" s="822"/>
      <c r="T441" s="822"/>
      <c r="U441" s="822"/>
      <c r="V441" s="822"/>
      <c r="W441" s="822"/>
      <c r="X441" s="822"/>
      <c r="Y441" s="422"/>
      <c r="Z441" s="422"/>
      <c r="AA441" s="412"/>
      <c r="AB441" s="412"/>
      <c r="AC441" s="412"/>
      <c r="AD441" s="412"/>
      <c r="AE441" s="412"/>
      <c r="AF441" s="412"/>
      <c r="AG441" s="412"/>
      <c r="AH441" s="412"/>
      <c r="AI441" s="412"/>
      <c r="AJ441" s="412"/>
      <c r="AK441" s="412"/>
      <c r="AL441" s="412"/>
      <c r="AM441" s="306"/>
    </row>
    <row r="442" spans="1:40" ht="31" outlineLevel="1">
      <c r="A442" s="532">
        <v>13</v>
      </c>
      <c r="B442" s="428" t="s">
        <v>106</v>
      </c>
      <c r="C442" s="291" t="s">
        <v>25</v>
      </c>
      <c r="D442" s="295"/>
      <c r="E442" s="825"/>
      <c r="F442" s="825"/>
      <c r="G442" s="825"/>
      <c r="H442" s="825"/>
      <c r="I442" s="825"/>
      <c r="J442" s="825"/>
      <c r="K442" s="825"/>
      <c r="L442" s="825"/>
      <c r="M442" s="825"/>
      <c r="N442" s="295">
        <v>12</v>
      </c>
      <c r="O442" s="295"/>
      <c r="P442" s="825"/>
      <c r="Q442" s="825"/>
      <c r="R442" s="825"/>
      <c r="S442" s="825"/>
      <c r="T442" s="825"/>
      <c r="U442" s="825"/>
      <c r="V442" s="825"/>
      <c r="W442" s="825"/>
      <c r="X442" s="825"/>
      <c r="Y442" s="410"/>
      <c r="Z442" s="410"/>
      <c r="AA442" s="410"/>
      <c r="AB442" s="410"/>
      <c r="AC442" s="410"/>
      <c r="AD442" s="410"/>
      <c r="AE442" s="410"/>
      <c r="AF442" s="415"/>
      <c r="AG442" s="415"/>
      <c r="AH442" s="415"/>
      <c r="AI442" s="415"/>
      <c r="AJ442" s="415"/>
      <c r="AK442" s="415"/>
      <c r="AL442" s="415"/>
      <c r="AM442" s="296">
        <f>SUM(Y442:AL442)</f>
        <v>0</v>
      </c>
    </row>
    <row r="443" spans="1:40" ht="15.5" outlineLevel="1">
      <c r="A443" s="532"/>
      <c r="B443" s="431" t="s">
        <v>308</v>
      </c>
      <c r="C443" s="291" t="s">
        <v>163</v>
      </c>
      <c r="D443" s="295"/>
      <c r="E443" s="825"/>
      <c r="F443" s="825"/>
      <c r="G443" s="825"/>
      <c r="H443" s="825"/>
      <c r="I443" s="825"/>
      <c r="J443" s="825"/>
      <c r="K443" s="825"/>
      <c r="L443" s="825"/>
      <c r="M443" s="825"/>
      <c r="N443" s="295">
        <v>12</v>
      </c>
      <c r="O443" s="295"/>
      <c r="P443" s="825"/>
      <c r="Q443" s="825"/>
      <c r="R443" s="825"/>
      <c r="S443" s="825"/>
      <c r="T443" s="825"/>
      <c r="U443" s="825"/>
      <c r="V443" s="825"/>
      <c r="W443" s="825"/>
      <c r="X443" s="825"/>
      <c r="Y443" s="411">
        <v>0</v>
      </c>
      <c r="Z443" s="411">
        <v>0</v>
      </c>
      <c r="AA443" s="411">
        <v>0</v>
      </c>
      <c r="AB443" s="411">
        <v>0</v>
      </c>
      <c r="AC443" s="411">
        <v>0</v>
      </c>
      <c r="AD443" s="411">
        <v>0</v>
      </c>
      <c r="AE443" s="411">
        <v>0</v>
      </c>
      <c r="AF443" s="411">
        <v>0</v>
      </c>
      <c r="AG443" s="411">
        <f t="shared" ref="AG443" si="607">AG442</f>
        <v>0</v>
      </c>
      <c r="AH443" s="411">
        <f t="shared" ref="AH443" si="608">AH442</f>
        <v>0</v>
      </c>
      <c r="AI443" s="411">
        <f t="shared" ref="AI443" si="609">AI442</f>
        <v>0</v>
      </c>
      <c r="AJ443" s="411">
        <f t="shared" ref="AJ443" si="610">AJ442</f>
        <v>0</v>
      </c>
      <c r="AK443" s="411">
        <f t="shared" ref="AK443" si="611">AK442</f>
        <v>0</v>
      </c>
      <c r="AL443" s="411">
        <f t="shared" ref="AL443" si="612">AL442</f>
        <v>0</v>
      </c>
      <c r="AM443" s="306"/>
    </row>
    <row r="444" spans="1:40" ht="15.5" outlineLevel="1">
      <c r="A444" s="532"/>
      <c r="B444" s="528"/>
      <c r="C444" s="305"/>
      <c r="D444" s="291"/>
      <c r="E444" s="822"/>
      <c r="F444" s="822"/>
      <c r="G444" s="822"/>
      <c r="H444" s="822"/>
      <c r="I444" s="822"/>
      <c r="J444" s="822"/>
      <c r="K444" s="822"/>
      <c r="L444" s="822"/>
      <c r="M444" s="822"/>
      <c r="N444" s="291"/>
      <c r="O444" s="291"/>
      <c r="P444" s="822"/>
      <c r="Q444" s="822"/>
      <c r="R444" s="822"/>
      <c r="S444" s="822"/>
      <c r="T444" s="822"/>
      <c r="U444" s="822"/>
      <c r="V444" s="822"/>
      <c r="W444" s="822"/>
      <c r="X444" s="822"/>
      <c r="Y444" s="412"/>
      <c r="Z444" s="412"/>
      <c r="AA444" s="412"/>
      <c r="AB444" s="412"/>
      <c r="AC444" s="412"/>
      <c r="AD444" s="412"/>
      <c r="AE444" s="412"/>
      <c r="AF444" s="412"/>
      <c r="AG444" s="412"/>
      <c r="AH444" s="412"/>
      <c r="AI444" s="412"/>
      <c r="AJ444" s="412"/>
      <c r="AK444" s="412"/>
      <c r="AL444" s="412"/>
      <c r="AM444" s="306"/>
    </row>
    <row r="445" spans="1:40" ht="15.5" outlineLevel="1">
      <c r="A445" s="532"/>
      <c r="B445" s="504" t="s">
        <v>107</v>
      </c>
      <c r="C445" s="289"/>
      <c r="D445" s="290"/>
      <c r="E445" s="290"/>
      <c r="F445" s="290"/>
      <c r="G445" s="290"/>
      <c r="H445" s="290"/>
      <c r="I445" s="290"/>
      <c r="J445" s="290"/>
      <c r="K445" s="290"/>
      <c r="L445" s="290"/>
      <c r="M445" s="290"/>
      <c r="N445" s="290"/>
      <c r="O445" s="290"/>
      <c r="P445" s="290"/>
      <c r="Q445" s="290"/>
      <c r="R445" s="290"/>
      <c r="S445" s="290"/>
      <c r="T445" s="290"/>
      <c r="U445" s="290"/>
      <c r="V445" s="290"/>
      <c r="W445" s="290"/>
      <c r="X445" s="290"/>
      <c r="Y445" s="414"/>
      <c r="Z445" s="414"/>
      <c r="AA445" s="414"/>
      <c r="AB445" s="414"/>
      <c r="AC445" s="414"/>
      <c r="AD445" s="414"/>
      <c r="AE445" s="414"/>
      <c r="AF445" s="414"/>
      <c r="AG445" s="414"/>
      <c r="AH445" s="414"/>
      <c r="AI445" s="414"/>
      <c r="AJ445" s="414"/>
      <c r="AK445" s="414"/>
      <c r="AL445" s="414"/>
      <c r="AM445" s="292"/>
    </row>
    <row r="446" spans="1:40" ht="15.5" outlineLevel="1">
      <c r="A446" s="532">
        <v>14</v>
      </c>
      <c r="B446" s="528" t="s">
        <v>108</v>
      </c>
      <c r="C446" s="291" t="s">
        <v>25</v>
      </c>
      <c r="D446" s="295"/>
      <c r="E446" s="825"/>
      <c r="F446" s="825"/>
      <c r="G446" s="825"/>
      <c r="H446" s="825"/>
      <c r="I446" s="825"/>
      <c r="J446" s="825"/>
      <c r="K446" s="825"/>
      <c r="L446" s="825"/>
      <c r="M446" s="825"/>
      <c r="N446" s="295">
        <v>12</v>
      </c>
      <c r="O446" s="295"/>
      <c r="P446" s="825"/>
      <c r="Q446" s="825"/>
      <c r="R446" s="825"/>
      <c r="S446" s="825"/>
      <c r="T446" s="825"/>
      <c r="U446" s="825"/>
      <c r="V446" s="825"/>
      <c r="W446" s="825"/>
      <c r="X446" s="825"/>
      <c r="Y446" s="410"/>
      <c r="Z446" s="410"/>
      <c r="AA446" s="410"/>
      <c r="AB446" s="410"/>
      <c r="AC446" s="410"/>
      <c r="AD446" s="410"/>
      <c r="AE446" s="410"/>
      <c r="AF446" s="410"/>
      <c r="AG446" s="410"/>
      <c r="AH446" s="410"/>
      <c r="AI446" s="410"/>
      <c r="AJ446" s="410"/>
      <c r="AK446" s="410"/>
      <c r="AL446" s="410"/>
      <c r="AM446" s="296">
        <f>SUM(Y446:AL446)</f>
        <v>0</v>
      </c>
    </row>
    <row r="447" spans="1:40" ht="15.5" outlineLevel="1">
      <c r="A447" s="532"/>
      <c r="B447" s="431" t="s">
        <v>308</v>
      </c>
      <c r="C447" s="291" t="s">
        <v>163</v>
      </c>
      <c r="D447" s="295"/>
      <c r="E447" s="825"/>
      <c r="F447" s="825"/>
      <c r="G447" s="825"/>
      <c r="H447" s="825"/>
      <c r="I447" s="825"/>
      <c r="J447" s="825"/>
      <c r="K447" s="825"/>
      <c r="L447" s="825"/>
      <c r="M447" s="825"/>
      <c r="N447" s="295">
        <v>12</v>
      </c>
      <c r="O447" s="295"/>
      <c r="P447" s="825"/>
      <c r="Q447" s="825"/>
      <c r="R447" s="825"/>
      <c r="S447" s="825"/>
      <c r="T447" s="825"/>
      <c r="U447" s="825"/>
      <c r="V447" s="825"/>
      <c r="W447" s="825"/>
      <c r="X447" s="825"/>
      <c r="Y447" s="411">
        <v>0</v>
      </c>
      <c r="Z447" s="411">
        <v>0</v>
      </c>
      <c r="AA447" s="411">
        <v>0</v>
      </c>
      <c r="AB447" s="411">
        <v>0</v>
      </c>
      <c r="AC447" s="411">
        <v>0</v>
      </c>
      <c r="AD447" s="411">
        <v>0</v>
      </c>
      <c r="AE447" s="411">
        <v>0</v>
      </c>
      <c r="AF447" s="411">
        <v>0</v>
      </c>
      <c r="AG447" s="411">
        <f t="shared" ref="AG447" si="613">AG446</f>
        <v>0</v>
      </c>
      <c r="AH447" s="411">
        <f t="shared" ref="AH447" si="614">AH446</f>
        <v>0</v>
      </c>
      <c r="AI447" s="411">
        <f t="shared" ref="AI447" si="615">AI446</f>
        <v>0</v>
      </c>
      <c r="AJ447" s="411">
        <f t="shared" ref="AJ447" si="616">AJ446</f>
        <v>0</v>
      </c>
      <c r="AK447" s="411">
        <f t="shared" ref="AK447" si="617">AK446</f>
        <v>0</v>
      </c>
      <c r="AL447" s="411">
        <f t="shared" ref="AL447" si="618">AL446</f>
        <v>0</v>
      </c>
      <c r="AM447" s="297"/>
    </row>
    <row r="448" spans="1:40" ht="15.5" outlineLevel="1">
      <c r="A448" s="532"/>
      <c r="B448" s="528"/>
      <c r="C448" s="305"/>
      <c r="D448" s="291"/>
      <c r="E448" s="822"/>
      <c r="F448" s="822"/>
      <c r="G448" s="822"/>
      <c r="H448" s="822"/>
      <c r="I448" s="822"/>
      <c r="J448" s="822"/>
      <c r="K448" s="822"/>
      <c r="L448" s="822"/>
      <c r="M448" s="822"/>
      <c r="N448" s="468"/>
      <c r="O448" s="291"/>
      <c r="P448" s="822"/>
      <c r="Q448" s="822"/>
      <c r="R448" s="822"/>
      <c r="S448" s="822"/>
      <c r="T448" s="822"/>
      <c r="U448" s="822"/>
      <c r="V448" s="822"/>
      <c r="W448" s="822"/>
      <c r="X448" s="822"/>
      <c r="Y448" s="412"/>
      <c r="Z448" s="412"/>
      <c r="AA448" s="412"/>
      <c r="AB448" s="412"/>
      <c r="AC448" s="412"/>
      <c r="AD448" s="412"/>
      <c r="AE448" s="412"/>
      <c r="AF448" s="412"/>
      <c r="AG448" s="412"/>
      <c r="AH448" s="412"/>
      <c r="AI448" s="412"/>
      <c r="AJ448" s="412"/>
      <c r="AK448" s="412"/>
      <c r="AL448" s="412"/>
      <c r="AM448" s="301"/>
      <c r="AN448" s="630"/>
    </row>
    <row r="449" spans="1:40" s="309" customFormat="1" ht="15.5" outlineLevel="1">
      <c r="A449" s="532"/>
      <c r="B449" s="504" t="s">
        <v>490</v>
      </c>
      <c r="C449" s="291"/>
      <c r="D449" s="291"/>
      <c r="E449" s="822"/>
      <c r="F449" s="822"/>
      <c r="G449" s="822"/>
      <c r="H449" s="822"/>
      <c r="I449" s="822"/>
      <c r="J449" s="822"/>
      <c r="K449" s="822"/>
      <c r="L449" s="822"/>
      <c r="M449" s="822"/>
      <c r="N449" s="291"/>
      <c r="O449" s="291"/>
      <c r="P449" s="822"/>
      <c r="Q449" s="822"/>
      <c r="R449" s="822"/>
      <c r="S449" s="822"/>
      <c r="T449" s="822"/>
      <c r="U449" s="822"/>
      <c r="V449" s="822"/>
      <c r="W449" s="822"/>
      <c r="X449" s="822"/>
      <c r="Y449" s="412"/>
      <c r="Z449" s="412"/>
      <c r="AA449" s="412"/>
      <c r="AB449" s="412"/>
      <c r="AC449" s="412"/>
      <c r="AD449" s="412"/>
      <c r="AE449" s="416"/>
      <c r="AF449" s="416"/>
      <c r="AG449" s="416"/>
      <c r="AH449" s="416"/>
      <c r="AI449" s="416"/>
      <c r="AJ449" s="416"/>
      <c r="AK449" s="416"/>
      <c r="AL449" s="416"/>
      <c r="AM449" s="517"/>
      <c r="AN449" s="631"/>
    </row>
    <row r="450" spans="1:40" ht="15.5" outlineLevel="1">
      <c r="A450" s="532">
        <v>15</v>
      </c>
      <c r="B450" s="431" t="s">
        <v>495</v>
      </c>
      <c r="C450" s="291" t="s">
        <v>25</v>
      </c>
      <c r="D450" s="295"/>
      <c r="E450" s="825"/>
      <c r="F450" s="825"/>
      <c r="G450" s="825"/>
      <c r="H450" s="825"/>
      <c r="I450" s="825"/>
      <c r="J450" s="825"/>
      <c r="K450" s="825"/>
      <c r="L450" s="825"/>
      <c r="M450" s="825"/>
      <c r="N450" s="295">
        <v>0</v>
      </c>
      <c r="O450" s="295"/>
      <c r="P450" s="825"/>
      <c r="Q450" s="825"/>
      <c r="R450" s="825"/>
      <c r="S450" s="825"/>
      <c r="T450" s="825"/>
      <c r="U450" s="825"/>
      <c r="V450" s="825"/>
      <c r="W450" s="825"/>
      <c r="X450" s="825"/>
      <c r="Y450" s="410"/>
      <c r="Z450" s="410"/>
      <c r="AA450" s="410"/>
      <c r="AB450" s="410"/>
      <c r="AC450" s="410"/>
      <c r="AD450" s="410"/>
      <c r="AE450" s="410"/>
      <c r="AF450" s="410"/>
      <c r="AG450" s="410"/>
      <c r="AH450" s="410"/>
      <c r="AI450" s="410"/>
      <c r="AJ450" s="410"/>
      <c r="AK450" s="410"/>
      <c r="AL450" s="410"/>
      <c r="AM450" s="296">
        <f>SUM(Y450:AL450)</f>
        <v>0</v>
      </c>
    </row>
    <row r="451" spans="1:40" ht="15.5" outlineLevel="1">
      <c r="A451" s="532"/>
      <c r="B451" s="431" t="s">
        <v>308</v>
      </c>
      <c r="C451" s="291" t="s">
        <v>163</v>
      </c>
      <c r="D451" s="295"/>
      <c r="E451" s="825"/>
      <c r="F451" s="825"/>
      <c r="G451" s="825"/>
      <c r="H451" s="825"/>
      <c r="I451" s="825"/>
      <c r="J451" s="825"/>
      <c r="K451" s="825"/>
      <c r="L451" s="825"/>
      <c r="M451" s="825"/>
      <c r="N451" s="295">
        <v>0</v>
      </c>
      <c r="O451" s="295"/>
      <c r="P451" s="825"/>
      <c r="Q451" s="825"/>
      <c r="R451" s="825"/>
      <c r="S451" s="825"/>
      <c r="T451" s="825"/>
      <c r="U451" s="825"/>
      <c r="V451" s="825"/>
      <c r="W451" s="825"/>
      <c r="X451" s="825"/>
      <c r="Y451" s="411">
        <v>0</v>
      </c>
      <c r="Z451" s="411">
        <v>0</v>
      </c>
      <c r="AA451" s="411">
        <v>0</v>
      </c>
      <c r="AB451" s="411">
        <v>0</v>
      </c>
      <c r="AC451" s="411">
        <v>0</v>
      </c>
      <c r="AD451" s="411">
        <v>0</v>
      </c>
      <c r="AE451" s="411">
        <v>0</v>
      </c>
      <c r="AF451" s="411">
        <v>0</v>
      </c>
      <c r="AG451" s="411">
        <f t="shared" ref="AG451:AL451" si="619">AG450</f>
        <v>0</v>
      </c>
      <c r="AH451" s="411">
        <f t="shared" si="619"/>
        <v>0</v>
      </c>
      <c r="AI451" s="411">
        <f t="shared" si="619"/>
        <v>0</v>
      </c>
      <c r="AJ451" s="411">
        <f t="shared" si="619"/>
        <v>0</v>
      </c>
      <c r="AK451" s="411">
        <f t="shared" si="619"/>
        <v>0</v>
      </c>
      <c r="AL451" s="411">
        <f t="shared" si="619"/>
        <v>0</v>
      </c>
      <c r="AM451" s="297"/>
    </row>
    <row r="452" spans="1:40" ht="15.5" outlineLevel="1">
      <c r="A452" s="532"/>
      <c r="B452" s="528"/>
      <c r="C452" s="305"/>
      <c r="D452" s="291"/>
      <c r="E452" s="822"/>
      <c r="F452" s="822"/>
      <c r="G452" s="822"/>
      <c r="H452" s="822"/>
      <c r="I452" s="822"/>
      <c r="J452" s="822"/>
      <c r="K452" s="822"/>
      <c r="L452" s="822"/>
      <c r="M452" s="822"/>
      <c r="N452" s="291"/>
      <c r="O452" s="291"/>
      <c r="P452" s="822"/>
      <c r="Q452" s="822"/>
      <c r="R452" s="822"/>
      <c r="S452" s="822"/>
      <c r="T452" s="822"/>
      <c r="U452" s="822"/>
      <c r="V452" s="822"/>
      <c r="W452" s="822"/>
      <c r="X452" s="822"/>
      <c r="Y452" s="412"/>
      <c r="Z452" s="412"/>
      <c r="AA452" s="412"/>
      <c r="AB452" s="412"/>
      <c r="AC452" s="412"/>
      <c r="AD452" s="412"/>
      <c r="AE452" s="412"/>
      <c r="AF452" s="412"/>
      <c r="AG452" s="412"/>
      <c r="AH452" s="412"/>
      <c r="AI452" s="412"/>
      <c r="AJ452" s="412"/>
      <c r="AK452" s="412"/>
      <c r="AL452" s="412"/>
      <c r="AM452" s="306"/>
    </row>
    <row r="453" spans="1:40" s="283" customFormat="1" ht="15.5" outlineLevel="1">
      <c r="A453" s="532">
        <v>16</v>
      </c>
      <c r="B453" s="529" t="s">
        <v>491</v>
      </c>
      <c r="C453" s="291" t="s">
        <v>25</v>
      </c>
      <c r="D453" s="295"/>
      <c r="E453" s="825"/>
      <c r="F453" s="825"/>
      <c r="G453" s="825"/>
      <c r="H453" s="825"/>
      <c r="I453" s="825"/>
      <c r="J453" s="825"/>
      <c r="K453" s="825"/>
      <c r="L453" s="825"/>
      <c r="M453" s="825"/>
      <c r="N453" s="295">
        <v>0</v>
      </c>
      <c r="O453" s="295"/>
      <c r="P453" s="825"/>
      <c r="Q453" s="825"/>
      <c r="R453" s="825"/>
      <c r="S453" s="825"/>
      <c r="T453" s="825"/>
      <c r="U453" s="825"/>
      <c r="V453" s="825"/>
      <c r="W453" s="825"/>
      <c r="X453" s="825"/>
      <c r="Y453" s="410"/>
      <c r="Z453" s="410"/>
      <c r="AA453" s="410"/>
      <c r="AB453" s="410"/>
      <c r="AC453" s="410"/>
      <c r="AD453" s="410"/>
      <c r="AE453" s="410"/>
      <c r="AF453" s="410"/>
      <c r="AG453" s="410"/>
      <c r="AH453" s="410"/>
      <c r="AI453" s="410"/>
      <c r="AJ453" s="410"/>
      <c r="AK453" s="410"/>
      <c r="AL453" s="410"/>
      <c r="AM453" s="296">
        <f>SUM(Y453:AL453)</f>
        <v>0</v>
      </c>
    </row>
    <row r="454" spans="1:40" s="283" customFormat="1" ht="15.5" outlineLevel="1">
      <c r="A454" s="532"/>
      <c r="B454" s="529" t="s">
        <v>308</v>
      </c>
      <c r="C454" s="291" t="s">
        <v>163</v>
      </c>
      <c r="D454" s="295"/>
      <c r="E454" s="825"/>
      <c r="F454" s="825"/>
      <c r="G454" s="825"/>
      <c r="H454" s="825"/>
      <c r="I454" s="825"/>
      <c r="J454" s="825"/>
      <c r="K454" s="825"/>
      <c r="L454" s="825"/>
      <c r="M454" s="825"/>
      <c r="N454" s="295">
        <v>0</v>
      </c>
      <c r="O454" s="295"/>
      <c r="P454" s="825"/>
      <c r="Q454" s="825"/>
      <c r="R454" s="825"/>
      <c r="S454" s="825"/>
      <c r="T454" s="825"/>
      <c r="U454" s="825"/>
      <c r="V454" s="825"/>
      <c r="W454" s="825"/>
      <c r="X454" s="825"/>
      <c r="Y454" s="411">
        <v>0</v>
      </c>
      <c r="Z454" s="411">
        <v>0</v>
      </c>
      <c r="AA454" s="411">
        <v>0</v>
      </c>
      <c r="AB454" s="411">
        <v>0</v>
      </c>
      <c r="AC454" s="411">
        <v>0</v>
      </c>
      <c r="AD454" s="411">
        <v>0</v>
      </c>
      <c r="AE454" s="411">
        <v>0</v>
      </c>
      <c r="AF454" s="411">
        <v>0</v>
      </c>
      <c r="AG454" s="411">
        <f t="shared" ref="AG454:AL454" si="620">AG453</f>
        <v>0</v>
      </c>
      <c r="AH454" s="411">
        <f t="shared" si="620"/>
        <v>0</v>
      </c>
      <c r="AI454" s="411">
        <f t="shared" si="620"/>
        <v>0</v>
      </c>
      <c r="AJ454" s="411">
        <f t="shared" si="620"/>
        <v>0</v>
      </c>
      <c r="AK454" s="411">
        <f t="shared" si="620"/>
        <v>0</v>
      </c>
      <c r="AL454" s="411">
        <f t="shared" si="620"/>
        <v>0</v>
      </c>
      <c r="AM454" s="297"/>
    </row>
    <row r="455" spans="1:40" s="283" customFormat="1" ht="15.5" outlineLevel="1">
      <c r="A455" s="532"/>
      <c r="B455" s="529"/>
      <c r="C455" s="291"/>
      <c r="D455" s="291"/>
      <c r="E455" s="822"/>
      <c r="F455" s="822"/>
      <c r="G455" s="822"/>
      <c r="H455" s="822"/>
      <c r="I455" s="822"/>
      <c r="J455" s="822"/>
      <c r="K455" s="822"/>
      <c r="L455" s="822"/>
      <c r="M455" s="822"/>
      <c r="N455" s="291"/>
      <c r="O455" s="291"/>
      <c r="P455" s="822"/>
      <c r="Q455" s="822"/>
      <c r="R455" s="822"/>
      <c r="S455" s="822"/>
      <c r="T455" s="822"/>
      <c r="U455" s="822"/>
      <c r="V455" s="822"/>
      <c r="W455" s="822"/>
      <c r="X455" s="822"/>
      <c r="Y455" s="412"/>
      <c r="Z455" s="412"/>
      <c r="AA455" s="412"/>
      <c r="AB455" s="412"/>
      <c r="AC455" s="412"/>
      <c r="AD455" s="412"/>
      <c r="AE455" s="416"/>
      <c r="AF455" s="416"/>
      <c r="AG455" s="416"/>
      <c r="AH455" s="416"/>
      <c r="AI455" s="416"/>
      <c r="AJ455" s="416"/>
      <c r="AK455" s="416"/>
      <c r="AL455" s="416"/>
      <c r="AM455" s="313"/>
    </row>
    <row r="456" spans="1:40" ht="15.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5" outlineLevel="1">
      <c r="A457" s="532">
        <v>17</v>
      </c>
      <c r="B457" s="428" t="s">
        <v>112</v>
      </c>
      <c r="C457" s="291" t="s">
        <v>25</v>
      </c>
      <c r="D457" s="295"/>
      <c r="E457" s="825"/>
      <c r="F457" s="825"/>
      <c r="G457" s="825"/>
      <c r="H457" s="825"/>
      <c r="I457" s="825"/>
      <c r="J457" s="825"/>
      <c r="K457" s="825"/>
      <c r="L457" s="825"/>
      <c r="M457" s="825"/>
      <c r="N457" s="295">
        <v>12</v>
      </c>
      <c r="O457" s="295"/>
      <c r="P457" s="825"/>
      <c r="Q457" s="825"/>
      <c r="R457" s="825"/>
      <c r="S457" s="825"/>
      <c r="T457" s="825"/>
      <c r="U457" s="825"/>
      <c r="V457" s="825"/>
      <c r="W457" s="825"/>
      <c r="X457" s="825"/>
      <c r="Y457" s="426"/>
      <c r="Z457" s="410"/>
      <c r="AA457" s="410"/>
      <c r="AB457" s="410"/>
      <c r="AC457" s="410"/>
      <c r="AD457" s="410"/>
      <c r="AE457" s="410"/>
      <c r="AF457" s="415"/>
      <c r="AG457" s="415"/>
      <c r="AH457" s="415"/>
      <c r="AI457" s="415"/>
      <c r="AJ457" s="415"/>
      <c r="AK457" s="415"/>
      <c r="AL457" s="415"/>
      <c r="AM457" s="296">
        <f>SUM(Y457:AL457)</f>
        <v>0</v>
      </c>
    </row>
    <row r="458" spans="1:40" ht="15.5" outlineLevel="1">
      <c r="A458" s="532"/>
      <c r="B458" s="431" t="s">
        <v>308</v>
      </c>
      <c r="C458" s="291" t="s">
        <v>163</v>
      </c>
      <c r="D458" s="295"/>
      <c r="E458" s="825"/>
      <c r="F458" s="825"/>
      <c r="G458" s="825"/>
      <c r="H458" s="825"/>
      <c r="I458" s="825"/>
      <c r="J458" s="825"/>
      <c r="K458" s="825"/>
      <c r="L458" s="825"/>
      <c r="M458" s="825"/>
      <c r="N458" s="295">
        <v>12</v>
      </c>
      <c r="O458" s="295"/>
      <c r="P458" s="825"/>
      <c r="Q458" s="825"/>
      <c r="R458" s="825"/>
      <c r="S458" s="825"/>
      <c r="T458" s="825"/>
      <c r="U458" s="825"/>
      <c r="V458" s="825"/>
      <c r="W458" s="825"/>
      <c r="X458" s="825"/>
      <c r="Y458" s="411">
        <v>0</v>
      </c>
      <c r="Z458" s="411">
        <v>0</v>
      </c>
      <c r="AA458" s="411">
        <v>0</v>
      </c>
      <c r="AB458" s="411">
        <v>0</v>
      </c>
      <c r="AC458" s="411">
        <v>0</v>
      </c>
      <c r="AD458" s="411">
        <v>0</v>
      </c>
      <c r="AE458" s="411">
        <v>0</v>
      </c>
      <c r="AF458" s="411">
        <v>0</v>
      </c>
      <c r="AG458" s="411">
        <f t="shared" ref="AG458:AL458" si="621">AG457</f>
        <v>0</v>
      </c>
      <c r="AH458" s="411">
        <f t="shared" si="621"/>
        <v>0</v>
      </c>
      <c r="AI458" s="411">
        <f t="shared" si="621"/>
        <v>0</v>
      </c>
      <c r="AJ458" s="411">
        <f t="shared" si="621"/>
        <v>0</v>
      </c>
      <c r="AK458" s="411">
        <f t="shared" si="621"/>
        <v>0</v>
      </c>
      <c r="AL458" s="411">
        <f t="shared" si="621"/>
        <v>0</v>
      </c>
      <c r="AM458" s="306"/>
    </row>
    <row r="459" spans="1:40" ht="15.5" outlineLevel="1">
      <c r="A459" s="532"/>
      <c r="B459" s="431"/>
      <c r="C459" s="291"/>
      <c r="D459" s="291"/>
      <c r="E459" s="822"/>
      <c r="F459" s="822"/>
      <c r="G459" s="822"/>
      <c r="H459" s="822"/>
      <c r="I459" s="822"/>
      <c r="J459" s="822"/>
      <c r="K459" s="822"/>
      <c r="L459" s="822"/>
      <c r="M459" s="822"/>
      <c r="N459" s="291"/>
      <c r="O459" s="291"/>
      <c r="P459" s="822"/>
      <c r="Q459" s="822"/>
      <c r="R459" s="822"/>
      <c r="S459" s="822"/>
      <c r="T459" s="822"/>
      <c r="U459" s="822"/>
      <c r="V459" s="822"/>
      <c r="W459" s="822"/>
      <c r="X459" s="822"/>
      <c r="Y459" s="422"/>
      <c r="Z459" s="425"/>
      <c r="AA459" s="425"/>
      <c r="AB459" s="425"/>
      <c r="AC459" s="425"/>
      <c r="AD459" s="425"/>
      <c r="AE459" s="425"/>
      <c r="AF459" s="425"/>
      <c r="AG459" s="425"/>
      <c r="AH459" s="425"/>
      <c r="AI459" s="425"/>
      <c r="AJ459" s="425"/>
      <c r="AK459" s="425"/>
      <c r="AL459" s="425"/>
      <c r="AM459" s="306"/>
    </row>
    <row r="460" spans="1:40" ht="15.5" outlineLevel="1">
      <c r="A460" s="532">
        <v>18</v>
      </c>
      <c r="B460" s="428" t="s">
        <v>109</v>
      </c>
      <c r="C460" s="291" t="s">
        <v>25</v>
      </c>
      <c r="D460" s="295"/>
      <c r="E460" s="825"/>
      <c r="F460" s="825"/>
      <c r="G460" s="825"/>
      <c r="H460" s="825"/>
      <c r="I460" s="825"/>
      <c r="J460" s="825"/>
      <c r="K460" s="825"/>
      <c r="L460" s="825"/>
      <c r="M460" s="825"/>
      <c r="N460" s="295">
        <v>12</v>
      </c>
      <c r="O460" s="295"/>
      <c r="P460" s="825"/>
      <c r="Q460" s="825"/>
      <c r="R460" s="825"/>
      <c r="S460" s="825"/>
      <c r="T460" s="825"/>
      <c r="U460" s="825"/>
      <c r="V460" s="825"/>
      <c r="W460" s="825"/>
      <c r="X460" s="825"/>
      <c r="Y460" s="426"/>
      <c r="Z460" s="410"/>
      <c r="AA460" s="410"/>
      <c r="AB460" s="410"/>
      <c r="AC460" s="410"/>
      <c r="AD460" s="410"/>
      <c r="AE460" s="410"/>
      <c r="AF460" s="415"/>
      <c r="AG460" s="415"/>
      <c r="AH460" s="415"/>
      <c r="AI460" s="415"/>
      <c r="AJ460" s="415"/>
      <c r="AK460" s="415"/>
      <c r="AL460" s="415"/>
      <c r="AM460" s="296">
        <f>SUM(Y460:AL460)</f>
        <v>0</v>
      </c>
    </row>
    <row r="461" spans="1:40" ht="15.5" outlineLevel="1">
      <c r="A461" s="532"/>
      <c r="B461" s="431" t="s">
        <v>308</v>
      </c>
      <c r="C461" s="291" t="s">
        <v>163</v>
      </c>
      <c r="D461" s="295"/>
      <c r="E461" s="825"/>
      <c r="F461" s="825"/>
      <c r="G461" s="825"/>
      <c r="H461" s="825"/>
      <c r="I461" s="825"/>
      <c r="J461" s="825"/>
      <c r="K461" s="825"/>
      <c r="L461" s="825"/>
      <c r="M461" s="825"/>
      <c r="N461" s="295">
        <v>12</v>
      </c>
      <c r="O461" s="295"/>
      <c r="P461" s="825"/>
      <c r="Q461" s="825"/>
      <c r="R461" s="825"/>
      <c r="S461" s="825"/>
      <c r="T461" s="825"/>
      <c r="U461" s="825"/>
      <c r="V461" s="825"/>
      <c r="W461" s="825"/>
      <c r="X461" s="825"/>
      <c r="Y461" s="411">
        <v>0</v>
      </c>
      <c r="Z461" s="411">
        <v>0</v>
      </c>
      <c r="AA461" s="411">
        <v>0</v>
      </c>
      <c r="AB461" s="411">
        <v>0</v>
      </c>
      <c r="AC461" s="411">
        <v>0</v>
      </c>
      <c r="AD461" s="411">
        <v>0</v>
      </c>
      <c r="AE461" s="411">
        <v>0</v>
      </c>
      <c r="AF461" s="411">
        <v>0</v>
      </c>
      <c r="AG461" s="411">
        <f t="shared" ref="AG461:AL461" si="622">AG460</f>
        <v>0</v>
      </c>
      <c r="AH461" s="411">
        <f t="shared" si="622"/>
        <v>0</v>
      </c>
      <c r="AI461" s="411">
        <f t="shared" si="622"/>
        <v>0</v>
      </c>
      <c r="AJ461" s="411">
        <f t="shared" si="622"/>
        <v>0</v>
      </c>
      <c r="AK461" s="411">
        <f t="shared" si="622"/>
        <v>0</v>
      </c>
      <c r="AL461" s="411">
        <f t="shared" si="622"/>
        <v>0</v>
      </c>
      <c r="AM461" s="306"/>
    </row>
    <row r="462" spans="1:40" ht="15.5" outlineLevel="1">
      <c r="A462" s="532"/>
      <c r="B462" s="430"/>
      <c r="C462" s="291"/>
      <c r="D462" s="291"/>
      <c r="E462" s="822"/>
      <c r="F462" s="822"/>
      <c r="G462" s="822"/>
      <c r="H462" s="822"/>
      <c r="I462" s="822"/>
      <c r="J462" s="822"/>
      <c r="K462" s="822"/>
      <c r="L462" s="822"/>
      <c r="M462" s="822"/>
      <c r="N462" s="291"/>
      <c r="O462" s="291"/>
      <c r="P462" s="822"/>
      <c r="Q462" s="822"/>
      <c r="R462" s="822"/>
      <c r="S462" s="822"/>
      <c r="T462" s="822"/>
      <c r="U462" s="822"/>
      <c r="V462" s="822"/>
      <c r="W462" s="822"/>
      <c r="X462" s="822"/>
      <c r="Y462" s="423"/>
      <c r="Z462" s="424"/>
      <c r="AA462" s="424"/>
      <c r="AB462" s="424"/>
      <c r="AC462" s="424"/>
      <c r="AD462" s="424"/>
      <c r="AE462" s="424"/>
      <c r="AF462" s="424"/>
      <c r="AG462" s="424"/>
      <c r="AH462" s="424"/>
      <c r="AI462" s="424"/>
      <c r="AJ462" s="424"/>
      <c r="AK462" s="424"/>
      <c r="AL462" s="424"/>
      <c r="AM462" s="297"/>
    </row>
    <row r="463" spans="1:40" ht="15.5" outlineLevel="1">
      <c r="A463" s="532">
        <v>19</v>
      </c>
      <c r="B463" s="428" t="s">
        <v>111</v>
      </c>
      <c r="C463" s="291" t="s">
        <v>25</v>
      </c>
      <c r="D463" s="295"/>
      <c r="E463" s="825"/>
      <c r="F463" s="825"/>
      <c r="G463" s="825"/>
      <c r="H463" s="825"/>
      <c r="I463" s="825"/>
      <c r="J463" s="825"/>
      <c r="K463" s="825"/>
      <c r="L463" s="825"/>
      <c r="M463" s="825"/>
      <c r="N463" s="295">
        <v>12</v>
      </c>
      <c r="O463" s="295"/>
      <c r="P463" s="825"/>
      <c r="Q463" s="825"/>
      <c r="R463" s="825"/>
      <c r="S463" s="825"/>
      <c r="T463" s="825"/>
      <c r="U463" s="825"/>
      <c r="V463" s="825"/>
      <c r="W463" s="825"/>
      <c r="X463" s="825"/>
      <c r="Y463" s="426"/>
      <c r="Z463" s="410"/>
      <c r="AA463" s="410"/>
      <c r="AB463" s="410"/>
      <c r="AC463" s="410"/>
      <c r="AD463" s="410"/>
      <c r="AE463" s="410"/>
      <c r="AF463" s="415"/>
      <c r="AG463" s="415"/>
      <c r="AH463" s="415"/>
      <c r="AI463" s="415"/>
      <c r="AJ463" s="415"/>
      <c r="AK463" s="415"/>
      <c r="AL463" s="415"/>
      <c r="AM463" s="296">
        <f>SUM(Y463:AL463)</f>
        <v>0</v>
      </c>
    </row>
    <row r="464" spans="1:40" ht="15.5" outlineLevel="1">
      <c r="A464" s="532"/>
      <c r="B464" s="431" t="s">
        <v>308</v>
      </c>
      <c r="C464" s="291" t="s">
        <v>163</v>
      </c>
      <c r="D464" s="295"/>
      <c r="E464" s="825"/>
      <c r="F464" s="825"/>
      <c r="G464" s="825"/>
      <c r="H464" s="825"/>
      <c r="I464" s="825"/>
      <c r="J464" s="825"/>
      <c r="K464" s="825"/>
      <c r="L464" s="825"/>
      <c r="M464" s="825"/>
      <c r="N464" s="295">
        <v>12</v>
      </c>
      <c r="O464" s="295"/>
      <c r="P464" s="825"/>
      <c r="Q464" s="825"/>
      <c r="R464" s="825"/>
      <c r="S464" s="825"/>
      <c r="T464" s="825"/>
      <c r="U464" s="825"/>
      <c r="V464" s="825"/>
      <c r="W464" s="825"/>
      <c r="X464" s="825"/>
      <c r="Y464" s="411">
        <v>0</v>
      </c>
      <c r="Z464" s="411">
        <v>0</v>
      </c>
      <c r="AA464" s="411">
        <v>0</v>
      </c>
      <c r="AB464" s="411">
        <v>0</v>
      </c>
      <c r="AC464" s="411">
        <v>0</v>
      </c>
      <c r="AD464" s="411">
        <v>0</v>
      </c>
      <c r="AE464" s="411">
        <v>0</v>
      </c>
      <c r="AF464" s="411">
        <v>0</v>
      </c>
      <c r="AG464" s="411">
        <f t="shared" ref="AG464:AL464" si="623">AG463</f>
        <v>0</v>
      </c>
      <c r="AH464" s="411">
        <f t="shared" si="623"/>
        <v>0</v>
      </c>
      <c r="AI464" s="411">
        <f t="shared" si="623"/>
        <v>0</v>
      </c>
      <c r="AJ464" s="411">
        <f t="shared" si="623"/>
        <v>0</v>
      </c>
      <c r="AK464" s="411">
        <f t="shared" si="623"/>
        <v>0</v>
      </c>
      <c r="AL464" s="411">
        <f t="shared" si="623"/>
        <v>0</v>
      </c>
      <c r="AM464" s="297"/>
    </row>
    <row r="465" spans="1:39" ht="15.5" outlineLevel="1">
      <c r="A465" s="532"/>
      <c r="B465" s="430"/>
      <c r="C465" s="291"/>
      <c r="D465" s="291"/>
      <c r="E465" s="822"/>
      <c r="F465" s="822"/>
      <c r="G465" s="822"/>
      <c r="H465" s="822"/>
      <c r="I465" s="822"/>
      <c r="J465" s="822"/>
      <c r="K465" s="822"/>
      <c r="L465" s="822"/>
      <c r="M465" s="822"/>
      <c r="N465" s="291"/>
      <c r="O465" s="291"/>
      <c r="P465" s="822"/>
      <c r="Q465" s="822"/>
      <c r="R465" s="822"/>
      <c r="S465" s="822"/>
      <c r="T465" s="822"/>
      <c r="U465" s="822"/>
      <c r="V465" s="822"/>
      <c r="W465" s="822"/>
      <c r="X465" s="822"/>
      <c r="Y465" s="412"/>
      <c r="Z465" s="412"/>
      <c r="AA465" s="412"/>
      <c r="AB465" s="412"/>
      <c r="AC465" s="412"/>
      <c r="AD465" s="412"/>
      <c r="AE465" s="412"/>
      <c r="AF465" s="412"/>
      <c r="AG465" s="412"/>
      <c r="AH465" s="412"/>
      <c r="AI465" s="412"/>
      <c r="AJ465" s="412"/>
      <c r="AK465" s="412"/>
      <c r="AL465" s="412"/>
      <c r="AM465" s="306"/>
    </row>
    <row r="466" spans="1:39" ht="15.5" outlineLevel="1">
      <c r="A466" s="532">
        <v>20</v>
      </c>
      <c r="B466" s="428" t="s">
        <v>110</v>
      </c>
      <c r="C466" s="291" t="s">
        <v>25</v>
      </c>
      <c r="D466" s="295"/>
      <c r="E466" s="825"/>
      <c r="F466" s="825"/>
      <c r="G466" s="825"/>
      <c r="H466" s="825"/>
      <c r="I466" s="825"/>
      <c r="J466" s="825"/>
      <c r="K466" s="825"/>
      <c r="L466" s="825"/>
      <c r="M466" s="825"/>
      <c r="N466" s="295">
        <v>12</v>
      </c>
      <c r="O466" s="295"/>
      <c r="P466" s="825"/>
      <c r="Q466" s="825"/>
      <c r="R466" s="825"/>
      <c r="S466" s="825"/>
      <c r="T466" s="825"/>
      <c r="U466" s="825"/>
      <c r="V466" s="825"/>
      <c r="W466" s="825"/>
      <c r="X466" s="825"/>
      <c r="Y466" s="426"/>
      <c r="Z466" s="410"/>
      <c r="AA466" s="410"/>
      <c r="AB466" s="410"/>
      <c r="AC466" s="410"/>
      <c r="AD466" s="410"/>
      <c r="AE466" s="410"/>
      <c r="AF466" s="415"/>
      <c r="AG466" s="415"/>
      <c r="AH466" s="415"/>
      <c r="AI466" s="415"/>
      <c r="AJ466" s="415"/>
      <c r="AK466" s="415"/>
      <c r="AL466" s="415"/>
      <c r="AM466" s="296">
        <f>SUM(Y466:AL466)</f>
        <v>0</v>
      </c>
    </row>
    <row r="467" spans="1:39" ht="15.5" outlineLevel="1">
      <c r="A467" s="532"/>
      <c r="B467" s="431" t="s">
        <v>308</v>
      </c>
      <c r="C467" s="291" t="s">
        <v>163</v>
      </c>
      <c r="D467" s="295"/>
      <c r="E467" s="825"/>
      <c r="F467" s="825"/>
      <c r="G467" s="825"/>
      <c r="H467" s="825"/>
      <c r="I467" s="825"/>
      <c r="J467" s="825"/>
      <c r="K467" s="825"/>
      <c r="L467" s="825"/>
      <c r="M467" s="825"/>
      <c r="N467" s="295">
        <v>12</v>
      </c>
      <c r="O467" s="295"/>
      <c r="P467" s="825"/>
      <c r="Q467" s="825"/>
      <c r="R467" s="825"/>
      <c r="S467" s="825"/>
      <c r="T467" s="825"/>
      <c r="U467" s="825"/>
      <c r="V467" s="825"/>
      <c r="W467" s="825"/>
      <c r="X467" s="825"/>
      <c r="Y467" s="411">
        <v>0</v>
      </c>
      <c r="Z467" s="411">
        <v>0</v>
      </c>
      <c r="AA467" s="411">
        <v>0</v>
      </c>
      <c r="AB467" s="411">
        <v>0</v>
      </c>
      <c r="AC467" s="411">
        <v>0</v>
      </c>
      <c r="AD467" s="411">
        <v>0</v>
      </c>
      <c r="AE467" s="411">
        <v>0</v>
      </c>
      <c r="AF467" s="411">
        <v>0</v>
      </c>
      <c r="AG467" s="411">
        <f t="shared" ref="AG467:AL467" si="624">AG466</f>
        <v>0</v>
      </c>
      <c r="AH467" s="411">
        <f t="shared" si="624"/>
        <v>0</v>
      </c>
      <c r="AI467" s="411">
        <f t="shared" si="624"/>
        <v>0</v>
      </c>
      <c r="AJ467" s="411">
        <f t="shared" si="624"/>
        <v>0</v>
      </c>
      <c r="AK467" s="411">
        <f t="shared" si="624"/>
        <v>0</v>
      </c>
      <c r="AL467" s="411">
        <f t="shared" si="624"/>
        <v>0</v>
      </c>
      <c r="AM467" s="306"/>
    </row>
    <row r="468" spans="1:39" ht="15.5" outlineLevel="1">
      <c r="A468" s="532"/>
      <c r="B468" s="531"/>
      <c r="C468" s="300"/>
      <c r="D468" s="291"/>
      <c r="E468" s="822"/>
      <c r="F468" s="822"/>
      <c r="G468" s="822"/>
      <c r="H468" s="822"/>
      <c r="I468" s="822"/>
      <c r="J468" s="822"/>
      <c r="K468" s="822"/>
      <c r="L468" s="822"/>
      <c r="M468" s="822"/>
      <c r="N468" s="300"/>
      <c r="O468" s="291"/>
      <c r="P468" s="822"/>
      <c r="Q468" s="822"/>
      <c r="R468" s="822"/>
      <c r="S468" s="822"/>
      <c r="T468" s="822"/>
      <c r="U468" s="822"/>
      <c r="V468" s="822"/>
      <c r="W468" s="822"/>
      <c r="X468" s="822"/>
      <c r="Y468" s="412"/>
      <c r="Z468" s="412"/>
      <c r="AA468" s="412"/>
      <c r="AB468" s="412"/>
      <c r="AC468" s="412"/>
      <c r="AD468" s="412"/>
      <c r="AE468" s="412"/>
      <c r="AF468" s="412"/>
      <c r="AG468" s="412"/>
      <c r="AH468" s="412"/>
      <c r="AI468" s="412"/>
      <c r="AJ468" s="412"/>
      <c r="AK468" s="412"/>
      <c r="AL468" s="412"/>
      <c r="AM468" s="306"/>
    </row>
    <row r="469" spans="1:39" ht="15.5" outlineLevel="1">
      <c r="A469" s="532"/>
      <c r="B469" s="524" t="s">
        <v>503</v>
      </c>
      <c r="C469" s="291"/>
      <c r="D469" s="291"/>
      <c r="E469" s="822"/>
      <c r="F469" s="822"/>
      <c r="G469" s="822"/>
      <c r="H469" s="822"/>
      <c r="I469" s="822"/>
      <c r="J469" s="822"/>
      <c r="K469" s="822"/>
      <c r="L469" s="822"/>
      <c r="M469" s="822"/>
      <c r="N469" s="291"/>
      <c r="O469" s="291"/>
      <c r="P469" s="822"/>
      <c r="Q469" s="822"/>
      <c r="R469" s="822"/>
      <c r="S469" s="822"/>
      <c r="T469" s="822"/>
      <c r="U469" s="822"/>
      <c r="V469" s="822"/>
      <c r="W469" s="822"/>
      <c r="X469" s="822"/>
      <c r="Y469" s="422"/>
      <c r="Z469" s="425"/>
      <c r="AA469" s="425"/>
      <c r="AB469" s="425"/>
      <c r="AC469" s="425"/>
      <c r="AD469" s="425"/>
      <c r="AE469" s="425"/>
      <c r="AF469" s="425"/>
      <c r="AG469" s="425"/>
      <c r="AH469" s="425"/>
      <c r="AI469" s="425"/>
      <c r="AJ469" s="425"/>
      <c r="AK469" s="425"/>
      <c r="AL469" s="425"/>
      <c r="AM469" s="306"/>
    </row>
    <row r="470" spans="1:39" ht="15.5" outlineLevel="1">
      <c r="A470" s="532"/>
      <c r="B470" s="504" t="s">
        <v>499</v>
      </c>
      <c r="C470" s="291"/>
      <c r="D470" s="291"/>
      <c r="E470" s="822"/>
      <c r="F470" s="822"/>
      <c r="G470" s="822"/>
      <c r="H470" s="822"/>
      <c r="I470" s="822"/>
      <c r="J470" s="822"/>
      <c r="K470" s="822"/>
      <c r="L470" s="822"/>
      <c r="M470" s="822"/>
      <c r="N470" s="291"/>
      <c r="O470" s="291"/>
      <c r="P470" s="822"/>
      <c r="Q470" s="822"/>
      <c r="R470" s="822"/>
      <c r="S470" s="822"/>
      <c r="T470" s="822"/>
      <c r="U470" s="822"/>
      <c r="V470" s="822"/>
      <c r="W470" s="822"/>
      <c r="X470" s="822"/>
      <c r="Y470" s="422"/>
      <c r="Z470" s="425"/>
      <c r="AA470" s="425"/>
      <c r="AB470" s="425"/>
      <c r="AC470" s="425"/>
      <c r="AD470" s="425"/>
      <c r="AE470" s="425"/>
      <c r="AF470" s="425"/>
      <c r="AG470" s="425"/>
      <c r="AH470" s="425"/>
      <c r="AI470" s="425"/>
      <c r="AJ470" s="425"/>
      <c r="AK470" s="425"/>
      <c r="AL470" s="425"/>
      <c r="AM470" s="306"/>
    </row>
    <row r="471" spans="1:39" ht="15.5" outlineLevel="1">
      <c r="A471" s="532">
        <v>21</v>
      </c>
      <c r="B471" s="428" t="s">
        <v>113</v>
      </c>
      <c r="C471" s="291" t="s">
        <v>25</v>
      </c>
      <c r="D471" s="295">
        <v>2589726</v>
      </c>
      <c r="E471" s="825"/>
      <c r="F471" s="825"/>
      <c r="G471" s="825"/>
      <c r="H471" s="825"/>
      <c r="I471" s="825"/>
      <c r="J471" s="825"/>
      <c r="K471" s="825"/>
      <c r="L471" s="825"/>
      <c r="M471" s="825"/>
      <c r="N471" s="291"/>
      <c r="O471" s="295">
        <v>175</v>
      </c>
      <c r="P471" s="825"/>
      <c r="Q471" s="825"/>
      <c r="R471" s="825"/>
      <c r="S471" s="825"/>
      <c r="T471" s="825"/>
      <c r="U471" s="825"/>
      <c r="V471" s="825"/>
      <c r="W471" s="825"/>
      <c r="X471" s="825"/>
      <c r="Y471" s="410">
        <v>1</v>
      </c>
      <c r="Z471" s="410"/>
      <c r="AA471" s="410"/>
      <c r="AB471" s="410"/>
      <c r="AC471" s="410"/>
      <c r="AD471" s="410"/>
      <c r="AE471" s="410"/>
      <c r="AF471" s="410"/>
      <c r="AG471" s="410"/>
      <c r="AH471" s="410"/>
      <c r="AI471" s="410"/>
      <c r="AJ471" s="410"/>
      <c r="AK471" s="410"/>
      <c r="AL471" s="410"/>
      <c r="AM471" s="296">
        <f>SUM(Y471:AL471)</f>
        <v>1</v>
      </c>
    </row>
    <row r="472" spans="1:39" ht="15.5" outlineLevel="1">
      <c r="A472" s="532"/>
      <c r="B472" s="431" t="s">
        <v>308</v>
      </c>
      <c r="C472" s="291" t="s">
        <v>163</v>
      </c>
      <c r="D472" s="295"/>
      <c r="E472" s="825"/>
      <c r="F472" s="825"/>
      <c r="G472" s="825"/>
      <c r="H472" s="825"/>
      <c r="I472" s="825"/>
      <c r="J472" s="825"/>
      <c r="K472" s="825"/>
      <c r="L472" s="825"/>
      <c r="M472" s="825"/>
      <c r="N472" s="291"/>
      <c r="O472" s="295"/>
      <c r="P472" s="825"/>
      <c r="Q472" s="825"/>
      <c r="R472" s="825"/>
      <c r="S472" s="825"/>
      <c r="T472" s="825"/>
      <c r="U472" s="825"/>
      <c r="V472" s="825"/>
      <c r="W472" s="825"/>
      <c r="X472" s="825"/>
      <c r="Y472" s="411">
        <v>1</v>
      </c>
      <c r="Z472" s="411">
        <v>0</v>
      </c>
      <c r="AA472" s="411">
        <v>0</v>
      </c>
      <c r="AB472" s="411">
        <v>0</v>
      </c>
      <c r="AC472" s="411">
        <v>0</v>
      </c>
      <c r="AD472" s="411">
        <v>0</v>
      </c>
      <c r="AE472" s="411">
        <v>0</v>
      </c>
      <c r="AF472" s="411">
        <v>0</v>
      </c>
      <c r="AG472" s="411">
        <f t="shared" ref="AG472" si="625">AG471</f>
        <v>0</v>
      </c>
      <c r="AH472" s="411">
        <f t="shared" ref="AH472" si="626">AH471</f>
        <v>0</v>
      </c>
      <c r="AI472" s="411">
        <f t="shared" ref="AI472" si="627">AI471</f>
        <v>0</v>
      </c>
      <c r="AJ472" s="411">
        <f t="shared" ref="AJ472" si="628">AJ471</f>
        <v>0</v>
      </c>
      <c r="AK472" s="411">
        <f t="shared" ref="AK472" si="629">AK471</f>
        <v>0</v>
      </c>
      <c r="AL472" s="411">
        <f t="shared" ref="AL472" si="630">AL471</f>
        <v>0</v>
      </c>
      <c r="AM472" s="306"/>
    </row>
    <row r="473" spans="1:39" ht="15.5" outlineLevel="1">
      <c r="A473" s="532"/>
      <c r="B473" s="431"/>
      <c r="C473" s="291"/>
      <c r="D473" s="291"/>
      <c r="E473" s="822"/>
      <c r="F473" s="822"/>
      <c r="G473" s="822"/>
      <c r="H473" s="822"/>
      <c r="I473" s="822"/>
      <c r="J473" s="822"/>
      <c r="K473" s="822"/>
      <c r="L473" s="822"/>
      <c r="M473" s="822"/>
      <c r="N473" s="291"/>
      <c r="O473" s="291"/>
      <c r="P473" s="822"/>
      <c r="Q473" s="822"/>
      <c r="R473" s="822"/>
      <c r="S473" s="822"/>
      <c r="T473" s="822"/>
      <c r="U473" s="822"/>
      <c r="V473" s="822"/>
      <c r="W473" s="822"/>
      <c r="X473" s="822"/>
      <c r="Y473" s="422"/>
      <c r="Z473" s="425"/>
      <c r="AA473" s="425"/>
      <c r="AB473" s="425"/>
      <c r="AC473" s="425"/>
      <c r="AD473" s="425"/>
      <c r="AE473" s="425"/>
      <c r="AF473" s="425"/>
      <c r="AG473" s="425"/>
      <c r="AH473" s="425"/>
      <c r="AI473" s="425"/>
      <c r="AJ473" s="425"/>
      <c r="AK473" s="425"/>
      <c r="AL473" s="425"/>
      <c r="AM473" s="306"/>
    </row>
    <row r="474" spans="1:39" ht="31" outlineLevel="1">
      <c r="A474" s="532">
        <v>22</v>
      </c>
      <c r="B474" s="428" t="s">
        <v>114</v>
      </c>
      <c r="C474" s="291" t="s">
        <v>25</v>
      </c>
      <c r="D474" s="295">
        <v>136729</v>
      </c>
      <c r="E474" s="825"/>
      <c r="F474" s="825"/>
      <c r="G474" s="825"/>
      <c r="H474" s="825"/>
      <c r="I474" s="825"/>
      <c r="J474" s="825"/>
      <c r="K474" s="825"/>
      <c r="L474" s="825"/>
      <c r="M474" s="825"/>
      <c r="N474" s="291"/>
      <c r="O474" s="295">
        <v>33</v>
      </c>
      <c r="P474" s="825"/>
      <c r="Q474" s="825"/>
      <c r="R474" s="825"/>
      <c r="S474" s="825"/>
      <c r="T474" s="825"/>
      <c r="U474" s="825"/>
      <c r="V474" s="825"/>
      <c r="W474" s="825"/>
      <c r="X474" s="825"/>
      <c r="Y474" s="410">
        <v>1</v>
      </c>
      <c r="Z474" s="410"/>
      <c r="AA474" s="410"/>
      <c r="AB474" s="410"/>
      <c r="AC474" s="410"/>
      <c r="AD474" s="410"/>
      <c r="AE474" s="410"/>
      <c r="AF474" s="410"/>
      <c r="AG474" s="410"/>
      <c r="AH474" s="410"/>
      <c r="AI474" s="410"/>
      <c r="AJ474" s="410"/>
      <c r="AK474" s="410"/>
      <c r="AL474" s="410"/>
      <c r="AM474" s="296">
        <f>SUM(Y474:AL474)</f>
        <v>1</v>
      </c>
    </row>
    <row r="475" spans="1:39" ht="15.5" outlineLevel="1">
      <c r="A475" s="532"/>
      <c r="B475" s="431" t="s">
        <v>308</v>
      </c>
      <c r="C475" s="291" t="s">
        <v>163</v>
      </c>
      <c r="D475" s="295"/>
      <c r="E475" s="825"/>
      <c r="F475" s="825"/>
      <c r="G475" s="825"/>
      <c r="H475" s="825"/>
      <c r="I475" s="825"/>
      <c r="J475" s="825"/>
      <c r="K475" s="825"/>
      <c r="L475" s="825"/>
      <c r="M475" s="825"/>
      <c r="N475" s="291"/>
      <c r="O475" s="295"/>
      <c r="P475" s="825"/>
      <c r="Q475" s="825"/>
      <c r="R475" s="825"/>
      <c r="S475" s="825"/>
      <c r="T475" s="825"/>
      <c r="U475" s="825"/>
      <c r="V475" s="825"/>
      <c r="W475" s="825"/>
      <c r="X475" s="825"/>
      <c r="Y475" s="411">
        <v>1</v>
      </c>
      <c r="Z475" s="411">
        <v>0</v>
      </c>
      <c r="AA475" s="411">
        <v>0</v>
      </c>
      <c r="AB475" s="411">
        <v>0</v>
      </c>
      <c r="AC475" s="411">
        <v>0</v>
      </c>
      <c r="AD475" s="411">
        <v>0</v>
      </c>
      <c r="AE475" s="411">
        <v>0</v>
      </c>
      <c r="AF475" s="411">
        <v>0</v>
      </c>
      <c r="AG475" s="411">
        <f t="shared" ref="AG475" si="631">AG474</f>
        <v>0</v>
      </c>
      <c r="AH475" s="411">
        <f t="shared" ref="AH475" si="632">AH474</f>
        <v>0</v>
      </c>
      <c r="AI475" s="411">
        <f t="shared" ref="AI475" si="633">AI474</f>
        <v>0</v>
      </c>
      <c r="AJ475" s="411">
        <f t="shared" ref="AJ475" si="634">AJ474</f>
        <v>0</v>
      </c>
      <c r="AK475" s="411">
        <f t="shared" ref="AK475" si="635">AK474</f>
        <v>0</v>
      </c>
      <c r="AL475" s="411">
        <f t="shared" ref="AL475" si="636">AL474</f>
        <v>0</v>
      </c>
      <c r="AM475" s="306"/>
    </row>
    <row r="476" spans="1:39" ht="15.5" outlineLevel="1">
      <c r="A476" s="532"/>
      <c r="B476" s="431"/>
      <c r="C476" s="291"/>
      <c r="D476" s="291"/>
      <c r="E476" s="822"/>
      <c r="F476" s="822"/>
      <c r="G476" s="822"/>
      <c r="H476" s="822"/>
      <c r="I476" s="822"/>
      <c r="J476" s="822"/>
      <c r="K476" s="822"/>
      <c r="L476" s="822"/>
      <c r="M476" s="822"/>
      <c r="N476" s="291"/>
      <c r="O476" s="291"/>
      <c r="P476" s="822"/>
      <c r="Q476" s="822"/>
      <c r="R476" s="822"/>
      <c r="S476" s="822"/>
      <c r="T476" s="822"/>
      <c r="U476" s="822"/>
      <c r="V476" s="822"/>
      <c r="W476" s="822"/>
      <c r="X476" s="822"/>
      <c r="Y476" s="422"/>
      <c r="Z476" s="425"/>
      <c r="AA476" s="425"/>
      <c r="AB476" s="425"/>
      <c r="AC476" s="425"/>
      <c r="AD476" s="425"/>
      <c r="AE476" s="425"/>
      <c r="AF476" s="425"/>
      <c r="AG476" s="425"/>
      <c r="AH476" s="425"/>
      <c r="AI476" s="425"/>
      <c r="AJ476" s="425"/>
      <c r="AK476" s="425"/>
      <c r="AL476" s="425"/>
      <c r="AM476" s="306"/>
    </row>
    <row r="477" spans="1:39" ht="15.5" outlineLevel="1">
      <c r="A477" s="532">
        <v>23</v>
      </c>
      <c r="B477" s="428" t="s">
        <v>115</v>
      </c>
      <c r="C477" s="291" t="s">
        <v>25</v>
      </c>
      <c r="D477" s="295"/>
      <c r="E477" s="825"/>
      <c r="F477" s="825"/>
      <c r="G477" s="825"/>
      <c r="H477" s="825"/>
      <c r="I477" s="825"/>
      <c r="J477" s="825"/>
      <c r="K477" s="825"/>
      <c r="L477" s="825"/>
      <c r="M477" s="825"/>
      <c r="N477" s="291"/>
      <c r="O477" s="295"/>
      <c r="P477" s="825"/>
      <c r="Q477" s="825"/>
      <c r="R477" s="825"/>
      <c r="S477" s="825"/>
      <c r="T477" s="825"/>
      <c r="U477" s="825"/>
      <c r="V477" s="825"/>
      <c r="W477" s="825"/>
      <c r="X477" s="825"/>
      <c r="Y477" s="410"/>
      <c r="Z477" s="410"/>
      <c r="AA477" s="410"/>
      <c r="AB477" s="410"/>
      <c r="AC477" s="410"/>
      <c r="AD477" s="410"/>
      <c r="AE477" s="410"/>
      <c r="AF477" s="410"/>
      <c r="AG477" s="410"/>
      <c r="AH477" s="410"/>
      <c r="AI477" s="410"/>
      <c r="AJ477" s="410"/>
      <c r="AK477" s="410"/>
      <c r="AL477" s="410"/>
      <c r="AM477" s="296">
        <f>SUM(Y477:AL477)</f>
        <v>0</v>
      </c>
    </row>
    <row r="478" spans="1:39" ht="15.5" outlineLevel="1">
      <c r="A478" s="532"/>
      <c r="B478" s="431" t="s">
        <v>308</v>
      </c>
      <c r="C478" s="291" t="s">
        <v>163</v>
      </c>
      <c r="D478" s="295"/>
      <c r="E478" s="825"/>
      <c r="F478" s="825"/>
      <c r="G478" s="825"/>
      <c r="H478" s="825"/>
      <c r="I478" s="825"/>
      <c r="J478" s="825"/>
      <c r="K478" s="825"/>
      <c r="L478" s="825"/>
      <c r="M478" s="825"/>
      <c r="N478" s="291"/>
      <c r="O478" s="295"/>
      <c r="P478" s="825"/>
      <c r="Q478" s="825"/>
      <c r="R478" s="825"/>
      <c r="S478" s="825"/>
      <c r="T478" s="825"/>
      <c r="U478" s="825"/>
      <c r="V478" s="825"/>
      <c r="W478" s="825"/>
      <c r="X478" s="825"/>
      <c r="Y478" s="411">
        <v>0</v>
      </c>
      <c r="Z478" s="411">
        <v>0</v>
      </c>
      <c r="AA478" s="411">
        <v>0</v>
      </c>
      <c r="AB478" s="411">
        <v>0</v>
      </c>
      <c r="AC478" s="411">
        <v>0</v>
      </c>
      <c r="AD478" s="411">
        <v>0</v>
      </c>
      <c r="AE478" s="411">
        <v>0</v>
      </c>
      <c r="AF478" s="411">
        <v>0</v>
      </c>
      <c r="AG478" s="411">
        <f t="shared" ref="AG478" si="637">AG477</f>
        <v>0</v>
      </c>
      <c r="AH478" s="411">
        <f t="shared" ref="AH478" si="638">AH477</f>
        <v>0</v>
      </c>
      <c r="AI478" s="411">
        <f t="shared" ref="AI478" si="639">AI477</f>
        <v>0</v>
      </c>
      <c r="AJ478" s="411">
        <f t="shared" ref="AJ478" si="640">AJ477</f>
        <v>0</v>
      </c>
      <c r="AK478" s="411">
        <f t="shared" ref="AK478" si="641">AK477</f>
        <v>0</v>
      </c>
      <c r="AL478" s="411">
        <f t="shared" ref="AL478" si="642">AL477</f>
        <v>0</v>
      </c>
      <c r="AM478" s="306"/>
    </row>
    <row r="479" spans="1:39" ht="15.5" outlineLevel="1">
      <c r="A479" s="532"/>
      <c r="B479" s="430"/>
      <c r="C479" s="291"/>
      <c r="D479" s="291"/>
      <c r="E479" s="822"/>
      <c r="F479" s="822"/>
      <c r="G479" s="822"/>
      <c r="H479" s="822"/>
      <c r="I479" s="822"/>
      <c r="J479" s="822"/>
      <c r="K479" s="822"/>
      <c r="L479" s="822"/>
      <c r="M479" s="822"/>
      <c r="N479" s="291"/>
      <c r="O479" s="291"/>
      <c r="P479" s="822"/>
      <c r="Q479" s="822"/>
      <c r="R479" s="822"/>
      <c r="S479" s="822"/>
      <c r="T479" s="822"/>
      <c r="U479" s="822"/>
      <c r="V479" s="822"/>
      <c r="W479" s="822"/>
      <c r="X479" s="822"/>
      <c r="Y479" s="422"/>
      <c r="Z479" s="425"/>
      <c r="AA479" s="425"/>
      <c r="AB479" s="425"/>
      <c r="AC479" s="425"/>
      <c r="AD479" s="425"/>
      <c r="AE479" s="425"/>
      <c r="AF479" s="425"/>
      <c r="AG479" s="425"/>
      <c r="AH479" s="425"/>
      <c r="AI479" s="425"/>
      <c r="AJ479" s="425"/>
      <c r="AK479" s="425"/>
      <c r="AL479" s="425"/>
      <c r="AM479" s="306"/>
    </row>
    <row r="480" spans="1:39" ht="15.5" outlineLevel="1">
      <c r="A480" s="532">
        <v>24</v>
      </c>
      <c r="B480" s="428" t="s">
        <v>116</v>
      </c>
      <c r="C480" s="291" t="s">
        <v>25</v>
      </c>
      <c r="D480" s="295">
        <v>6600</v>
      </c>
      <c r="E480" s="825"/>
      <c r="F480" s="825"/>
      <c r="G480" s="825"/>
      <c r="H480" s="825"/>
      <c r="I480" s="825"/>
      <c r="J480" s="825"/>
      <c r="K480" s="825"/>
      <c r="L480" s="825"/>
      <c r="M480" s="825"/>
      <c r="N480" s="291"/>
      <c r="O480" s="295">
        <v>1</v>
      </c>
      <c r="P480" s="825"/>
      <c r="Q480" s="825"/>
      <c r="R480" s="825"/>
      <c r="S480" s="825"/>
      <c r="T480" s="825"/>
      <c r="U480" s="825"/>
      <c r="V480" s="825"/>
      <c r="W480" s="825"/>
      <c r="X480" s="825"/>
      <c r="Y480" s="410">
        <v>1</v>
      </c>
      <c r="Z480" s="410"/>
      <c r="AA480" s="410"/>
      <c r="AB480" s="410"/>
      <c r="AC480" s="410"/>
      <c r="AD480" s="410"/>
      <c r="AE480" s="410"/>
      <c r="AF480" s="410"/>
      <c r="AG480" s="410"/>
      <c r="AH480" s="410"/>
      <c r="AI480" s="410"/>
      <c r="AJ480" s="410"/>
      <c r="AK480" s="410"/>
      <c r="AL480" s="410"/>
      <c r="AM480" s="296">
        <f>SUM(Y480:AL480)</f>
        <v>1</v>
      </c>
    </row>
    <row r="481" spans="1:39" ht="15.5" outlineLevel="1">
      <c r="A481" s="532"/>
      <c r="B481" s="431" t="s">
        <v>308</v>
      </c>
      <c r="C481" s="291" t="s">
        <v>163</v>
      </c>
      <c r="D481" s="295"/>
      <c r="E481" s="825"/>
      <c r="F481" s="825"/>
      <c r="G481" s="825"/>
      <c r="H481" s="825"/>
      <c r="I481" s="825"/>
      <c r="J481" s="825"/>
      <c r="K481" s="825"/>
      <c r="L481" s="825"/>
      <c r="M481" s="825"/>
      <c r="N481" s="291"/>
      <c r="O481" s="295"/>
      <c r="P481" s="825"/>
      <c r="Q481" s="825"/>
      <c r="R481" s="825"/>
      <c r="S481" s="825"/>
      <c r="T481" s="825"/>
      <c r="U481" s="825"/>
      <c r="V481" s="825"/>
      <c r="W481" s="825"/>
      <c r="X481" s="825"/>
      <c r="Y481" s="411">
        <v>1</v>
      </c>
      <c r="Z481" s="411">
        <v>0</v>
      </c>
      <c r="AA481" s="411">
        <v>0</v>
      </c>
      <c r="AB481" s="411">
        <v>0</v>
      </c>
      <c r="AC481" s="411">
        <v>0</v>
      </c>
      <c r="AD481" s="411">
        <v>0</v>
      </c>
      <c r="AE481" s="411">
        <v>0</v>
      </c>
      <c r="AF481" s="411">
        <v>0</v>
      </c>
      <c r="AG481" s="411">
        <f t="shared" ref="AG481" si="643">AG480</f>
        <v>0</v>
      </c>
      <c r="AH481" s="411">
        <f t="shared" ref="AH481" si="644">AH480</f>
        <v>0</v>
      </c>
      <c r="AI481" s="411">
        <f t="shared" ref="AI481" si="645">AI480</f>
        <v>0</v>
      </c>
      <c r="AJ481" s="411">
        <f t="shared" ref="AJ481" si="646">AJ480</f>
        <v>0</v>
      </c>
      <c r="AK481" s="411">
        <f t="shared" ref="AK481" si="647">AK480</f>
        <v>0</v>
      </c>
      <c r="AL481" s="411">
        <f t="shared" ref="AL481" si="648">AL480</f>
        <v>0</v>
      </c>
      <c r="AM481" s="306"/>
    </row>
    <row r="482" spans="1:39" ht="15.5" outlineLevel="1">
      <c r="A482" s="532"/>
      <c r="B482" s="431"/>
      <c r="C482" s="291"/>
      <c r="D482" s="291"/>
      <c r="E482" s="822"/>
      <c r="F482" s="822"/>
      <c r="G482" s="822"/>
      <c r="H482" s="822"/>
      <c r="I482" s="822"/>
      <c r="J482" s="822"/>
      <c r="K482" s="822"/>
      <c r="L482" s="822"/>
      <c r="M482" s="822"/>
      <c r="N482" s="291"/>
      <c r="O482" s="291"/>
      <c r="P482" s="822"/>
      <c r="Q482" s="822"/>
      <c r="R482" s="822"/>
      <c r="S482" s="822"/>
      <c r="T482" s="822"/>
      <c r="U482" s="822"/>
      <c r="V482" s="822"/>
      <c r="W482" s="822"/>
      <c r="X482" s="822"/>
      <c r="Y482" s="412"/>
      <c r="Z482" s="425"/>
      <c r="AA482" s="425"/>
      <c r="AB482" s="425"/>
      <c r="AC482" s="425"/>
      <c r="AD482" s="425"/>
      <c r="AE482" s="425"/>
      <c r="AF482" s="425"/>
      <c r="AG482" s="425"/>
      <c r="AH482" s="425"/>
      <c r="AI482" s="425"/>
      <c r="AJ482" s="425"/>
      <c r="AK482" s="425"/>
      <c r="AL482" s="425"/>
      <c r="AM482" s="306"/>
    </row>
    <row r="483" spans="1:39" ht="15.5" outlineLevel="1">
      <c r="A483" s="532"/>
      <c r="B483" s="504" t="s">
        <v>500</v>
      </c>
      <c r="C483" s="291"/>
      <c r="D483" s="291"/>
      <c r="E483" s="822"/>
      <c r="F483" s="822"/>
      <c r="G483" s="822"/>
      <c r="H483" s="822"/>
      <c r="I483" s="822"/>
      <c r="J483" s="822"/>
      <c r="K483" s="822"/>
      <c r="L483" s="822"/>
      <c r="M483" s="822"/>
      <c r="N483" s="291"/>
      <c r="O483" s="291"/>
      <c r="P483" s="822"/>
      <c r="Q483" s="822"/>
      <c r="R483" s="822"/>
      <c r="S483" s="822"/>
      <c r="T483" s="822"/>
      <c r="U483" s="822"/>
      <c r="V483" s="822"/>
      <c r="W483" s="822"/>
      <c r="X483" s="822"/>
      <c r="Y483" s="412"/>
      <c r="Z483" s="425"/>
      <c r="AA483" s="425"/>
      <c r="AB483" s="425"/>
      <c r="AC483" s="425"/>
      <c r="AD483" s="425"/>
      <c r="AE483" s="425"/>
      <c r="AF483" s="425"/>
      <c r="AG483" s="425"/>
      <c r="AH483" s="425"/>
      <c r="AI483" s="425"/>
      <c r="AJ483" s="425"/>
      <c r="AK483" s="425"/>
      <c r="AL483" s="425"/>
      <c r="AM483" s="306"/>
    </row>
    <row r="484" spans="1:39" ht="15.5" outlineLevel="1">
      <c r="A484" s="532">
        <v>25</v>
      </c>
      <c r="B484" s="428" t="s">
        <v>117</v>
      </c>
      <c r="C484" s="291" t="s">
        <v>25</v>
      </c>
      <c r="D484" s="295"/>
      <c r="E484" s="825"/>
      <c r="F484" s="825"/>
      <c r="G484" s="825"/>
      <c r="H484" s="825"/>
      <c r="I484" s="825"/>
      <c r="J484" s="825"/>
      <c r="K484" s="825"/>
      <c r="L484" s="825"/>
      <c r="M484" s="825"/>
      <c r="N484" s="295">
        <v>12</v>
      </c>
      <c r="O484" s="295"/>
      <c r="P484" s="825"/>
      <c r="Q484" s="825"/>
      <c r="R484" s="825"/>
      <c r="S484" s="825"/>
      <c r="T484" s="825"/>
      <c r="U484" s="825"/>
      <c r="V484" s="825"/>
      <c r="W484" s="825"/>
      <c r="X484" s="825"/>
      <c r="Y484" s="426"/>
      <c r="Z484" s="410"/>
      <c r="AA484" s="410"/>
      <c r="AB484" s="410"/>
      <c r="AC484" s="410"/>
      <c r="AD484" s="410"/>
      <c r="AE484" s="410"/>
      <c r="AF484" s="415"/>
      <c r="AG484" s="415"/>
      <c r="AH484" s="415"/>
      <c r="AI484" s="415"/>
      <c r="AJ484" s="415"/>
      <c r="AK484" s="415"/>
      <c r="AL484" s="415"/>
      <c r="AM484" s="296">
        <f>SUM(Y484:AL484)</f>
        <v>0</v>
      </c>
    </row>
    <row r="485" spans="1:39" ht="15.5" outlineLevel="1">
      <c r="A485" s="532"/>
      <c r="B485" s="431" t="s">
        <v>308</v>
      </c>
      <c r="C485" s="291" t="s">
        <v>163</v>
      </c>
      <c r="D485" s="295"/>
      <c r="E485" s="825"/>
      <c r="F485" s="825"/>
      <c r="G485" s="825"/>
      <c r="H485" s="825"/>
      <c r="I485" s="825"/>
      <c r="J485" s="825"/>
      <c r="K485" s="825"/>
      <c r="L485" s="825"/>
      <c r="M485" s="825"/>
      <c r="N485" s="295">
        <v>12</v>
      </c>
      <c r="O485" s="295"/>
      <c r="P485" s="825"/>
      <c r="Q485" s="825"/>
      <c r="R485" s="825"/>
      <c r="S485" s="825"/>
      <c r="T485" s="825"/>
      <c r="U485" s="825"/>
      <c r="V485" s="825"/>
      <c r="W485" s="825"/>
      <c r="X485" s="825"/>
      <c r="Y485" s="411">
        <v>0</v>
      </c>
      <c r="Z485" s="411">
        <v>0</v>
      </c>
      <c r="AA485" s="411">
        <v>0</v>
      </c>
      <c r="AB485" s="411">
        <v>0</v>
      </c>
      <c r="AC485" s="411">
        <v>0</v>
      </c>
      <c r="AD485" s="411">
        <v>0</v>
      </c>
      <c r="AE485" s="411">
        <v>0</v>
      </c>
      <c r="AF485" s="411">
        <v>0</v>
      </c>
      <c r="AG485" s="411">
        <f t="shared" ref="AG485" si="649">AG484</f>
        <v>0</v>
      </c>
      <c r="AH485" s="411">
        <f t="shared" ref="AH485" si="650">AH484</f>
        <v>0</v>
      </c>
      <c r="AI485" s="411">
        <f t="shared" ref="AI485" si="651">AI484</f>
        <v>0</v>
      </c>
      <c r="AJ485" s="411">
        <f t="shared" ref="AJ485" si="652">AJ484</f>
        <v>0</v>
      </c>
      <c r="AK485" s="411">
        <f t="shared" ref="AK485" si="653">AK484</f>
        <v>0</v>
      </c>
      <c r="AL485" s="411">
        <f t="shared" ref="AL485" si="654">AL484</f>
        <v>0</v>
      </c>
      <c r="AM485" s="306"/>
    </row>
    <row r="486" spans="1:39" ht="15.5" outlineLevel="1">
      <c r="A486" s="532"/>
      <c r="B486" s="431"/>
      <c r="C486" s="291"/>
      <c r="D486" s="291"/>
      <c r="E486" s="822"/>
      <c r="F486" s="822"/>
      <c r="G486" s="822"/>
      <c r="H486" s="822"/>
      <c r="I486" s="822"/>
      <c r="J486" s="822"/>
      <c r="K486" s="822"/>
      <c r="L486" s="822"/>
      <c r="M486" s="822"/>
      <c r="N486" s="291"/>
      <c r="O486" s="291"/>
      <c r="P486" s="822"/>
      <c r="Q486" s="822"/>
      <c r="R486" s="822"/>
      <c r="S486" s="822"/>
      <c r="T486" s="822"/>
      <c r="U486" s="822"/>
      <c r="V486" s="822"/>
      <c r="W486" s="822"/>
      <c r="X486" s="822"/>
      <c r="Y486" s="412"/>
      <c r="Z486" s="425"/>
      <c r="AA486" s="425"/>
      <c r="AB486" s="425"/>
      <c r="AC486" s="425"/>
      <c r="AD486" s="425"/>
      <c r="AE486" s="425"/>
      <c r="AF486" s="425"/>
      <c r="AG486" s="425"/>
      <c r="AH486" s="425"/>
      <c r="AI486" s="425"/>
      <c r="AJ486" s="425"/>
      <c r="AK486" s="425"/>
      <c r="AL486" s="425"/>
      <c r="AM486" s="306"/>
    </row>
    <row r="487" spans="1:39" ht="15.5" outlineLevel="1">
      <c r="A487" s="532">
        <v>26</v>
      </c>
      <c r="B487" s="428" t="s">
        <v>118</v>
      </c>
      <c r="C487" s="291" t="s">
        <v>25</v>
      </c>
      <c r="D487" s="295">
        <v>3443301</v>
      </c>
      <c r="E487" s="825"/>
      <c r="F487" s="825"/>
      <c r="G487" s="825"/>
      <c r="H487" s="825"/>
      <c r="I487" s="825"/>
      <c r="J487" s="825"/>
      <c r="K487" s="825"/>
      <c r="L487" s="825"/>
      <c r="M487" s="825"/>
      <c r="N487" s="295">
        <v>12</v>
      </c>
      <c r="O487" s="295">
        <v>513</v>
      </c>
      <c r="P487" s="825"/>
      <c r="Q487" s="825"/>
      <c r="R487" s="825"/>
      <c r="S487" s="825"/>
      <c r="T487" s="825"/>
      <c r="U487" s="825"/>
      <c r="V487" s="825"/>
      <c r="W487" s="825"/>
      <c r="X487" s="825"/>
      <c r="Y487" s="426"/>
      <c r="Z487" s="410">
        <v>0.10044527936760818</v>
      </c>
      <c r="AA487" s="410">
        <v>0.89955472063239184</v>
      </c>
      <c r="AB487" s="410"/>
      <c r="AC487" s="410"/>
      <c r="AD487" s="410"/>
      <c r="AE487" s="410"/>
      <c r="AF487" s="415"/>
      <c r="AG487" s="415"/>
      <c r="AH487" s="415"/>
      <c r="AI487" s="415"/>
      <c r="AJ487" s="415"/>
      <c r="AK487" s="415"/>
      <c r="AL487" s="415"/>
      <c r="AM487" s="296">
        <f>SUM(Y487:AL487)</f>
        <v>1</v>
      </c>
    </row>
    <row r="488" spans="1:39" ht="15.5" outlineLevel="1">
      <c r="A488" s="532"/>
      <c r="B488" s="431" t="s">
        <v>308</v>
      </c>
      <c r="C488" s="291" t="s">
        <v>163</v>
      </c>
      <c r="D488" s="295"/>
      <c r="E488" s="825"/>
      <c r="F488" s="825"/>
      <c r="G488" s="825"/>
      <c r="H488" s="825"/>
      <c r="I488" s="825"/>
      <c r="J488" s="825"/>
      <c r="K488" s="825"/>
      <c r="L488" s="825"/>
      <c r="M488" s="825"/>
      <c r="N488" s="295">
        <v>12</v>
      </c>
      <c r="O488" s="295"/>
      <c r="P488" s="825"/>
      <c r="Q488" s="825"/>
      <c r="R488" s="825"/>
      <c r="S488" s="825"/>
      <c r="T488" s="825"/>
      <c r="U488" s="825"/>
      <c r="V488" s="825"/>
      <c r="W488" s="825"/>
      <c r="X488" s="825"/>
      <c r="Y488" s="411">
        <v>0</v>
      </c>
      <c r="Z488" s="411">
        <v>0.10044527936760818</v>
      </c>
      <c r="AA488" s="411">
        <v>0.89955472063239184</v>
      </c>
      <c r="AB488" s="411">
        <v>0</v>
      </c>
      <c r="AC488" s="411">
        <v>0</v>
      </c>
      <c r="AD488" s="411">
        <v>0</v>
      </c>
      <c r="AE488" s="411">
        <v>0</v>
      </c>
      <c r="AF488" s="411">
        <v>0</v>
      </c>
      <c r="AG488" s="411">
        <f t="shared" ref="AG488" si="655">AG487</f>
        <v>0</v>
      </c>
      <c r="AH488" s="411">
        <f t="shared" ref="AH488" si="656">AH487</f>
        <v>0</v>
      </c>
      <c r="AI488" s="411">
        <f t="shared" ref="AI488" si="657">AI487</f>
        <v>0</v>
      </c>
      <c r="AJ488" s="411">
        <f t="shared" ref="AJ488" si="658">AJ487</f>
        <v>0</v>
      </c>
      <c r="AK488" s="411">
        <f t="shared" ref="AK488" si="659">AK487</f>
        <v>0</v>
      </c>
      <c r="AL488" s="411">
        <f t="shared" ref="AL488" si="660">AL487</f>
        <v>0</v>
      </c>
      <c r="AM488" s="306"/>
    </row>
    <row r="489" spans="1:39" ht="15.5" outlineLevel="1">
      <c r="A489" s="532"/>
      <c r="B489" s="431"/>
      <c r="C489" s="291"/>
      <c r="D489" s="291"/>
      <c r="E489" s="822"/>
      <c r="F489" s="822"/>
      <c r="G489" s="822"/>
      <c r="H489" s="822"/>
      <c r="I489" s="822"/>
      <c r="J489" s="822"/>
      <c r="K489" s="822"/>
      <c r="L489" s="822"/>
      <c r="M489" s="822"/>
      <c r="N489" s="291"/>
      <c r="O489" s="291"/>
      <c r="P489" s="822"/>
      <c r="Q489" s="822"/>
      <c r="R489" s="822"/>
      <c r="S489" s="822"/>
      <c r="T489" s="822"/>
      <c r="U489" s="822"/>
      <c r="V489" s="822"/>
      <c r="W489" s="822"/>
      <c r="X489" s="822"/>
      <c r="Y489" s="412"/>
      <c r="Z489" s="425"/>
      <c r="AA489" s="425"/>
      <c r="AB489" s="425"/>
      <c r="AC489" s="425"/>
      <c r="AD489" s="425"/>
      <c r="AE489" s="425"/>
      <c r="AF489" s="425"/>
      <c r="AG489" s="425"/>
      <c r="AH489" s="425"/>
      <c r="AI489" s="425"/>
      <c r="AJ489" s="425"/>
      <c r="AK489" s="425"/>
      <c r="AL489" s="425"/>
      <c r="AM489" s="306"/>
    </row>
    <row r="490" spans="1:39" ht="31" outlineLevel="1">
      <c r="A490" s="532">
        <v>27</v>
      </c>
      <c r="B490" s="428" t="s">
        <v>119</v>
      </c>
      <c r="C490" s="291" t="s">
        <v>25</v>
      </c>
      <c r="D490" s="295">
        <v>165901</v>
      </c>
      <c r="E490" s="825"/>
      <c r="F490" s="825"/>
      <c r="G490" s="825"/>
      <c r="H490" s="825"/>
      <c r="I490" s="825"/>
      <c r="J490" s="825"/>
      <c r="K490" s="825"/>
      <c r="L490" s="825"/>
      <c r="M490" s="825"/>
      <c r="N490" s="295">
        <v>12</v>
      </c>
      <c r="O490" s="295">
        <v>34</v>
      </c>
      <c r="P490" s="825"/>
      <c r="Q490" s="825"/>
      <c r="R490" s="825"/>
      <c r="S490" s="825"/>
      <c r="T490" s="825"/>
      <c r="U490" s="825"/>
      <c r="V490" s="825"/>
      <c r="W490" s="825"/>
      <c r="X490" s="825"/>
      <c r="Y490" s="426"/>
      <c r="Z490" s="410">
        <v>1</v>
      </c>
      <c r="AA490" s="410"/>
      <c r="AB490" s="410"/>
      <c r="AC490" s="410"/>
      <c r="AD490" s="410"/>
      <c r="AE490" s="410"/>
      <c r="AF490" s="415"/>
      <c r="AG490" s="415"/>
      <c r="AH490" s="415"/>
      <c r="AI490" s="415"/>
      <c r="AJ490" s="415"/>
      <c r="AK490" s="415"/>
      <c r="AL490" s="415"/>
      <c r="AM490" s="296">
        <f>SUM(Y490:AL490)</f>
        <v>1</v>
      </c>
    </row>
    <row r="491" spans="1:39" ht="15.5" outlineLevel="1">
      <c r="A491" s="532"/>
      <c r="B491" s="431" t="s">
        <v>308</v>
      </c>
      <c r="C491" s="291" t="s">
        <v>163</v>
      </c>
      <c r="D491" s="295"/>
      <c r="E491" s="825"/>
      <c r="F491" s="825"/>
      <c r="G491" s="825"/>
      <c r="H491" s="825"/>
      <c r="I491" s="825"/>
      <c r="J491" s="825"/>
      <c r="K491" s="825"/>
      <c r="L491" s="825"/>
      <c r="M491" s="825"/>
      <c r="N491" s="295">
        <v>12</v>
      </c>
      <c r="O491" s="295"/>
      <c r="P491" s="825"/>
      <c r="Q491" s="825"/>
      <c r="R491" s="825"/>
      <c r="S491" s="825"/>
      <c r="T491" s="825"/>
      <c r="U491" s="825"/>
      <c r="V491" s="825"/>
      <c r="W491" s="825"/>
      <c r="X491" s="825"/>
      <c r="Y491" s="411">
        <v>0</v>
      </c>
      <c r="Z491" s="411">
        <v>1</v>
      </c>
      <c r="AA491" s="411">
        <v>0</v>
      </c>
      <c r="AB491" s="411">
        <v>0</v>
      </c>
      <c r="AC491" s="411">
        <v>0</v>
      </c>
      <c r="AD491" s="411">
        <v>0</v>
      </c>
      <c r="AE491" s="411">
        <v>0</v>
      </c>
      <c r="AF491" s="411">
        <v>0</v>
      </c>
      <c r="AG491" s="411">
        <f t="shared" ref="AG491" si="661">AG490</f>
        <v>0</v>
      </c>
      <c r="AH491" s="411">
        <f t="shared" ref="AH491" si="662">AH490</f>
        <v>0</v>
      </c>
      <c r="AI491" s="411">
        <f t="shared" ref="AI491" si="663">AI490</f>
        <v>0</v>
      </c>
      <c r="AJ491" s="411">
        <f t="shared" ref="AJ491" si="664">AJ490</f>
        <v>0</v>
      </c>
      <c r="AK491" s="411">
        <f t="shared" ref="AK491" si="665">AK490</f>
        <v>0</v>
      </c>
      <c r="AL491" s="411">
        <f t="shared" ref="AL491" si="666">AL490</f>
        <v>0</v>
      </c>
      <c r="AM491" s="306"/>
    </row>
    <row r="492" spans="1:39" ht="15.5" outlineLevel="1">
      <c r="A492" s="532"/>
      <c r="B492" s="431"/>
      <c r="C492" s="291"/>
      <c r="D492" s="291"/>
      <c r="E492" s="822"/>
      <c r="F492" s="822"/>
      <c r="G492" s="822"/>
      <c r="H492" s="822"/>
      <c r="I492" s="822"/>
      <c r="J492" s="822"/>
      <c r="K492" s="822"/>
      <c r="L492" s="822"/>
      <c r="M492" s="822"/>
      <c r="N492" s="291"/>
      <c r="O492" s="291"/>
      <c r="P492" s="822"/>
      <c r="Q492" s="822"/>
      <c r="R492" s="822"/>
      <c r="S492" s="822"/>
      <c r="T492" s="822"/>
      <c r="U492" s="822"/>
      <c r="V492" s="822"/>
      <c r="W492" s="822"/>
      <c r="X492" s="822"/>
      <c r="Y492" s="412"/>
      <c r="Z492" s="425"/>
      <c r="AA492" s="425"/>
      <c r="AB492" s="425"/>
      <c r="AC492" s="425"/>
      <c r="AD492" s="425"/>
      <c r="AE492" s="425"/>
      <c r="AF492" s="425"/>
      <c r="AG492" s="425"/>
      <c r="AH492" s="425"/>
      <c r="AI492" s="425"/>
      <c r="AJ492" s="425"/>
      <c r="AK492" s="425"/>
      <c r="AL492" s="425"/>
      <c r="AM492" s="306"/>
    </row>
    <row r="493" spans="1:39" ht="31" outlineLevel="1">
      <c r="A493" s="532">
        <v>28</v>
      </c>
      <c r="B493" s="428" t="s">
        <v>120</v>
      </c>
      <c r="C493" s="291" t="s">
        <v>25</v>
      </c>
      <c r="D493" s="295"/>
      <c r="E493" s="825"/>
      <c r="F493" s="825"/>
      <c r="G493" s="825"/>
      <c r="H493" s="825"/>
      <c r="I493" s="825"/>
      <c r="J493" s="825"/>
      <c r="K493" s="825"/>
      <c r="L493" s="825"/>
      <c r="M493" s="825"/>
      <c r="N493" s="295">
        <v>12</v>
      </c>
      <c r="O493" s="295"/>
      <c r="P493" s="825"/>
      <c r="Q493" s="825"/>
      <c r="R493" s="825"/>
      <c r="S493" s="825"/>
      <c r="T493" s="825"/>
      <c r="U493" s="825"/>
      <c r="V493" s="825"/>
      <c r="W493" s="825"/>
      <c r="X493" s="825"/>
      <c r="Y493" s="426"/>
      <c r="Z493" s="410"/>
      <c r="AA493" s="410"/>
      <c r="AB493" s="410"/>
      <c r="AC493" s="410"/>
      <c r="AD493" s="410"/>
      <c r="AE493" s="410"/>
      <c r="AF493" s="415"/>
      <c r="AG493" s="415"/>
      <c r="AH493" s="415"/>
      <c r="AI493" s="415"/>
      <c r="AJ493" s="415"/>
      <c r="AK493" s="415"/>
      <c r="AL493" s="415"/>
      <c r="AM493" s="296">
        <f>SUM(Y493:AL493)</f>
        <v>0</v>
      </c>
    </row>
    <row r="494" spans="1:39" ht="15.5" outlineLevel="1">
      <c r="A494" s="532"/>
      <c r="B494" s="431" t="s">
        <v>308</v>
      </c>
      <c r="C494" s="291" t="s">
        <v>163</v>
      </c>
      <c r="D494" s="295"/>
      <c r="E494" s="825"/>
      <c r="F494" s="825"/>
      <c r="G494" s="825"/>
      <c r="H494" s="825"/>
      <c r="I494" s="825"/>
      <c r="J494" s="825"/>
      <c r="K494" s="825"/>
      <c r="L494" s="825"/>
      <c r="M494" s="825"/>
      <c r="N494" s="295">
        <v>12</v>
      </c>
      <c r="O494" s="295"/>
      <c r="P494" s="825"/>
      <c r="Q494" s="825"/>
      <c r="R494" s="825"/>
      <c r="S494" s="825"/>
      <c r="T494" s="825"/>
      <c r="U494" s="825"/>
      <c r="V494" s="825"/>
      <c r="W494" s="825"/>
      <c r="X494" s="825"/>
      <c r="Y494" s="411">
        <v>0</v>
      </c>
      <c r="Z494" s="411">
        <v>0</v>
      </c>
      <c r="AA494" s="411">
        <v>0</v>
      </c>
      <c r="AB494" s="411">
        <v>0</v>
      </c>
      <c r="AC494" s="411">
        <v>0</v>
      </c>
      <c r="AD494" s="411">
        <v>0</v>
      </c>
      <c r="AE494" s="411">
        <v>0</v>
      </c>
      <c r="AF494" s="411">
        <v>0</v>
      </c>
      <c r="AG494" s="411">
        <f t="shared" ref="AG494" si="667">AG493</f>
        <v>0</v>
      </c>
      <c r="AH494" s="411">
        <f t="shared" ref="AH494" si="668">AH493</f>
        <v>0</v>
      </c>
      <c r="AI494" s="411">
        <f t="shared" ref="AI494" si="669">AI493</f>
        <v>0</v>
      </c>
      <c r="AJ494" s="411">
        <f t="shared" ref="AJ494" si="670">AJ493</f>
        <v>0</v>
      </c>
      <c r="AK494" s="411">
        <f t="shared" ref="AK494" si="671">AK493</f>
        <v>0</v>
      </c>
      <c r="AL494" s="411">
        <f t="shared" ref="AL494" si="672">AL493</f>
        <v>0</v>
      </c>
      <c r="AM494" s="306"/>
    </row>
    <row r="495" spans="1:39" ht="15.5" outlineLevel="1">
      <c r="A495" s="532"/>
      <c r="B495" s="431"/>
      <c r="C495" s="291"/>
      <c r="D495" s="291"/>
      <c r="E495" s="822"/>
      <c r="F495" s="822"/>
      <c r="G495" s="822"/>
      <c r="H495" s="822"/>
      <c r="I495" s="822"/>
      <c r="J495" s="822"/>
      <c r="K495" s="822"/>
      <c r="L495" s="822"/>
      <c r="M495" s="822"/>
      <c r="N495" s="291"/>
      <c r="O495" s="291"/>
      <c r="P495" s="822"/>
      <c r="Q495" s="822"/>
      <c r="R495" s="822"/>
      <c r="S495" s="822"/>
      <c r="T495" s="822"/>
      <c r="U495" s="822"/>
      <c r="V495" s="822"/>
      <c r="W495" s="822"/>
      <c r="X495" s="822"/>
      <c r="Y495" s="412"/>
      <c r="Z495" s="425"/>
      <c r="AA495" s="425"/>
      <c r="AB495" s="425"/>
      <c r="AC495" s="425"/>
      <c r="AD495" s="425"/>
      <c r="AE495" s="425"/>
      <c r="AF495" s="425"/>
      <c r="AG495" s="425"/>
      <c r="AH495" s="425"/>
      <c r="AI495" s="425"/>
      <c r="AJ495" s="425"/>
      <c r="AK495" s="425"/>
      <c r="AL495" s="425"/>
      <c r="AM495" s="306"/>
    </row>
    <row r="496" spans="1:39" ht="31" outlineLevel="1">
      <c r="A496" s="532">
        <v>29</v>
      </c>
      <c r="B496" s="428" t="s">
        <v>121</v>
      </c>
      <c r="C496" s="291" t="s">
        <v>25</v>
      </c>
      <c r="D496" s="295"/>
      <c r="E496" s="825"/>
      <c r="F496" s="825"/>
      <c r="G496" s="825"/>
      <c r="H496" s="825"/>
      <c r="I496" s="825"/>
      <c r="J496" s="825"/>
      <c r="K496" s="825"/>
      <c r="L496" s="825"/>
      <c r="M496" s="825"/>
      <c r="N496" s="295">
        <v>3</v>
      </c>
      <c r="O496" s="295"/>
      <c r="P496" s="825"/>
      <c r="Q496" s="825"/>
      <c r="R496" s="825"/>
      <c r="S496" s="825"/>
      <c r="T496" s="825"/>
      <c r="U496" s="825"/>
      <c r="V496" s="825"/>
      <c r="W496" s="825"/>
      <c r="X496" s="825"/>
      <c r="Y496" s="426"/>
      <c r="Z496" s="410"/>
      <c r="AA496" s="410"/>
      <c r="AB496" s="410"/>
      <c r="AC496" s="410"/>
      <c r="AD496" s="410"/>
      <c r="AE496" s="410"/>
      <c r="AF496" s="415"/>
      <c r="AG496" s="415"/>
      <c r="AH496" s="415"/>
      <c r="AI496" s="415"/>
      <c r="AJ496" s="415"/>
      <c r="AK496" s="415"/>
      <c r="AL496" s="415"/>
      <c r="AM496" s="296">
        <f>SUM(Y496:AL496)</f>
        <v>0</v>
      </c>
    </row>
    <row r="497" spans="1:39" ht="15.5" outlineLevel="1">
      <c r="A497" s="532"/>
      <c r="B497" s="431" t="s">
        <v>308</v>
      </c>
      <c r="C497" s="291" t="s">
        <v>163</v>
      </c>
      <c r="D497" s="295"/>
      <c r="E497" s="825"/>
      <c r="F497" s="825"/>
      <c r="G497" s="825"/>
      <c r="H497" s="825"/>
      <c r="I497" s="825"/>
      <c r="J497" s="825"/>
      <c r="K497" s="825"/>
      <c r="L497" s="825"/>
      <c r="M497" s="825"/>
      <c r="N497" s="295">
        <v>3</v>
      </c>
      <c r="O497" s="295"/>
      <c r="P497" s="825"/>
      <c r="Q497" s="825"/>
      <c r="R497" s="825"/>
      <c r="S497" s="825"/>
      <c r="T497" s="825"/>
      <c r="U497" s="825"/>
      <c r="V497" s="825"/>
      <c r="W497" s="825"/>
      <c r="X497" s="825"/>
      <c r="Y497" s="411">
        <v>0</v>
      </c>
      <c r="Z497" s="411">
        <v>0</v>
      </c>
      <c r="AA497" s="411">
        <v>0</v>
      </c>
      <c r="AB497" s="411">
        <v>0</v>
      </c>
      <c r="AC497" s="411">
        <v>0</v>
      </c>
      <c r="AD497" s="411">
        <v>0</v>
      </c>
      <c r="AE497" s="411">
        <v>0</v>
      </c>
      <c r="AF497" s="411">
        <v>0</v>
      </c>
      <c r="AG497" s="411">
        <f t="shared" ref="AG497" si="673">AG496</f>
        <v>0</v>
      </c>
      <c r="AH497" s="411">
        <f t="shared" ref="AH497" si="674">AH496</f>
        <v>0</v>
      </c>
      <c r="AI497" s="411">
        <f t="shared" ref="AI497" si="675">AI496</f>
        <v>0</v>
      </c>
      <c r="AJ497" s="411">
        <f t="shared" ref="AJ497" si="676">AJ496</f>
        <v>0</v>
      </c>
      <c r="AK497" s="411">
        <f t="shared" ref="AK497" si="677">AK496</f>
        <v>0</v>
      </c>
      <c r="AL497" s="411">
        <f t="shared" ref="AL497" si="678">AL496</f>
        <v>0</v>
      </c>
      <c r="AM497" s="306"/>
    </row>
    <row r="498" spans="1:39" ht="15.5" outlineLevel="1">
      <c r="A498" s="532"/>
      <c r="B498" s="431"/>
      <c r="C498" s="291"/>
      <c r="D498" s="291"/>
      <c r="E498" s="822"/>
      <c r="F498" s="822"/>
      <c r="G498" s="822"/>
      <c r="H498" s="822"/>
      <c r="I498" s="822"/>
      <c r="J498" s="822"/>
      <c r="K498" s="822"/>
      <c r="L498" s="822"/>
      <c r="M498" s="822"/>
      <c r="N498" s="291"/>
      <c r="O498" s="291"/>
      <c r="P498" s="822"/>
      <c r="Q498" s="822"/>
      <c r="R498" s="822"/>
      <c r="S498" s="822"/>
      <c r="T498" s="822"/>
      <c r="U498" s="822"/>
      <c r="V498" s="822"/>
      <c r="W498" s="822"/>
      <c r="X498" s="822"/>
      <c r="Y498" s="412"/>
      <c r="Z498" s="425"/>
      <c r="AA498" s="425"/>
      <c r="AB498" s="425"/>
      <c r="AC498" s="425"/>
      <c r="AD498" s="425"/>
      <c r="AE498" s="425"/>
      <c r="AF498" s="425"/>
      <c r="AG498" s="425"/>
      <c r="AH498" s="425"/>
      <c r="AI498" s="425"/>
      <c r="AJ498" s="425"/>
      <c r="AK498" s="425"/>
      <c r="AL498" s="425"/>
      <c r="AM498" s="306"/>
    </row>
    <row r="499" spans="1:39" ht="31" outlineLevel="1">
      <c r="A499" s="532">
        <v>30</v>
      </c>
      <c r="B499" s="428" t="s">
        <v>122</v>
      </c>
      <c r="C499" s="291" t="s">
        <v>25</v>
      </c>
      <c r="D499" s="295"/>
      <c r="E499" s="825"/>
      <c r="F499" s="825"/>
      <c r="G499" s="825"/>
      <c r="H499" s="825"/>
      <c r="I499" s="825"/>
      <c r="J499" s="825"/>
      <c r="K499" s="825"/>
      <c r="L499" s="825"/>
      <c r="M499" s="825"/>
      <c r="N499" s="295">
        <v>12</v>
      </c>
      <c r="O499" s="295"/>
      <c r="P499" s="825"/>
      <c r="Q499" s="825"/>
      <c r="R499" s="825"/>
      <c r="S499" s="825"/>
      <c r="T499" s="825"/>
      <c r="U499" s="825"/>
      <c r="V499" s="825"/>
      <c r="W499" s="825"/>
      <c r="X499" s="825"/>
      <c r="Y499" s="426"/>
      <c r="Z499" s="410"/>
      <c r="AA499" s="410"/>
      <c r="AB499" s="410"/>
      <c r="AC499" s="410"/>
      <c r="AD499" s="410"/>
      <c r="AE499" s="410"/>
      <c r="AF499" s="415"/>
      <c r="AG499" s="415"/>
      <c r="AH499" s="415"/>
      <c r="AI499" s="415"/>
      <c r="AJ499" s="415"/>
      <c r="AK499" s="415"/>
      <c r="AL499" s="415"/>
      <c r="AM499" s="296">
        <f>SUM(Y499:AL499)</f>
        <v>0</v>
      </c>
    </row>
    <row r="500" spans="1:39" ht="15.5" outlineLevel="1">
      <c r="A500" s="532"/>
      <c r="B500" s="431" t="s">
        <v>308</v>
      </c>
      <c r="C500" s="291" t="s">
        <v>163</v>
      </c>
      <c r="D500" s="295"/>
      <c r="E500" s="825"/>
      <c r="F500" s="825"/>
      <c r="G500" s="825"/>
      <c r="H500" s="825"/>
      <c r="I500" s="825"/>
      <c r="J500" s="825"/>
      <c r="K500" s="825"/>
      <c r="L500" s="825"/>
      <c r="M500" s="825"/>
      <c r="N500" s="295">
        <v>12</v>
      </c>
      <c r="O500" s="295"/>
      <c r="P500" s="825"/>
      <c r="Q500" s="825"/>
      <c r="R500" s="825"/>
      <c r="S500" s="825"/>
      <c r="T500" s="825"/>
      <c r="U500" s="825"/>
      <c r="V500" s="825"/>
      <c r="W500" s="825"/>
      <c r="X500" s="825"/>
      <c r="Y500" s="411">
        <v>0</v>
      </c>
      <c r="Z500" s="411">
        <v>0</v>
      </c>
      <c r="AA500" s="411">
        <v>0</v>
      </c>
      <c r="AB500" s="411">
        <v>0</v>
      </c>
      <c r="AC500" s="411">
        <v>0</v>
      </c>
      <c r="AD500" s="411">
        <v>0</v>
      </c>
      <c r="AE500" s="411">
        <v>0</v>
      </c>
      <c r="AF500" s="411">
        <v>0</v>
      </c>
      <c r="AG500" s="411">
        <f t="shared" ref="AG500" si="679">AG499</f>
        <v>0</v>
      </c>
      <c r="AH500" s="411">
        <f t="shared" ref="AH500" si="680">AH499</f>
        <v>0</v>
      </c>
      <c r="AI500" s="411">
        <f t="shared" ref="AI500" si="681">AI499</f>
        <v>0</v>
      </c>
      <c r="AJ500" s="411">
        <f t="shared" ref="AJ500" si="682">AJ499</f>
        <v>0</v>
      </c>
      <c r="AK500" s="411">
        <f t="shared" ref="AK500" si="683">AK499</f>
        <v>0</v>
      </c>
      <c r="AL500" s="411">
        <f t="shared" ref="AL500" si="684">AL499</f>
        <v>0</v>
      </c>
      <c r="AM500" s="306"/>
    </row>
    <row r="501" spans="1:39" ht="15.5" outlineLevel="1">
      <c r="A501" s="532"/>
      <c r="B501" s="431"/>
      <c r="C501" s="291"/>
      <c r="D501" s="291"/>
      <c r="E501" s="822"/>
      <c r="F501" s="822"/>
      <c r="G501" s="822"/>
      <c r="H501" s="822"/>
      <c r="I501" s="822"/>
      <c r="J501" s="822"/>
      <c r="K501" s="822"/>
      <c r="L501" s="822"/>
      <c r="M501" s="822"/>
      <c r="N501" s="291"/>
      <c r="O501" s="291"/>
      <c r="P501" s="822"/>
      <c r="Q501" s="822"/>
      <c r="R501" s="822"/>
      <c r="S501" s="822"/>
      <c r="T501" s="822"/>
      <c r="U501" s="822"/>
      <c r="V501" s="822"/>
      <c r="W501" s="822"/>
      <c r="X501" s="822"/>
      <c r="Y501" s="412"/>
      <c r="Z501" s="425"/>
      <c r="AA501" s="425"/>
      <c r="AB501" s="425"/>
      <c r="AC501" s="425"/>
      <c r="AD501" s="425"/>
      <c r="AE501" s="425"/>
      <c r="AF501" s="425"/>
      <c r="AG501" s="425"/>
      <c r="AH501" s="425"/>
      <c r="AI501" s="425"/>
      <c r="AJ501" s="425"/>
      <c r="AK501" s="425"/>
      <c r="AL501" s="425"/>
      <c r="AM501" s="306"/>
    </row>
    <row r="502" spans="1:39" ht="31" outlineLevel="1">
      <c r="A502" s="532">
        <v>31</v>
      </c>
      <c r="B502" s="428" t="s">
        <v>123</v>
      </c>
      <c r="C502" s="291" t="s">
        <v>25</v>
      </c>
      <c r="D502" s="295"/>
      <c r="E502" s="825"/>
      <c r="F502" s="825"/>
      <c r="G502" s="825"/>
      <c r="H502" s="825"/>
      <c r="I502" s="825"/>
      <c r="J502" s="825"/>
      <c r="K502" s="825"/>
      <c r="L502" s="825"/>
      <c r="M502" s="825"/>
      <c r="N502" s="295">
        <v>12</v>
      </c>
      <c r="O502" s="295"/>
      <c r="P502" s="825"/>
      <c r="Q502" s="825"/>
      <c r="R502" s="825"/>
      <c r="S502" s="825"/>
      <c r="T502" s="825"/>
      <c r="U502" s="825"/>
      <c r="V502" s="825"/>
      <c r="W502" s="825"/>
      <c r="X502" s="825"/>
      <c r="Y502" s="426"/>
      <c r="Z502" s="410"/>
      <c r="AA502" s="410"/>
      <c r="AB502" s="410"/>
      <c r="AC502" s="410"/>
      <c r="AD502" s="410"/>
      <c r="AE502" s="410"/>
      <c r="AF502" s="415"/>
      <c r="AG502" s="415"/>
      <c r="AH502" s="415"/>
      <c r="AI502" s="415"/>
      <c r="AJ502" s="415"/>
      <c r="AK502" s="415"/>
      <c r="AL502" s="415"/>
      <c r="AM502" s="296">
        <f>SUM(Y502:AL502)</f>
        <v>0</v>
      </c>
    </row>
    <row r="503" spans="1:39" ht="15.5" outlineLevel="1">
      <c r="A503" s="532"/>
      <c r="B503" s="431" t="s">
        <v>308</v>
      </c>
      <c r="C503" s="291" t="s">
        <v>163</v>
      </c>
      <c r="D503" s="295"/>
      <c r="E503" s="825"/>
      <c r="F503" s="825"/>
      <c r="G503" s="825"/>
      <c r="H503" s="825"/>
      <c r="I503" s="825"/>
      <c r="J503" s="825"/>
      <c r="K503" s="825"/>
      <c r="L503" s="825"/>
      <c r="M503" s="825"/>
      <c r="N503" s="295">
        <v>12</v>
      </c>
      <c r="O503" s="295"/>
      <c r="P503" s="825"/>
      <c r="Q503" s="825"/>
      <c r="R503" s="825"/>
      <c r="S503" s="825"/>
      <c r="T503" s="825"/>
      <c r="U503" s="825"/>
      <c r="V503" s="825"/>
      <c r="W503" s="825"/>
      <c r="X503" s="825"/>
      <c r="Y503" s="411">
        <v>0</v>
      </c>
      <c r="Z503" s="411">
        <v>0</v>
      </c>
      <c r="AA503" s="411">
        <v>0</v>
      </c>
      <c r="AB503" s="411">
        <v>0</v>
      </c>
      <c r="AC503" s="411">
        <v>0</v>
      </c>
      <c r="AD503" s="411">
        <v>0</v>
      </c>
      <c r="AE503" s="411">
        <v>0</v>
      </c>
      <c r="AF503" s="411">
        <v>0</v>
      </c>
      <c r="AG503" s="411">
        <f t="shared" ref="AG503" si="685">AG502</f>
        <v>0</v>
      </c>
      <c r="AH503" s="411">
        <f t="shared" ref="AH503" si="686">AH502</f>
        <v>0</v>
      </c>
      <c r="AI503" s="411">
        <f t="shared" ref="AI503" si="687">AI502</f>
        <v>0</v>
      </c>
      <c r="AJ503" s="411">
        <f t="shared" ref="AJ503" si="688">AJ502</f>
        <v>0</v>
      </c>
      <c r="AK503" s="411">
        <f t="shared" ref="AK503" si="689">AK502</f>
        <v>0</v>
      </c>
      <c r="AL503" s="411">
        <f t="shared" ref="AL503" si="690">AL502</f>
        <v>0</v>
      </c>
      <c r="AM503" s="306"/>
    </row>
    <row r="504" spans="1:39" ht="15.5" outlineLevel="1">
      <c r="A504" s="532"/>
      <c r="B504" s="428"/>
      <c r="C504" s="291"/>
      <c r="D504" s="291"/>
      <c r="E504" s="822"/>
      <c r="F504" s="822"/>
      <c r="G504" s="822"/>
      <c r="H504" s="822"/>
      <c r="I504" s="822"/>
      <c r="J504" s="822"/>
      <c r="K504" s="822"/>
      <c r="L504" s="822"/>
      <c r="M504" s="822"/>
      <c r="N504" s="291"/>
      <c r="O504" s="291"/>
      <c r="P504" s="822"/>
      <c r="Q504" s="822"/>
      <c r="R504" s="822"/>
      <c r="S504" s="822"/>
      <c r="T504" s="822"/>
      <c r="U504" s="822"/>
      <c r="V504" s="822"/>
      <c r="W504" s="822"/>
      <c r="X504" s="822"/>
      <c r="Y504" s="412"/>
      <c r="Z504" s="425"/>
      <c r="AA504" s="425"/>
      <c r="AB504" s="425"/>
      <c r="AC504" s="425"/>
      <c r="AD504" s="425"/>
      <c r="AE504" s="425"/>
      <c r="AF504" s="425"/>
      <c r="AG504" s="425"/>
      <c r="AH504" s="425"/>
      <c r="AI504" s="425"/>
      <c r="AJ504" s="425"/>
      <c r="AK504" s="425"/>
      <c r="AL504" s="425"/>
      <c r="AM504" s="306"/>
    </row>
    <row r="505" spans="1:39" ht="15.5" outlineLevel="1">
      <c r="A505" s="532">
        <v>32</v>
      </c>
      <c r="B505" s="428" t="s">
        <v>124</v>
      </c>
      <c r="C505" s="291" t="s">
        <v>25</v>
      </c>
      <c r="D505" s="295">
        <v>912</v>
      </c>
      <c r="E505" s="825"/>
      <c r="F505" s="825"/>
      <c r="G505" s="825"/>
      <c r="H505" s="825"/>
      <c r="I505" s="825"/>
      <c r="J505" s="825"/>
      <c r="K505" s="825"/>
      <c r="L505" s="825"/>
      <c r="M505" s="825"/>
      <c r="N505" s="295">
        <v>12</v>
      </c>
      <c r="O505" s="295">
        <v>0</v>
      </c>
      <c r="P505" s="825"/>
      <c r="Q505" s="825"/>
      <c r="R505" s="825"/>
      <c r="S505" s="825"/>
      <c r="T505" s="825"/>
      <c r="U505" s="825"/>
      <c r="V505" s="825"/>
      <c r="W505" s="825"/>
      <c r="X505" s="825"/>
      <c r="Y505" s="426"/>
      <c r="Z505" s="410"/>
      <c r="AA505" s="410">
        <v>1</v>
      </c>
      <c r="AB505" s="410"/>
      <c r="AC505" s="410"/>
      <c r="AD505" s="410"/>
      <c r="AE505" s="410"/>
      <c r="AF505" s="415"/>
      <c r="AG505" s="415"/>
      <c r="AH505" s="415"/>
      <c r="AI505" s="415"/>
      <c r="AJ505" s="415"/>
      <c r="AK505" s="415"/>
      <c r="AL505" s="415"/>
      <c r="AM505" s="296">
        <f>SUM(Y505:AL505)</f>
        <v>1</v>
      </c>
    </row>
    <row r="506" spans="1:39" ht="15.5" outlineLevel="1">
      <c r="A506" s="532"/>
      <c r="B506" s="431" t="s">
        <v>308</v>
      </c>
      <c r="C506" s="291" t="s">
        <v>163</v>
      </c>
      <c r="D506" s="295"/>
      <c r="E506" s="825"/>
      <c r="F506" s="825"/>
      <c r="G506" s="825"/>
      <c r="H506" s="825"/>
      <c r="I506" s="825"/>
      <c r="J506" s="825"/>
      <c r="K506" s="825"/>
      <c r="L506" s="825"/>
      <c r="M506" s="825"/>
      <c r="N506" s="295">
        <v>12</v>
      </c>
      <c r="O506" s="295"/>
      <c r="P506" s="825"/>
      <c r="Q506" s="825"/>
      <c r="R506" s="825"/>
      <c r="S506" s="825"/>
      <c r="T506" s="825"/>
      <c r="U506" s="825"/>
      <c r="V506" s="825"/>
      <c r="W506" s="825"/>
      <c r="X506" s="825"/>
      <c r="Y506" s="411">
        <v>0</v>
      </c>
      <c r="Z506" s="411">
        <v>0</v>
      </c>
      <c r="AA506" s="411">
        <v>1</v>
      </c>
      <c r="AB506" s="411">
        <v>0</v>
      </c>
      <c r="AC506" s="411">
        <v>0</v>
      </c>
      <c r="AD506" s="411">
        <v>0</v>
      </c>
      <c r="AE506" s="411">
        <v>0</v>
      </c>
      <c r="AF506" s="411">
        <v>0</v>
      </c>
      <c r="AG506" s="411">
        <f t="shared" ref="AG506" si="691">AG505</f>
        <v>0</v>
      </c>
      <c r="AH506" s="411">
        <f t="shared" ref="AH506" si="692">AH505</f>
        <v>0</v>
      </c>
      <c r="AI506" s="411">
        <f t="shared" ref="AI506" si="693">AI505</f>
        <v>0</v>
      </c>
      <c r="AJ506" s="411">
        <f t="shared" ref="AJ506" si="694">AJ505</f>
        <v>0</v>
      </c>
      <c r="AK506" s="411">
        <f t="shared" ref="AK506" si="695">AK505</f>
        <v>0</v>
      </c>
      <c r="AL506" s="411">
        <f t="shared" ref="AL506" si="696">AL505</f>
        <v>0</v>
      </c>
      <c r="AM506" s="306"/>
    </row>
    <row r="507" spans="1:39" ht="15.5" outlineLevel="1">
      <c r="A507" s="532"/>
      <c r="B507" s="428"/>
      <c r="C507" s="291"/>
      <c r="D507" s="291"/>
      <c r="E507" s="822"/>
      <c r="F507" s="822"/>
      <c r="G507" s="822"/>
      <c r="H507" s="822"/>
      <c r="I507" s="822"/>
      <c r="J507" s="822"/>
      <c r="K507" s="822"/>
      <c r="L507" s="822"/>
      <c r="M507" s="822"/>
      <c r="N507" s="291"/>
      <c r="O507" s="291"/>
      <c r="P507" s="822"/>
      <c r="Q507" s="822"/>
      <c r="R507" s="822"/>
      <c r="S507" s="822"/>
      <c r="T507" s="822"/>
      <c r="U507" s="822"/>
      <c r="V507" s="822"/>
      <c r="W507" s="822"/>
      <c r="X507" s="822"/>
      <c r="Y507" s="412"/>
      <c r="Z507" s="425"/>
      <c r="AA507" s="425"/>
      <c r="AB507" s="425"/>
      <c r="AC507" s="425"/>
      <c r="AD507" s="425"/>
      <c r="AE507" s="425"/>
      <c r="AF507" s="425"/>
      <c r="AG507" s="425"/>
      <c r="AH507" s="425"/>
      <c r="AI507" s="425"/>
      <c r="AJ507" s="425"/>
      <c r="AK507" s="425"/>
      <c r="AL507" s="425"/>
      <c r="AM507" s="306"/>
    </row>
    <row r="508" spans="1:39" ht="15.5" outlineLevel="1">
      <c r="A508" s="532"/>
      <c r="B508" s="504" t="s">
        <v>501</v>
      </c>
      <c r="C508" s="291"/>
      <c r="D508" s="291"/>
      <c r="E508" s="822"/>
      <c r="F508" s="822"/>
      <c r="G508" s="822"/>
      <c r="H508" s="822"/>
      <c r="I508" s="822"/>
      <c r="J508" s="822"/>
      <c r="K508" s="822"/>
      <c r="L508" s="822"/>
      <c r="M508" s="822"/>
      <c r="N508" s="291"/>
      <c r="O508" s="291"/>
      <c r="P508" s="822"/>
      <c r="Q508" s="822"/>
      <c r="R508" s="822"/>
      <c r="S508" s="822"/>
      <c r="T508" s="822"/>
      <c r="U508" s="822"/>
      <c r="V508" s="822"/>
      <c r="W508" s="822"/>
      <c r="X508" s="822"/>
      <c r="Y508" s="412"/>
      <c r="Z508" s="425"/>
      <c r="AA508" s="425"/>
      <c r="AB508" s="425"/>
      <c r="AC508" s="425"/>
      <c r="AD508" s="425"/>
      <c r="AE508" s="425"/>
      <c r="AF508" s="425"/>
      <c r="AG508" s="425"/>
      <c r="AH508" s="425"/>
      <c r="AI508" s="425"/>
      <c r="AJ508" s="425"/>
      <c r="AK508" s="425"/>
      <c r="AL508" s="425"/>
      <c r="AM508" s="306"/>
    </row>
    <row r="509" spans="1:39" ht="15.5" outlineLevel="1">
      <c r="A509" s="532">
        <v>33</v>
      </c>
      <c r="B509" s="428" t="s">
        <v>125</v>
      </c>
      <c r="C509" s="291" t="s">
        <v>25</v>
      </c>
      <c r="D509" s="295"/>
      <c r="E509" s="825"/>
      <c r="F509" s="825"/>
      <c r="G509" s="825"/>
      <c r="H509" s="825"/>
      <c r="I509" s="825"/>
      <c r="J509" s="825"/>
      <c r="K509" s="825"/>
      <c r="L509" s="825"/>
      <c r="M509" s="825"/>
      <c r="N509" s="295">
        <v>0</v>
      </c>
      <c r="O509" s="295"/>
      <c r="P509" s="825"/>
      <c r="Q509" s="825"/>
      <c r="R509" s="825"/>
      <c r="S509" s="825"/>
      <c r="T509" s="825"/>
      <c r="U509" s="825"/>
      <c r="V509" s="825"/>
      <c r="W509" s="825"/>
      <c r="X509" s="825"/>
      <c r="Y509" s="426"/>
      <c r="Z509" s="410"/>
      <c r="AA509" s="410"/>
      <c r="AB509" s="410"/>
      <c r="AC509" s="410"/>
      <c r="AD509" s="410"/>
      <c r="AE509" s="410"/>
      <c r="AF509" s="415"/>
      <c r="AG509" s="415"/>
      <c r="AH509" s="415"/>
      <c r="AI509" s="415"/>
      <c r="AJ509" s="415"/>
      <c r="AK509" s="415"/>
      <c r="AL509" s="415"/>
      <c r="AM509" s="296">
        <f>SUM(Y509:AL509)</f>
        <v>0</v>
      </c>
    </row>
    <row r="510" spans="1:39" ht="15.5" outlineLevel="1">
      <c r="A510" s="532"/>
      <c r="B510" s="431" t="s">
        <v>308</v>
      </c>
      <c r="C510" s="291" t="s">
        <v>163</v>
      </c>
      <c r="D510" s="295"/>
      <c r="E510" s="825"/>
      <c r="F510" s="825"/>
      <c r="G510" s="825"/>
      <c r="H510" s="825"/>
      <c r="I510" s="825"/>
      <c r="J510" s="825"/>
      <c r="K510" s="825"/>
      <c r="L510" s="825"/>
      <c r="M510" s="825"/>
      <c r="N510" s="295">
        <v>0</v>
      </c>
      <c r="O510" s="295"/>
      <c r="P510" s="825"/>
      <c r="Q510" s="825"/>
      <c r="R510" s="825"/>
      <c r="S510" s="825"/>
      <c r="T510" s="825"/>
      <c r="U510" s="825"/>
      <c r="V510" s="825"/>
      <c r="W510" s="825"/>
      <c r="X510" s="825"/>
      <c r="Y510" s="411">
        <v>0</v>
      </c>
      <c r="Z510" s="411">
        <v>0</v>
      </c>
      <c r="AA510" s="411">
        <v>0</v>
      </c>
      <c r="AB510" s="411">
        <v>0</v>
      </c>
      <c r="AC510" s="411">
        <v>0</v>
      </c>
      <c r="AD510" s="411">
        <v>0</v>
      </c>
      <c r="AE510" s="411">
        <v>0</v>
      </c>
      <c r="AF510" s="411">
        <v>0</v>
      </c>
      <c r="AG510" s="411">
        <f t="shared" ref="AG510" si="697">AG509</f>
        <v>0</v>
      </c>
      <c r="AH510" s="411">
        <f t="shared" ref="AH510" si="698">AH509</f>
        <v>0</v>
      </c>
      <c r="AI510" s="411">
        <f t="shared" ref="AI510" si="699">AI509</f>
        <v>0</v>
      </c>
      <c r="AJ510" s="411">
        <f t="shared" ref="AJ510" si="700">AJ509</f>
        <v>0</v>
      </c>
      <c r="AK510" s="411">
        <f t="shared" ref="AK510" si="701">AK509</f>
        <v>0</v>
      </c>
      <c r="AL510" s="411">
        <f t="shared" ref="AL510" si="702">AL509</f>
        <v>0</v>
      </c>
      <c r="AM510" s="306"/>
    </row>
    <row r="511" spans="1:39" ht="15.5" outlineLevel="1">
      <c r="A511" s="532"/>
      <c r="B511" s="428"/>
      <c r="C511" s="291"/>
      <c r="D511" s="291"/>
      <c r="E511" s="822"/>
      <c r="F511" s="822"/>
      <c r="G511" s="822"/>
      <c r="H511" s="822"/>
      <c r="I511" s="822"/>
      <c r="J511" s="822"/>
      <c r="K511" s="822"/>
      <c r="L511" s="822"/>
      <c r="M511" s="822"/>
      <c r="N511" s="291"/>
      <c r="O511" s="291"/>
      <c r="P511" s="822"/>
      <c r="Q511" s="822"/>
      <c r="R511" s="822"/>
      <c r="S511" s="822"/>
      <c r="T511" s="822"/>
      <c r="U511" s="822"/>
      <c r="V511" s="822"/>
      <c r="W511" s="822"/>
      <c r="X511" s="822"/>
      <c r="Y511" s="412"/>
      <c r="Z511" s="425"/>
      <c r="AA511" s="425"/>
      <c r="AB511" s="425"/>
      <c r="AC511" s="425"/>
      <c r="AD511" s="425"/>
      <c r="AE511" s="425"/>
      <c r="AF511" s="425"/>
      <c r="AG511" s="425"/>
      <c r="AH511" s="425"/>
      <c r="AI511" s="425"/>
      <c r="AJ511" s="425"/>
      <c r="AK511" s="425"/>
      <c r="AL511" s="425"/>
      <c r="AM511" s="306"/>
    </row>
    <row r="512" spans="1:39" ht="15.5" outlineLevel="1">
      <c r="A512" s="532">
        <v>34</v>
      </c>
      <c r="B512" s="428" t="s">
        <v>126</v>
      </c>
      <c r="C512" s="291" t="s">
        <v>25</v>
      </c>
      <c r="D512" s="295"/>
      <c r="E512" s="825"/>
      <c r="F512" s="825"/>
      <c r="G512" s="825"/>
      <c r="H512" s="825"/>
      <c r="I512" s="825"/>
      <c r="J512" s="825"/>
      <c r="K512" s="825"/>
      <c r="L512" s="825"/>
      <c r="M512" s="825"/>
      <c r="N512" s="295">
        <v>0</v>
      </c>
      <c r="O512" s="295"/>
      <c r="P512" s="825"/>
      <c r="Q512" s="825"/>
      <c r="R512" s="825"/>
      <c r="S512" s="825"/>
      <c r="T512" s="825"/>
      <c r="U512" s="825"/>
      <c r="V512" s="825"/>
      <c r="W512" s="825"/>
      <c r="X512" s="825"/>
      <c r="Y512" s="426"/>
      <c r="Z512" s="410"/>
      <c r="AA512" s="410"/>
      <c r="AB512" s="410"/>
      <c r="AC512" s="410"/>
      <c r="AD512" s="410"/>
      <c r="AE512" s="410"/>
      <c r="AF512" s="415"/>
      <c r="AG512" s="415"/>
      <c r="AH512" s="415"/>
      <c r="AI512" s="415"/>
      <c r="AJ512" s="415"/>
      <c r="AK512" s="415"/>
      <c r="AL512" s="415"/>
      <c r="AM512" s="296">
        <f>SUM(Y512:AL512)</f>
        <v>0</v>
      </c>
    </row>
    <row r="513" spans="1:39" ht="15.5" outlineLevel="1">
      <c r="A513" s="532"/>
      <c r="B513" s="431" t="s">
        <v>308</v>
      </c>
      <c r="C513" s="291" t="s">
        <v>163</v>
      </c>
      <c r="D513" s="295"/>
      <c r="E513" s="825"/>
      <c r="F513" s="825"/>
      <c r="G513" s="825"/>
      <c r="H513" s="825"/>
      <c r="I513" s="825"/>
      <c r="J513" s="825"/>
      <c r="K513" s="825"/>
      <c r="L513" s="825"/>
      <c r="M513" s="825"/>
      <c r="N513" s="295">
        <v>0</v>
      </c>
      <c r="O513" s="295"/>
      <c r="P513" s="825"/>
      <c r="Q513" s="825"/>
      <c r="R513" s="825"/>
      <c r="S513" s="825"/>
      <c r="T513" s="825"/>
      <c r="U513" s="825"/>
      <c r="V513" s="825"/>
      <c r="W513" s="825"/>
      <c r="X513" s="825"/>
      <c r="Y513" s="411">
        <v>0</v>
      </c>
      <c r="Z513" s="411">
        <v>0</v>
      </c>
      <c r="AA513" s="411">
        <v>0</v>
      </c>
      <c r="AB513" s="411">
        <v>0</v>
      </c>
      <c r="AC513" s="411">
        <v>0</v>
      </c>
      <c r="AD513" s="411">
        <v>0</v>
      </c>
      <c r="AE513" s="411">
        <v>0</v>
      </c>
      <c r="AF513" s="411">
        <v>0</v>
      </c>
      <c r="AG513" s="411">
        <f t="shared" ref="AG513" si="703">AG512</f>
        <v>0</v>
      </c>
      <c r="AH513" s="411">
        <f t="shared" ref="AH513" si="704">AH512</f>
        <v>0</v>
      </c>
      <c r="AI513" s="411">
        <f t="shared" ref="AI513" si="705">AI512</f>
        <v>0</v>
      </c>
      <c r="AJ513" s="411">
        <f t="shared" ref="AJ513" si="706">AJ512</f>
        <v>0</v>
      </c>
      <c r="AK513" s="411">
        <f t="shared" ref="AK513" si="707">AK512</f>
        <v>0</v>
      </c>
      <c r="AL513" s="411">
        <f t="shared" ref="AL513" si="708">AL512</f>
        <v>0</v>
      </c>
      <c r="AM513" s="306"/>
    </row>
    <row r="514" spans="1:39" ht="15.5" outlineLevel="1">
      <c r="A514" s="532"/>
      <c r="B514" s="428"/>
      <c r="C514" s="291"/>
      <c r="D514" s="291"/>
      <c r="E514" s="822"/>
      <c r="F514" s="822"/>
      <c r="G514" s="822"/>
      <c r="H514" s="822"/>
      <c r="I514" s="822"/>
      <c r="J514" s="822"/>
      <c r="K514" s="822"/>
      <c r="L514" s="822"/>
      <c r="M514" s="822"/>
      <c r="N514" s="291"/>
      <c r="O514" s="291"/>
      <c r="P514" s="822"/>
      <c r="Q514" s="822"/>
      <c r="R514" s="822"/>
      <c r="S514" s="822"/>
      <c r="T514" s="822"/>
      <c r="U514" s="822"/>
      <c r="V514" s="822"/>
      <c r="W514" s="822"/>
      <c r="X514" s="822"/>
      <c r="Y514" s="412"/>
      <c r="Z514" s="425"/>
      <c r="AA514" s="425"/>
      <c r="AB514" s="425"/>
      <c r="AC514" s="425"/>
      <c r="AD514" s="425"/>
      <c r="AE514" s="425"/>
      <c r="AF514" s="425"/>
      <c r="AG514" s="425"/>
      <c r="AH514" s="425"/>
      <c r="AI514" s="425"/>
      <c r="AJ514" s="425"/>
      <c r="AK514" s="425"/>
      <c r="AL514" s="425"/>
      <c r="AM514" s="306"/>
    </row>
    <row r="515" spans="1:39" ht="15.5" outlineLevel="1">
      <c r="A515" s="532">
        <v>35</v>
      </c>
      <c r="B515" s="428" t="s">
        <v>127</v>
      </c>
      <c r="C515" s="291" t="s">
        <v>25</v>
      </c>
      <c r="D515" s="295"/>
      <c r="E515" s="825"/>
      <c r="F515" s="825"/>
      <c r="G515" s="825"/>
      <c r="H515" s="825"/>
      <c r="I515" s="825"/>
      <c r="J515" s="825"/>
      <c r="K515" s="825"/>
      <c r="L515" s="825"/>
      <c r="M515" s="825"/>
      <c r="N515" s="295">
        <v>0</v>
      </c>
      <c r="O515" s="295"/>
      <c r="P515" s="825"/>
      <c r="Q515" s="825"/>
      <c r="R515" s="825"/>
      <c r="S515" s="825"/>
      <c r="T515" s="825"/>
      <c r="U515" s="825"/>
      <c r="V515" s="825"/>
      <c r="W515" s="825"/>
      <c r="X515" s="825"/>
      <c r="Y515" s="426"/>
      <c r="Z515" s="410"/>
      <c r="AA515" s="410"/>
      <c r="AB515" s="410"/>
      <c r="AC515" s="410"/>
      <c r="AD515" s="410"/>
      <c r="AE515" s="410"/>
      <c r="AF515" s="415"/>
      <c r="AG515" s="415"/>
      <c r="AH515" s="415"/>
      <c r="AI515" s="415"/>
      <c r="AJ515" s="415"/>
      <c r="AK515" s="415"/>
      <c r="AL515" s="415"/>
      <c r="AM515" s="296">
        <f>SUM(Y515:AL515)</f>
        <v>0</v>
      </c>
    </row>
    <row r="516" spans="1:39" ht="15.5" outlineLevel="1">
      <c r="A516" s="532"/>
      <c r="B516" s="431" t="s">
        <v>308</v>
      </c>
      <c r="C516" s="291" t="s">
        <v>163</v>
      </c>
      <c r="D516" s="295"/>
      <c r="E516" s="825"/>
      <c r="F516" s="825"/>
      <c r="G516" s="825"/>
      <c r="H516" s="825"/>
      <c r="I516" s="825"/>
      <c r="J516" s="825"/>
      <c r="K516" s="825"/>
      <c r="L516" s="825"/>
      <c r="M516" s="825"/>
      <c r="N516" s="295">
        <v>0</v>
      </c>
      <c r="O516" s="295"/>
      <c r="P516" s="825"/>
      <c r="Q516" s="825"/>
      <c r="R516" s="825"/>
      <c r="S516" s="825"/>
      <c r="T516" s="825"/>
      <c r="U516" s="825"/>
      <c r="V516" s="825"/>
      <c r="W516" s="825"/>
      <c r="X516" s="825"/>
      <c r="Y516" s="411">
        <v>0</v>
      </c>
      <c r="Z516" s="411">
        <v>0</v>
      </c>
      <c r="AA516" s="411">
        <v>0</v>
      </c>
      <c r="AB516" s="411">
        <v>0</v>
      </c>
      <c r="AC516" s="411">
        <v>0</v>
      </c>
      <c r="AD516" s="411">
        <v>0</v>
      </c>
      <c r="AE516" s="411">
        <v>0</v>
      </c>
      <c r="AF516" s="411">
        <v>0</v>
      </c>
      <c r="AG516" s="411">
        <f t="shared" ref="AG516" si="709">AG515</f>
        <v>0</v>
      </c>
      <c r="AH516" s="411">
        <f t="shared" ref="AH516" si="710">AH515</f>
        <v>0</v>
      </c>
      <c r="AI516" s="411">
        <f t="shared" ref="AI516" si="711">AI515</f>
        <v>0</v>
      </c>
      <c r="AJ516" s="411">
        <f t="shared" ref="AJ516" si="712">AJ515</f>
        <v>0</v>
      </c>
      <c r="AK516" s="411">
        <f t="shared" ref="AK516" si="713">AK515</f>
        <v>0</v>
      </c>
      <c r="AL516" s="411">
        <f t="shared" ref="AL516" si="714">AL515</f>
        <v>0</v>
      </c>
      <c r="AM516" s="306"/>
    </row>
    <row r="517" spans="1:39" ht="15.5" outlineLevel="1">
      <c r="A517" s="532"/>
      <c r="B517" s="431"/>
      <c r="C517" s="291"/>
      <c r="D517" s="291"/>
      <c r="E517" s="822"/>
      <c r="F517" s="822"/>
      <c r="G517" s="822"/>
      <c r="H517" s="822"/>
      <c r="I517" s="822"/>
      <c r="J517" s="822"/>
      <c r="K517" s="822"/>
      <c r="L517" s="822"/>
      <c r="M517" s="822"/>
      <c r="N517" s="291"/>
      <c r="O517" s="291"/>
      <c r="P517" s="822"/>
      <c r="Q517" s="822"/>
      <c r="R517" s="822"/>
      <c r="S517" s="822"/>
      <c r="T517" s="822"/>
      <c r="U517" s="822"/>
      <c r="V517" s="822"/>
      <c r="W517" s="822"/>
      <c r="X517" s="822"/>
      <c r="Y517" s="412"/>
      <c r="Z517" s="425"/>
      <c r="AA517" s="425"/>
      <c r="AB517" s="425"/>
      <c r="AC517" s="425"/>
      <c r="AD517" s="425"/>
      <c r="AE517" s="425"/>
      <c r="AF517" s="425"/>
      <c r="AG517" s="425"/>
      <c r="AH517" s="425"/>
      <c r="AI517" s="425"/>
      <c r="AJ517" s="425"/>
      <c r="AK517" s="425"/>
      <c r="AL517" s="425"/>
      <c r="AM517" s="306"/>
    </row>
    <row r="518" spans="1:39" ht="15.5" outlineLevel="1">
      <c r="A518" s="532"/>
      <c r="B518" s="504" t="s">
        <v>502</v>
      </c>
      <c r="C518" s="291"/>
      <c r="D518" s="291"/>
      <c r="E518" s="822"/>
      <c r="F518" s="822"/>
      <c r="G518" s="822"/>
      <c r="H518" s="822"/>
      <c r="I518" s="822"/>
      <c r="J518" s="822"/>
      <c r="K518" s="822"/>
      <c r="L518" s="822"/>
      <c r="M518" s="822"/>
      <c r="N518" s="291"/>
      <c r="O518" s="291"/>
      <c r="P518" s="822"/>
      <c r="Q518" s="822"/>
      <c r="R518" s="822"/>
      <c r="S518" s="822"/>
      <c r="T518" s="822"/>
      <c r="U518" s="822"/>
      <c r="V518" s="822"/>
      <c r="W518" s="822"/>
      <c r="X518" s="822"/>
      <c r="Y518" s="412"/>
      <c r="Z518" s="425"/>
      <c r="AA518" s="425"/>
      <c r="AB518" s="425"/>
      <c r="AC518" s="425"/>
      <c r="AD518" s="425"/>
      <c r="AE518" s="425"/>
      <c r="AF518" s="425"/>
      <c r="AG518" s="425"/>
      <c r="AH518" s="425"/>
      <c r="AI518" s="425"/>
      <c r="AJ518" s="425"/>
      <c r="AK518" s="425"/>
      <c r="AL518" s="425"/>
      <c r="AM518" s="306"/>
    </row>
    <row r="519" spans="1:39" ht="46.5" outlineLevel="1">
      <c r="A519" s="532">
        <v>36</v>
      </c>
      <c r="B519" s="428" t="s">
        <v>128</v>
      </c>
      <c r="C519" s="291" t="s">
        <v>25</v>
      </c>
      <c r="D519" s="295"/>
      <c r="E519" s="825"/>
      <c r="F519" s="825"/>
      <c r="G519" s="825"/>
      <c r="H519" s="825"/>
      <c r="I519" s="825"/>
      <c r="J519" s="825"/>
      <c r="K519" s="825"/>
      <c r="L519" s="825"/>
      <c r="M519" s="825"/>
      <c r="N519" s="295">
        <v>12</v>
      </c>
      <c r="O519" s="295"/>
      <c r="P519" s="825"/>
      <c r="Q519" s="825"/>
      <c r="R519" s="825"/>
      <c r="S519" s="825"/>
      <c r="T519" s="825"/>
      <c r="U519" s="825"/>
      <c r="V519" s="825"/>
      <c r="W519" s="825"/>
      <c r="X519" s="825"/>
      <c r="Y519" s="426"/>
      <c r="Z519" s="410"/>
      <c r="AA519" s="410"/>
      <c r="AB519" s="410"/>
      <c r="AC519" s="410"/>
      <c r="AD519" s="410"/>
      <c r="AE519" s="410"/>
      <c r="AF519" s="415"/>
      <c r="AG519" s="415"/>
      <c r="AH519" s="415"/>
      <c r="AI519" s="415"/>
      <c r="AJ519" s="415"/>
      <c r="AK519" s="415"/>
      <c r="AL519" s="415"/>
      <c r="AM519" s="296">
        <f>SUM(Y519:AL519)</f>
        <v>0</v>
      </c>
    </row>
    <row r="520" spans="1:39" ht="15.5" outlineLevel="1">
      <c r="A520" s="532"/>
      <c r="B520" s="431" t="s">
        <v>308</v>
      </c>
      <c r="C520" s="291" t="s">
        <v>163</v>
      </c>
      <c r="D520" s="295"/>
      <c r="E520" s="825"/>
      <c r="F520" s="825"/>
      <c r="G520" s="825"/>
      <c r="H520" s="825"/>
      <c r="I520" s="825"/>
      <c r="J520" s="825"/>
      <c r="K520" s="825"/>
      <c r="L520" s="825"/>
      <c r="M520" s="825"/>
      <c r="N520" s="295">
        <v>12</v>
      </c>
      <c r="O520" s="295"/>
      <c r="P520" s="825"/>
      <c r="Q520" s="825"/>
      <c r="R520" s="825"/>
      <c r="S520" s="825"/>
      <c r="T520" s="825"/>
      <c r="U520" s="825"/>
      <c r="V520" s="825"/>
      <c r="W520" s="825"/>
      <c r="X520" s="825"/>
      <c r="Y520" s="411">
        <v>0</v>
      </c>
      <c r="Z520" s="411">
        <v>0</v>
      </c>
      <c r="AA520" s="411">
        <v>0</v>
      </c>
      <c r="AB520" s="411">
        <v>0</v>
      </c>
      <c r="AC520" s="411">
        <v>0</v>
      </c>
      <c r="AD520" s="411">
        <v>0</v>
      </c>
      <c r="AE520" s="411">
        <v>0</v>
      </c>
      <c r="AF520" s="411">
        <v>0</v>
      </c>
      <c r="AG520" s="411">
        <f t="shared" ref="AG520" si="715">AG519</f>
        <v>0</v>
      </c>
      <c r="AH520" s="411">
        <f t="shared" ref="AH520" si="716">AH519</f>
        <v>0</v>
      </c>
      <c r="AI520" s="411">
        <f t="shared" ref="AI520" si="717">AI519</f>
        <v>0</v>
      </c>
      <c r="AJ520" s="411">
        <f t="shared" ref="AJ520" si="718">AJ519</f>
        <v>0</v>
      </c>
      <c r="AK520" s="411">
        <f t="shared" ref="AK520" si="719">AK519</f>
        <v>0</v>
      </c>
      <c r="AL520" s="411">
        <f t="shared" ref="AL520" si="720">AL519</f>
        <v>0</v>
      </c>
      <c r="AM520" s="306"/>
    </row>
    <row r="521" spans="1:39" ht="15.5" outlineLevel="1">
      <c r="A521" s="532"/>
      <c r="B521" s="428"/>
      <c r="C521" s="291"/>
      <c r="D521" s="291"/>
      <c r="E521" s="822"/>
      <c r="F521" s="822"/>
      <c r="G521" s="822"/>
      <c r="H521" s="822"/>
      <c r="I521" s="822"/>
      <c r="J521" s="822"/>
      <c r="K521" s="822"/>
      <c r="L521" s="822"/>
      <c r="M521" s="822"/>
      <c r="N521" s="291"/>
      <c r="O521" s="291"/>
      <c r="P521" s="822"/>
      <c r="Q521" s="822"/>
      <c r="R521" s="822"/>
      <c r="S521" s="822"/>
      <c r="T521" s="822"/>
      <c r="U521" s="822"/>
      <c r="V521" s="822"/>
      <c r="W521" s="822"/>
      <c r="X521" s="822"/>
      <c r="Y521" s="412"/>
      <c r="Z521" s="425"/>
      <c r="AA521" s="425"/>
      <c r="AB521" s="425"/>
      <c r="AC521" s="425"/>
      <c r="AD521" s="425"/>
      <c r="AE521" s="425"/>
      <c r="AF521" s="425"/>
      <c r="AG521" s="425"/>
      <c r="AH521" s="425"/>
      <c r="AI521" s="425"/>
      <c r="AJ521" s="425"/>
      <c r="AK521" s="425"/>
      <c r="AL521" s="425"/>
      <c r="AM521" s="306"/>
    </row>
    <row r="522" spans="1:39" ht="31" outlineLevel="1">
      <c r="A522" s="532">
        <v>37</v>
      </c>
      <c r="B522" s="428" t="s">
        <v>129</v>
      </c>
      <c r="C522" s="291" t="s">
        <v>25</v>
      </c>
      <c r="D522" s="295"/>
      <c r="E522" s="825"/>
      <c r="F522" s="825"/>
      <c r="G522" s="825"/>
      <c r="H522" s="825"/>
      <c r="I522" s="825"/>
      <c r="J522" s="825"/>
      <c r="K522" s="825"/>
      <c r="L522" s="825"/>
      <c r="M522" s="825"/>
      <c r="N522" s="295">
        <v>12</v>
      </c>
      <c r="O522" s="295"/>
      <c r="P522" s="825"/>
      <c r="Q522" s="825"/>
      <c r="R522" s="825"/>
      <c r="S522" s="825"/>
      <c r="T522" s="825"/>
      <c r="U522" s="825"/>
      <c r="V522" s="825"/>
      <c r="W522" s="825"/>
      <c r="X522" s="825"/>
      <c r="Y522" s="426"/>
      <c r="Z522" s="410"/>
      <c r="AA522" s="410"/>
      <c r="AB522" s="410"/>
      <c r="AC522" s="410"/>
      <c r="AD522" s="410"/>
      <c r="AE522" s="410"/>
      <c r="AF522" s="415"/>
      <c r="AG522" s="415"/>
      <c r="AH522" s="415"/>
      <c r="AI522" s="415"/>
      <c r="AJ522" s="415"/>
      <c r="AK522" s="415"/>
      <c r="AL522" s="415"/>
      <c r="AM522" s="296">
        <f>SUM(Y522:AL522)</f>
        <v>0</v>
      </c>
    </row>
    <row r="523" spans="1:39" ht="15.5" outlineLevel="1">
      <c r="A523" s="532"/>
      <c r="B523" s="431" t="s">
        <v>308</v>
      </c>
      <c r="C523" s="291" t="s">
        <v>163</v>
      </c>
      <c r="D523" s="295"/>
      <c r="E523" s="825"/>
      <c r="F523" s="825"/>
      <c r="G523" s="825"/>
      <c r="H523" s="825"/>
      <c r="I523" s="825"/>
      <c r="J523" s="825"/>
      <c r="K523" s="825"/>
      <c r="L523" s="825"/>
      <c r="M523" s="825"/>
      <c r="N523" s="295">
        <v>12</v>
      </c>
      <c r="O523" s="295"/>
      <c r="P523" s="825"/>
      <c r="Q523" s="825"/>
      <c r="R523" s="825"/>
      <c r="S523" s="825"/>
      <c r="T523" s="825"/>
      <c r="U523" s="825"/>
      <c r="V523" s="825"/>
      <c r="W523" s="825"/>
      <c r="X523" s="825"/>
      <c r="Y523" s="411">
        <v>0</v>
      </c>
      <c r="Z523" s="411">
        <v>0</v>
      </c>
      <c r="AA523" s="411">
        <v>0</v>
      </c>
      <c r="AB523" s="411">
        <v>0</v>
      </c>
      <c r="AC523" s="411">
        <v>0</v>
      </c>
      <c r="AD523" s="411">
        <v>0</v>
      </c>
      <c r="AE523" s="411">
        <v>0</v>
      </c>
      <c r="AF523" s="411">
        <v>0</v>
      </c>
      <c r="AG523" s="411">
        <f t="shared" ref="AG523" si="721">AG522</f>
        <v>0</v>
      </c>
      <c r="AH523" s="411">
        <f t="shared" ref="AH523" si="722">AH522</f>
        <v>0</v>
      </c>
      <c r="AI523" s="411">
        <f t="shared" ref="AI523" si="723">AI522</f>
        <v>0</v>
      </c>
      <c r="AJ523" s="411">
        <f t="shared" ref="AJ523" si="724">AJ522</f>
        <v>0</v>
      </c>
      <c r="AK523" s="411">
        <f t="shared" ref="AK523" si="725">AK522</f>
        <v>0</v>
      </c>
      <c r="AL523" s="411">
        <f t="shared" ref="AL523" si="726">AL522</f>
        <v>0</v>
      </c>
      <c r="AM523" s="306"/>
    </row>
    <row r="524" spans="1:39" ht="15.5" outlineLevel="1">
      <c r="A524" s="532"/>
      <c r="B524" s="428"/>
      <c r="C524" s="291"/>
      <c r="D524" s="291"/>
      <c r="E524" s="822"/>
      <c r="F524" s="822"/>
      <c r="G524" s="822"/>
      <c r="H524" s="822"/>
      <c r="I524" s="822"/>
      <c r="J524" s="822"/>
      <c r="K524" s="822"/>
      <c r="L524" s="822"/>
      <c r="M524" s="822"/>
      <c r="N524" s="291"/>
      <c r="O524" s="291"/>
      <c r="P524" s="822"/>
      <c r="Q524" s="822"/>
      <c r="R524" s="822"/>
      <c r="S524" s="822"/>
      <c r="T524" s="822"/>
      <c r="U524" s="822"/>
      <c r="V524" s="822"/>
      <c r="W524" s="822"/>
      <c r="X524" s="822"/>
      <c r="Y524" s="412"/>
      <c r="Z524" s="425"/>
      <c r="AA524" s="425"/>
      <c r="AB524" s="425"/>
      <c r="AC524" s="425"/>
      <c r="AD524" s="425"/>
      <c r="AE524" s="425"/>
      <c r="AF524" s="425"/>
      <c r="AG524" s="425"/>
      <c r="AH524" s="425"/>
      <c r="AI524" s="425"/>
      <c r="AJ524" s="425"/>
      <c r="AK524" s="425"/>
      <c r="AL524" s="425"/>
      <c r="AM524" s="306"/>
    </row>
    <row r="525" spans="1:39" ht="15.5" outlineLevel="1">
      <c r="A525" s="532">
        <v>38</v>
      </c>
      <c r="B525" s="428" t="s">
        <v>130</v>
      </c>
      <c r="C525" s="291" t="s">
        <v>25</v>
      </c>
      <c r="D525" s="295"/>
      <c r="E525" s="825"/>
      <c r="F525" s="825"/>
      <c r="G525" s="825"/>
      <c r="H525" s="825"/>
      <c r="I525" s="825"/>
      <c r="J525" s="825"/>
      <c r="K525" s="825"/>
      <c r="L525" s="825"/>
      <c r="M525" s="825"/>
      <c r="N525" s="295">
        <v>12</v>
      </c>
      <c r="O525" s="295"/>
      <c r="P525" s="825"/>
      <c r="Q525" s="825"/>
      <c r="R525" s="825"/>
      <c r="S525" s="825"/>
      <c r="T525" s="825"/>
      <c r="U525" s="825"/>
      <c r="V525" s="825"/>
      <c r="W525" s="825"/>
      <c r="X525" s="825"/>
      <c r="Y525" s="426"/>
      <c r="Z525" s="410"/>
      <c r="AA525" s="410"/>
      <c r="AB525" s="410"/>
      <c r="AC525" s="410"/>
      <c r="AD525" s="410"/>
      <c r="AE525" s="410"/>
      <c r="AF525" s="415"/>
      <c r="AG525" s="415"/>
      <c r="AH525" s="415"/>
      <c r="AI525" s="415"/>
      <c r="AJ525" s="415"/>
      <c r="AK525" s="415"/>
      <c r="AL525" s="415"/>
      <c r="AM525" s="296">
        <f>SUM(Y525:AL525)</f>
        <v>0</v>
      </c>
    </row>
    <row r="526" spans="1:39" ht="15.5" outlineLevel="1">
      <c r="A526" s="532"/>
      <c r="B526" s="431" t="s">
        <v>308</v>
      </c>
      <c r="C526" s="291" t="s">
        <v>163</v>
      </c>
      <c r="D526" s="295"/>
      <c r="E526" s="825"/>
      <c r="F526" s="825"/>
      <c r="G526" s="825"/>
      <c r="H526" s="825"/>
      <c r="I526" s="825"/>
      <c r="J526" s="825"/>
      <c r="K526" s="825"/>
      <c r="L526" s="825"/>
      <c r="M526" s="825"/>
      <c r="N526" s="295">
        <v>12</v>
      </c>
      <c r="O526" s="295"/>
      <c r="P526" s="825"/>
      <c r="Q526" s="825"/>
      <c r="R526" s="825"/>
      <c r="S526" s="825"/>
      <c r="T526" s="825"/>
      <c r="U526" s="825"/>
      <c r="V526" s="825"/>
      <c r="W526" s="825"/>
      <c r="X526" s="825"/>
      <c r="Y526" s="411">
        <v>0</v>
      </c>
      <c r="Z526" s="411">
        <v>0</v>
      </c>
      <c r="AA526" s="411">
        <v>0</v>
      </c>
      <c r="AB526" s="411">
        <v>0</v>
      </c>
      <c r="AC526" s="411">
        <v>0</v>
      </c>
      <c r="AD526" s="411">
        <v>0</v>
      </c>
      <c r="AE526" s="411">
        <v>0</v>
      </c>
      <c r="AF526" s="411">
        <v>0</v>
      </c>
      <c r="AG526" s="411">
        <f t="shared" ref="AG526" si="727">AG525</f>
        <v>0</v>
      </c>
      <c r="AH526" s="411">
        <f t="shared" ref="AH526" si="728">AH525</f>
        <v>0</v>
      </c>
      <c r="AI526" s="411">
        <f t="shared" ref="AI526" si="729">AI525</f>
        <v>0</v>
      </c>
      <c r="AJ526" s="411">
        <f t="shared" ref="AJ526" si="730">AJ525</f>
        <v>0</v>
      </c>
      <c r="AK526" s="411">
        <f t="shared" ref="AK526" si="731">AK525</f>
        <v>0</v>
      </c>
      <c r="AL526" s="411">
        <f t="shared" ref="AL526" si="732">AL525</f>
        <v>0</v>
      </c>
      <c r="AM526" s="306"/>
    </row>
    <row r="527" spans="1:39" ht="15.5" outlineLevel="1">
      <c r="A527" s="532"/>
      <c r="B527" s="428"/>
      <c r="C527" s="291"/>
      <c r="D527" s="291"/>
      <c r="E527" s="822"/>
      <c r="F527" s="822"/>
      <c r="G527" s="822"/>
      <c r="H527" s="822"/>
      <c r="I527" s="822"/>
      <c r="J527" s="822"/>
      <c r="K527" s="822"/>
      <c r="L527" s="822"/>
      <c r="M527" s="822"/>
      <c r="N527" s="291"/>
      <c r="O527" s="291"/>
      <c r="P527" s="822"/>
      <c r="Q527" s="822"/>
      <c r="R527" s="822"/>
      <c r="S527" s="822"/>
      <c r="T527" s="822"/>
      <c r="U527" s="822"/>
      <c r="V527" s="822"/>
      <c r="W527" s="822"/>
      <c r="X527" s="822"/>
      <c r="Y527" s="412"/>
      <c r="Z527" s="425"/>
      <c r="AA527" s="425"/>
      <c r="AB527" s="425"/>
      <c r="AC527" s="425"/>
      <c r="AD527" s="425"/>
      <c r="AE527" s="425"/>
      <c r="AF527" s="425"/>
      <c r="AG527" s="425"/>
      <c r="AH527" s="425"/>
      <c r="AI527" s="425"/>
      <c r="AJ527" s="425"/>
      <c r="AK527" s="425"/>
      <c r="AL527" s="425"/>
      <c r="AM527" s="306"/>
    </row>
    <row r="528" spans="1:39" ht="31" outlineLevel="1">
      <c r="A528" s="532">
        <v>39</v>
      </c>
      <c r="B528" s="428" t="s">
        <v>131</v>
      </c>
      <c r="C528" s="291" t="s">
        <v>25</v>
      </c>
      <c r="D528" s="295"/>
      <c r="E528" s="825"/>
      <c r="F528" s="825"/>
      <c r="G528" s="825"/>
      <c r="H528" s="825"/>
      <c r="I528" s="825"/>
      <c r="J528" s="825"/>
      <c r="K528" s="825"/>
      <c r="L528" s="825"/>
      <c r="M528" s="825"/>
      <c r="N528" s="295">
        <v>12</v>
      </c>
      <c r="O528" s="295"/>
      <c r="P528" s="825"/>
      <c r="Q528" s="825"/>
      <c r="R528" s="825"/>
      <c r="S528" s="825"/>
      <c r="T528" s="825"/>
      <c r="U528" s="825"/>
      <c r="V528" s="825"/>
      <c r="W528" s="825"/>
      <c r="X528" s="825"/>
      <c r="Y528" s="426"/>
      <c r="Z528" s="410"/>
      <c r="AA528" s="410"/>
      <c r="AB528" s="410"/>
      <c r="AC528" s="410"/>
      <c r="AD528" s="410"/>
      <c r="AE528" s="410"/>
      <c r="AF528" s="415"/>
      <c r="AG528" s="415"/>
      <c r="AH528" s="415"/>
      <c r="AI528" s="415"/>
      <c r="AJ528" s="415"/>
      <c r="AK528" s="415"/>
      <c r="AL528" s="415"/>
      <c r="AM528" s="296">
        <f>SUM(Y528:AL528)</f>
        <v>0</v>
      </c>
    </row>
    <row r="529" spans="1:39" ht="15.5" outlineLevel="1">
      <c r="A529" s="532"/>
      <c r="B529" s="431" t="s">
        <v>308</v>
      </c>
      <c r="C529" s="291" t="s">
        <v>163</v>
      </c>
      <c r="D529" s="295"/>
      <c r="E529" s="825"/>
      <c r="F529" s="825"/>
      <c r="G529" s="825"/>
      <c r="H529" s="825"/>
      <c r="I529" s="825"/>
      <c r="J529" s="825"/>
      <c r="K529" s="825"/>
      <c r="L529" s="825"/>
      <c r="M529" s="825"/>
      <c r="N529" s="295">
        <v>12</v>
      </c>
      <c r="O529" s="295"/>
      <c r="P529" s="825"/>
      <c r="Q529" s="825"/>
      <c r="R529" s="825"/>
      <c r="S529" s="825"/>
      <c r="T529" s="825"/>
      <c r="U529" s="825"/>
      <c r="V529" s="825"/>
      <c r="W529" s="825"/>
      <c r="X529" s="825"/>
      <c r="Y529" s="411">
        <v>0</v>
      </c>
      <c r="Z529" s="411">
        <v>0</v>
      </c>
      <c r="AA529" s="411">
        <v>0</v>
      </c>
      <c r="AB529" s="411">
        <v>0</v>
      </c>
      <c r="AC529" s="411">
        <v>0</v>
      </c>
      <c r="AD529" s="411">
        <v>0</v>
      </c>
      <c r="AE529" s="411">
        <v>0</v>
      </c>
      <c r="AF529" s="411">
        <v>0</v>
      </c>
      <c r="AG529" s="411">
        <f t="shared" ref="AG529" si="733">AG528</f>
        <v>0</v>
      </c>
      <c r="AH529" s="411">
        <f t="shared" ref="AH529" si="734">AH528</f>
        <v>0</v>
      </c>
      <c r="AI529" s="411">
        <f t="shared" ref="AI529" si="735">AI528</f>
        <v>0</v>
      </c>
      <c r="AJ529" s="411">
        <f t="shared" ref="AJ529" si="736">AJ528</f>
        <v>0</v>
      </c>
      <c r="AK529" s="411">
        <f t="shared" ref="AK529" si="737">AK528</f>
        <v>0</v>
      </c>
      <c r="AL529" s="411">
        <f t="shared" ref="AL529" si="738">AL528</f>
        <v>0</v>
      </c>
      <c r="AM529" s="306"/>
    </row>
    <row r="530" spans="1:39" ht="15.5" outlineLevel="1">
      <c r="A530" s="532"/>
      <c r="B530" s="428"/>
      <c r="C530" s="291"/>
      <c r="D530" s="291"/>
      <c r="E530" s="822"/>
      <c r="F530" s="822"/>
      <c r="G530" s="822"/>
      <c r="H530" s="822"/>
      <c r="I530" s="822"/>
      <c r="J530" s="822"/>
      <c r="K530" s="822"/>
      <c r="L530" s="822"/>
      <c r="M530" s="822"/>
      <c r="N530" s="291"/>
      <c r="O530" s="291"/>
      <c r="P530" s="822"/>
      <c r="Q530" s="822"/>
      <c r="R530" s="822"/>
      <c r="S530" s="822"/>
      <c r="T530" s="822"/>
      <c r="U530" s="822"/>
      <c r="V530" s="822"/>
      <c r="W530" s="822"/>
      <c r="X530" s="822"/>
      <c r="Y530" s="412"/>
      <c r="Z530" s="425"/>
      <c r="AA530" s="425"/>
      <c r="AB530" s="425"/>
      <c r="AC530" s="425"/>
      <c r="AD530" s="425"/>
      <c r="AE530" s="425"/>
      <c r="AF530" s="425"/>
      <c r="AG530" s="425"/>
      <c r="AH530" s="425"/>
      <c r="AI530" s="425"/>
      <c r="AJ530" s="425"/>
      <c r="AK530" s="425"/>
      <c r="AL530" s="425"/>
      <c r="AM530" s="306"/>
    </row>
    <row r="531" spans="1:39" ht="31" outlineLevel="1">
      <c r="A531" s="532">
        <v>40</v>
      </c>
      <c r="B531" s="428" t="s">
        <v>132</v>
      </c>
      <c r="C531" s="291" t="s">
        <v>25</v>
      </c>
      <c r="D531" s="295"/>
      <c r="E531" s="825"/>
      <c r="F531" s="825"/>
      <c r="G531" s="825"/>
      <c r="H531" s="825"/>
      <c r="I531" s="825"/>
      <c r="J531" s="825"/>
      <c r="K531" s="825"/>
      <c r="L531" s="825"/>
      <c r="M531" s="825"/>
      <c r="N531" s="295">
        <v>12</v>
      </c>
      <c r="O531" s="295"/>
      <c r="P531" s="825"/>
      <c r="Q531" s="825"/>
      <c r="R531" s="825"/>
      <c r="S531" s="825"/>
      <c r="T531" s="825"/>
      <c r="U531" s="825"/>
      <c r="V531" s="825"/>
      <c r="W531" s="825"/>
      <c r="X531" s="825"/>
      <c r="Y531" s="426"/>
      <c r="Z531" s="410"/>
      <c r="AA531" s="410"/>
      <c r="AB531" s="410"/>
      <c r="AC531" s="410"/>
      <c r="AD531" s="410"/>
      <c r="AE531" s="410"/>
      <c r="AF531" s="415"/>
      <c r="AG531" s="415"/>
      <c r="AH531" s="415"/>
      <c r="AI531" s="415"/>
      <c r="AJ531" s="415"/>
      <c r="AK531" s="415"/>
      <c r="AL531" s="415"/>
      <c r="AM531" s="296">
        <f>SUM(Y531:AL531)</f>
        <v>0</v>
      </c>
    </row>
    <row r="532" spans="1:39" ht="15.5" outlineLevel="1">
      <c r="A532" s="532"/>
      <c r="B532" s="431" t="s">
        <v>308</v>
      </c>
      <c r="C532" s="291" t="s">
        <v>163</v>
      </c>
      <c r="D532" s="295"/>
      <c r="E532" s="825"/>
      <c r="F532" s="825"/>
      <c r="G532" s="825"/>
      <c r="H532" s="825"/>
      <c r="I532" s="825"/>
      <c r="J532" s="825"/>
      <c r="K532" s="825"/>
      <c r="L532" s="825"/>
      <c r="M532" s="825"/>
      <c r="N532" s="295">
        <v>12</v>
      </c>
      <c r="O532" s="295"/>
      <c r="P532" s="825"/>
      <c r="Q532" s="825"/>
      <c r="R532" s="825"/>
      <c r="S532" s="825"/>
      <c r="T532" s="825"/>
      <c r="U532" s="825"/>
      <c r="V532" s="825"/>
      <c r="W532" s="825"/>
      <c r="X532" s="825"/>
      <c r="Y532" s="411">
        <v>0</v>
      </c>
      <c r="Z532" s="411">
        <v>0</v>
      </c>
      <c r="AA532" s="411">
        <v>0</v>
      </c>
      <c r="AB532" s="411">
        <v>0</v>
      </c>
      <c r="AC532" s="411">
        <v>0</v>
      </c>
      <c r="AD532" s="411">
        <v>0</v>
      </c>
      <c r="AE532" s="411">
        <v>0</v>
      </c>
      <c r="AF532" s="411">
        <v>0</v>
      </c>
      <c r="AG532" s="411">
        <f t="shared" ref="AG532" si="739">AG531</f>
        <v>0</v>
      </c>
      <c r="AH532" s="411">
        <f t="shared" ref="AH532" si="740">AH531</f>
        <v>0</v>
      </c>
      <c r="AI532" s="411">
        <f t="shared" ref="AI532" si="741">AI531</f>
        <v>0</v>
      </c>
      <c r="AJ532" s="411">
        <f t="shared" ref="AJ532" si="742">AJ531</f>
        <v>0</v>
      </c>
      <c r="AK532" s="411">
        <f t="shared" ref="AK532" si="743">AK531</f>
        <v>0</v>
      </c>
      <c r="AL532" s="411">
        <f t="shared" ref="AL532" si="744">AL531</f>
        <v>0</v>
      </c>
      <c r="AM532" s="306"/>
    </row>
    <row r="533" spans="1:39" ht="15.5" outlineLevel="1">
      <c r="A533" s="532"/>
      <c r="B533" s="428"/>
      <c r="C533" s="291"/>
      <c r="D533" s="291"/>
      <c r="E533" s="822"/>
      <c r="F533" s="822"/>
      <c r="G533" s="822"/>
      <c r="H533" s="822"/>
      <c r="I533" s="822"/>
      <c r="J533" s="822"/>
      <c r="K533" s="822"/>
      <c r="L533" s="822"/>
      <c r="M533" s="822"/>
      <c r="N533" s="291"/>
      <c r="O533" s="291"/>
      <c r="P533" s="822"/>
      <c r="Q533" s="822"/>
      <c r="R533" s="822"/>
      <c r="S533" s="822"/>
      <c r="T533" s="822"/>
      <c r="U533" s="822"/>
      <c r="V533" s="822"/>
      <c r="W533" s="822"/>
      <c r="X533" s="822"/>
      <c r="Y533" s="412"/>
      <c r="Z533" s="425"/>
      <c r="AA533" s="425"/>
      <c r="AB533" s="425"/>
      <c r="AC533" s="425"/>
      <c r="AD533" s="425"/>
      <c r="AE533" s="425"/>
      <c r="AF533" s="425"/>
      <c r="AG533" s="425"/>
      <c r="AH533" s="425"/>
      <c r="AI533" s="425"/>
      <c r="AJ533" s="425"/>
      <c r="AK533" s="425"/>
      <c r="AL533" s="425"/>
      <c r="AM533" s="306"/>
    </row>
    <row r="534" spans="1:39" ht="46.5" outlineLevel="1">
      <c r="A534" s="532">
        <v>41</v>
      </c>
      <c r="B534" s="428" t="s">
        <v>133</v>
      </c>
      <c r="C534" s="291" t="s">
        <v>25</v>
      </c>
      <c r="D534" s="295"/>
      <c r="E534" s="825"/>
      <c r="F534" s="825"/>
      <c r="G534" s="825"/>
      <c r="H534" s="825"/>
      <c r="I534" s="825"/>
      <c r="J534" s="825"/>
      <c r="K534" s="825"/>
      <c r="L534" s="825"/>
      <c r="M534" s="825"/>
      <c r="N534" s="295">
        <v>12</v>
      </c>
      <c r="O534" s="295"/>
      <c r="P534" s="825"/>
      <c r="Q534" s="825"/>
      <c r="R534" s="825"/>
      <c r="S534" s="825"/>
      <c r="T534" s="825"/>
      <c r="U534" s="825"/>
      <c r="V534" s="825"/>
      <c r="W534" s="825"/>
      <c r="X534" s="825"/>
      <c r="Y534" s="426"/>
      <c r="Z534" s="410"/>
      <c r="AA534" s="410"/>
      <c r="AB534" s="410"/>
      <c r="AC534" s="410"/>
      <c r="AD534" s="410"/>
      <c r="AE534" s="410"/>
      <c r="AF534" s="415"/>
      <c r="AG534" s="415"/>
      <c r="AH534" s="415"/>
      <c r="AI534" s="415"/>
      <c r="AJ534" s="415"/>
      <c r="AK534" s="415"/>
      <c r="AL534" s="415"/>
      <c r="AM534" s="296">
        <f>SUM(Y534:AL534)</f>
        <v>0</v>
      </c>
    </row>
    <row r="535" spans="1:39" ht="15.5" outlineLevel="1">
      <c r="A535" s="532"/>
      <c r="B535" s="431" t="s">
        <v>308</v>
      </c>
      <c r="C535" s="291" t="s">
        <v>163</v>
      </c>
      <c r="D535" s="295"/>
      <c r="E535" s="825"/>
      <c r="F535" s="825"/>
      <c r="G535" s="825"/>
      <c r="H535" s="825"/>
      <c r="I535" s="825"/>
      <c r="J535" s="825"/>
      <c r="K535" s="825"/>
      <c r="L535" s="825"/>
      <c r="M535" s="825"/>
      <c r="N535" s="295">
        <v>12</v>
      </c>
      <c r="O535" s="295"/>
      <c r="P535" s="825"/>
      <c r="Q535" s="825"/>
      <c r="R535" s="825"/>
      <c r="S535" s="825"/>
      <c r="T535" s="825"/>
      <c r="U535" s="825"/>
      <c r="V535" s="825"/>
      <c r="W535" s="825"/>
      <c r="X535" s="825"/>
      <c r="Y535" s="411">
        <v>0</v>
      </c>
      <c r="Z535" s="411">
        <v>0</v>
      </c>
      <c r="AA535" s="411">
        <v>0</v>
      </c>
      <c r="AB535" s="411">
        <v>0</v>
      </c>
      <c r="AC535" s="411">
        <v>0</v>
      </c>
      <c r="AD535" s="411">
        <v>0</v>
      </c>
      <c r="AE535" s="411">
        <v>0</v>
      </c>
      <c r="AF535" s="411">
        <v>0</v>
      </c>
      <c r="AG535" s="411">
        <f t="shared" ref="AG535" si="745">AG534</f>
        <v>0</v>
      </c>
      <c r="AH535" s="411">
        <f t="shared" ref="AH535" si="746">AH534</f>
        <v>0</v>
      </c>
      <c r="AI535" s="411">
        <f t="shared" ref="AI535" si="747">AI534</f>
        <v>0</v>
      </c>
      <c r="AJ535" s="411">
        <f t="shared" ref="AJ535" si="748">AJ534</f>
        <v>0</v>
      </c>
      <c r="AK535" s="411">
        <f t="shared" ref="AK535" si="749">AK534</f>
        <v>0</v>
      </c>
      <c r="AL535" s="411">
        <f t="shared" ref="AL535" si="750">AL534</f>
        <v>0</v>
      </c>
      <c r="AM535" s="306"/>
    </row>
    <row r="536" spans="1:39" ht="15.5" outlineLevel="1">
      <c r="A536" s="532"/>
      <c r="B536" s="428"/>
      <c r="C536" s="291"/>
      <c r="D536" s="291"/>
      <c r="E536" s="822"/>
      <c r="F536" s="822"/>
      <c r="G536" s="822"/>
      <c r="H536" s="822"/>
      <c r="I536" s="822"/>
      <c r="J536" s="822"/>
      <c r="K536" s="822"/>
      <c r="L536" s="822"/>
      <c r="M536" s="822"/>
      <c r="N536" s="291"/>
      <c r="O536" s="291"/>
      <c r="P536" s="822"/>
      <c r="Q536" s="822"/>
      <c r="R536" s="822"/>
      <c r="S536" s="822"/>
      <c r="T536" s="822"/>
      <c r="U536" s="822"/>
      <c r="V536" s="822"/>
      <c r="W536" s="822"/>
      <c r="X536" s="822"/>
      <c r="Y536" s="412"/>
      <c r="Z536" s="425"/>
      <c r="AA536" s="425"/>
      <c r="AB536" s="425"/>
      <c r="AC536" s="425"/>
      <c r="AD536" s="425"/>
      <c r="AE536" s="425"/>
      <c r="AF536" s="425"/>
      <c r="AG536" s="425"/>
      <c r="AH536" s="425"/>
      <c r="AI536" s="425"/>
      <c r="AJ536" s="425"/>
      <c r="AK536" s="425"/>
      <c r="AL536" s="425"/>
      <c r="AM536" s="306"/>
    </row>
    <row r="537" spans="1:39" ht="31" outlineLevel="1">
      <c r="A537" s="532">
        <v>42</v>
      </c>
      <c r="B537" s="428" t="s">
        <v>134</v>
      </c>
      <c r="C537" s="291" t="s">
        <v>25</v>
      </c>
      <c r="D537" s="295"/>
      <c r="E537" s="825"/>
      <c r="F537" s="825"/>
      <c r="G537" s="825"/>
      <c r="H537" s="825"/>
      <c r="I537" s="825"/>
      <c r="J537" s="825"/>
      <c r="K537" s="825"/>
      <c r="L537" s="825"/>
      <c r="M537" s="825"/>
      <c r="N537" s="291"/>
      <c r="O537" s="295"/>
      <c r="P537" s="825"/>
      <c r="Q537" s="825"/>
      <c r="R537" s="825"/>
      <c r="S537" s="825"/>
      <c r="T537" s="825"/>
      <c r="U537" s="825"/>
      <c r="V537" s="825"/>
      <c r="W537" s="825"/>
      <c r="X537" s="825"/>
      <c r="Y537" s="426"/>
      <c r="Z537" s="410"/>
      <c r="AA537" s="410"/>
      <c r="AB537" s="410"/>
      <c r="AC537" s="410"/>
      <c r="AD537" s="410"/>
      <c r="AE537" s="410"/>
      <c r="AF537" s="415"/>
      <c r="AG537" s="415"/>
      <c r="AH537" s="415"/>
      <c r="AI537" s="415"/>
      <c r="AJ537" s="415"/>
      <c r="AK537" s="415"/>
      <c r="AL537" s="415"/>
      <c r="AM537" s="296">
        <f>SUM(Y537:AL537)</f>
        <v>0</v>
      </c>
    </row>
    <row r="538" spans="1:39" ht="15.5" outlineLevel="1">
      <c r="A538" s="532"/>
      <c r="B538" s="431" t="s">
        <v>308</v>
      </c>
      <c r="C538" s="291" t="s">
        <v>163</v>
      </c>
      <c r="D538" s="295"/>
      <c r="E538" s="825"/>
      <c r="F538" s="825"/>
      <c r="G538" s="825"/>
      <c r="H538" s="825"/>
      <c r="I538" s="825"/>
      <c r="J538" s="825"/>
      <c r="K538" s="825"/>
      <c r="L538" s="825"/>
      <c r="M538" s="825"/>
      <c r="N538" s="468"/>
      <c r="O538" s="295"/>
      <c r="P538" s="825"/>
      <c r="Q538" s="825"/>
      <c r="R538" s="825"/>
      <c r="S538" s="825"/>
      <c r="T538" s="825"/>
      <c r="U538" s="825"/>
      <c r="V538" s="825"/>
      <c r="W538" s="825"/>
      <c r="X538" s="825"/>
      <c r="Y538" s="411">
        <v>0</v>
      </c>
      <c r="Z538" s="411">
        <v>0</v>
      </c>
      <c r="AA538" s="411">
        <v>0</v>
      </c>
      <c r="AB538" s="411">
        <v>0</v>
      </c>
      <c r="AC538" s="411">
        <v>0</v>
      </c>
      <c r="AD538" s="411">
        <v>0</v>
      </c>
      <c r="AE538" s="411">
        <v>0</v>
      </c>
      <c r="AF538" s="411">
        <v>0</v>
      </c>
      <c r="AG538" s="411">
        <f t="shared" ref="AG538" si="751">AG537</f>
        <v>0</v>
      </c>
      <c r="AH538" s="411">
        <f t="shared" ref="AH538" si="752">AH537</f>
        <v>0</v>
      </c>
      <c r="AI538" s="411">
        <f t="shared" ref="AI538" si="753">AI537</f>
        <v>0</v>
      </c>
      <c r="AJ538" s="411">
        <f t="shared" ref="AJ538" si="754">AJ537</f>
        <v>0</v>
      </c>
      <c r="AK538" s="411">
        <f t="shared" ref="AK538" si="755">AK537</f>
        <v>0</v>
      </c>
      <c r="AL538" s="411">
        <f t="shared" ref="AL538" si="756">AL537</f>
        <v>0</v>
      </c>
      <c r="AM538" s="306"/>
    </row>
    <row r="539" spans="1:39" ht="15.5" outlineLevel="1">
      <c r="A539" s="532"/>
      <c r="B539" s="428"/>
      <c r="C539" s="291"/>
      <c r="D539" s="291"/>
      <c r="E539" s="822"/>
      <c r="F539" s="822"/>
      <c r="G539" s="822"/>
      <c r="H539" s="822"/>
      <c r="I539" s="822"/>
      <c r="J539" s="822"/>
      <c r="K539" s="822"/>
      <c r="L539" s="822"/>
      <c r="M539" s="822"/>
      <c r="N539" s="291"/>
      <c r="O539" s="291"/>
      <c r="P539" s="822"/>
      <c r="Q539" s="822"/>
      <c r="R539" s="822"/>
      <c r="S539" s="822"/>
      <c r="T539" s="822"/>
      <c r="U539" s="822"/>
      <c r="V539" s="822"/>
      <c r="W539" s="822"/>
      <c r="X539" s="822"/>
      <c r="Y539" s="412"/>
      <c r="Z539" s="425"/>
      <c r="AA539" s="425"/>
      <c r="AB539" s="425"/>
      <c r="AC539" s="425"/>
      <c r="AD539" s="425"/>
      <c r="AE539" s="425"/>
      <c r="AF539" s="425"/>
      <c r="AG539" s="425"/>
      <c r="AH539" s="425"/>
      <c r="AI539" s="425"/>
      <c r="AJ539" s="425"/>
      <c r="AK539" s="425"/>
      <c r="AL539" s="425"/>
      <c r="AM539" s="306"/>
    </row>
    <row r="540" spans="1:39" ht="15.5" outlineLevel="1">
      <c r="A540" s="532">
        <v>43</v>
      </c>
      <c r="B540" s="428" t="s">
        <v>135</v>
      </c>
      <c r="C540" s="291" t="s">
        <v>25</v>
      </c>
      <c r="D540" s="295"/>
      <c r="E540" s="825"/>
      <c r="F540" s="825"/>
      <c r="G540" s="825"/>
      <c r="H540" s="825"/>
      <c r="I540" s="825"/>
      <c r="J540" s="825"/>
      <c r="K540" s="825"/>
      <c r="L540" s="825"/>
      <c r="M540" s="825"/>
      <c r="N540" s="295">
        <v>12</v>
      </c>
      <c r="O540" s="295"/>
      <c r="P540" s="825"/>
      <c r="Q540" s="825"/>
      <c r="R540" s="825"/>
      <c r="S540" s="825"/>
      <c r="T540" s="825"/>
      <c r="U540" s="825"/>
      <c r="V540" s="825"/>
      <c r="W540" s="825"/>
      <c r="X540" s="825"/>
      <c r="Y540" s="426"/>
      <c r="Z540" s="410"/>
      <c r="AA540" s="410"/>
      <c r="AB540" s="410"/>
      <c r="AC540" s="410"/>
      <c r="AD540" s="410"/>
      <c r="AE540" s="410"/>
      <c r="AF540" s="415"/>
      <c r="AG540" s="415"/>
      <c r="AH540" s="415"/>
      <c r="AI540" s="415"/>
      <c r="AJ540" s="415"/>
      <c r="AK540" s="415"/>
      <c r="AL540" s="415"/>
      <c r="AM540" s="296">
        <f>SUM(Y540:AL540)</f>
        <v>0</v>
      </c>
    </row>
    <row r="541" spans="1:39" ht="15.5" outlineLevel="1">
      <c r="A541" s="532"/>
      <c r="B541" s="431" t="s">
        <v>308</v>
      </c>
      <c r="C541" s="291" t="s">
        <v>163</v>
      </c>
      <c r="D541" s="295"/>
      <c r="E541" s="825"/>
      <c r="F541" s="825"/>
      <c r="G541" s="825"/>
      <c r="H541" s="825"/>
      <c r="I541" s="825"/>
      <c r="J541" s="825"/>
      <c r="K541" s="825"/>
      <c r="L541" s="825"/>
      <c r="M541" s="825"/>
      <c r="N541" s="295">
        <v>12</v>
      </c>
      <c r="O541" s="295"/>
      <c r="P541" s="825"/>
      <c r="Q541" s="825"/>
      <c r="R541" s="825"/>
      <c r="S541" s="825"/>
      <c r="T541" s="825"/>
      <c r="U541" s="825"/>
      <c r="V541" s="825"/>
      <c r="W541" s="825"/>
      <c r="X541" s="825"/>
      <c r="Y541" s="411">
        <v>0</v>
      </c>
      <c r="Z541" s="411">
        <v>0</v>
      </c>
      <c r="AA541" s="411">
        <v>0</v>
      </c>
      <c r="AB541" s="411">
        <v>0</v>
      </c>
      <c r="AC541" s="411">
        <v>0</v>
      </c>
      <c r="AD541" s="411">
        <v>0</v>
      </c>
      <c r="AE541" s="411">
        <v>0</v>
      </c>
      <c r="AF541" s="411">
        <v>0</v>
      </c>
      <c r="AG541" s="411">
        <f t="shared" ref="AG541" si="757">AG540</f>
        <v>0</v>
      </c>
      <c r="AH541" s="411">
        <f t="shared" ref="AH541" si="758">AH540</f>
        <v>0</v>
      </c>
      <c r="AI541" s="411">
        <f t="shared" ref="AI541" si="759">AI540</f>
        <v>0</v>
      </c>
      <c r="AJ541" s="411">
        <f t="shared" ref="AJ541" si="760">AJ540</f>
        <v>0</v>
      </c>
      <c r="AK541" s="411">
        <f t="shared" ref="AK541" si="761">AK540</f>
        <v>0</v>
      </c>
      <c r="AL541" s="411">
        <f t="shared" ref="AL541" si="762">AL540</f>
        <v>0</v>
      </c>
      <c r="AM541" s="306"/>
    </row>
    <row r="542" spans="1:39" ht="15.5" outlineLevel="1">
      <c r="A542" s="532"/>
      <c r="B542" s="428"/>
      <c r="C542" s="291"/>
      <c r="D542" s="291"/>
      <c r="E542" s="822"/>
      <c r="F542" s="822"/>
      <c r="G542" s="822"/>
      <c r="H542" s="822"/>
      <c r="I542" s="822"/>
      <c r="J542" s="822"/>
      <c r="K542" s="822"/>
      <c r="L542" s="822"/>
      <c r="M542" s="822"/>
      <c r="N542" s="291"/>
      <c r="O542" s="291"/>
      <c r="P542" s="822"/>
      <c r="Q542" s="822"/>
      <c r="R542" s="822"/>
      <c r="S542" s="822"/>
      <c r="T542" s="822"/>
      <c r="U542" s="822"/>
      <c r="V542" s="822"/>
      <c r="W542" s="822"/>
      <c r="X542" s="822"/>
      <c r="Y542" s="412"/>
      <c r="Z542" s="425"/>
      <c r="AA542" s="425"/>
      <c r="AB542" s="425"/>
      <c r="AC542" s="425"/>
      <c r="AD542" s="425"/>
      <c r="AE542" s="425"/>
      <c r="AF542" s="425"/>
      <c r="AG542" s="425"/>
      <c r="AH542" s="425"/>
      <c r="AI542" s="425"/>
      <c r="AJ542" s="425"/>
      <c r="AK542" s="425"/>
      <c r="AL542" s="425"/>
      <c r="AM542" s="306"/>
    </row>
    <row r="543" spans="1:39" ht="46.5" outlineLevel="1">
      <c r="A543" s="532">
        <v>44</v>
      </c>
      <c r="B543" s="428" t="s">
        <v>136</v>
      </c>
      <c r="C543" s="291" t="s">
        <v>25</v>
      </c>
      <c r="D543" s="295"/>
      <c r="E543" s="825"/>
      <c r="F543" s="825"/>
      <c r="G543" s="825"/>
      <c r="H543" s="825"/>
      <c r="I543" s="825"/>
      <c r="J543" s="825"/>
      <c r="K543" s="825"/>
      <c r="L543" s="825"/>
      <c r="M543" s="825"/>
      <c r="N543" s="295">
        <v>12</v>
      </c>
      <c r="O543" s="295"/>
      <c r="P543" s="825"/>
      <c r="Q543" s="825"/>
      <c r="R543" s="825"/>
      <c r="S543" s="825"/>
      <c r="T543" s="825"/>
      <c r="U543" s="825"/>
      <c r="V543" s="825"/>
      <c r="W543" s="825"/>
      <c r="X543" s="825"/>
      <c r="Y543" s="426"/>
      <c r="Z543" s="410"/>
      <c r="AA543" s="410"/>
      <c r="AB543" s="410"/>
      <c r="AC543" s="410"/>
      <c r="AD543" s="410"/>
      <c r="AE543" s="410"/>
      <c r="AF543" s="415"/>
      <c r="AG543" s="415"/>
      <c r="AH543" s="415"/>
      <c r="AI543" s="415"/>
      <c r="AJ543" s="415"/>
      <c r="AK543" s="415"/>
      <c r="AL543" s="415"/>
      <c r="AM543" s="296">
        <f>SUM(Y543:AL543)</f>
        <v>0</v>
      </c>
    </row>
    <row r="544" spans="1:39" ht="15.5" outlineLevel="1">
      <c r="A544" s="532"/>
      <c r="B544" s="431" t="s">
        <v>308</v>
      </c>
      <c r="C544" s="291" t="s">
        <v>163</v>
      </c>
      <c r="D544" s="295"/>
      <c r="E544" s="825"/>
      <c r="F544" s="825"/>
      <c r="G544" s="825"/>
      <c r="H544" s="825"/>
      <c r="I544" s="825"/>
      <c r="J544" s="825"/>
      <c r="K544" s="825"/>
      <c r="L544" s="825"/>
      <c r="M544" s="825"/>
      <c r="N544" s="295">
        <v>12</v>
      </c>
      <c r="O544" s="295"/>
      <c r="P544" s="825"/>
      <c r="Q544" s="825"/>
      <c r="R544" s="825"/>
      <c r="S544" s="825"/>
      <c r="T544" s="825"/>
      <c r="U544" s="825"/>
      <c r="V544" s="825"/>
      <c r="W544" s="825"/>
      <c r="X544" s="825"/>
      <c r="Y544" s="411">
        <v>0</v>
      </c>
      <c r="Z544" s="411">
        <v>0</v>
      </c>
      <c r="AA544" s="411">
        <v>0</v>
      </c>
      <c r="AB544" s="411">
        <v>0</v>
      </c>
      <c r="AC544" s="411">
        <v>0</v>
      </c>
      <c r="AD544" s="411">
        <v>0</v>
      </c>
      <c r="AE544" s="411">
        <v>0</v>
      </c>
      <c r="AF544" s="411">
        <v>0</v>
      </c>
      <c r="AG544" s="411">
        <f t="shared" ref="AG544" si="763">AG543</f>
        <v>0</v>
      </c>
      <c r="AH544" s="411">
        <f t="shared" ref="AH544" si="764">AH543</f>
        <v>0</v>
      </c>
      <c r="AI544" s="411">
        <f t="shared" ref="AI544" si="765">AI543</f>
        <v>0</v>
      </c>
      <c r="AJ544" s="411">
        <f t="shared" ref="AJ544" si="766">AJ543</f>
        <v>0</v>
      </c>
      <c r="AK544" s="411">
        <f t="shared" ref="AK544" si="767">AK543</f>
        <v>0</v>
      </c>
      <c r="AL544" s="411">
        <f t="shared" ref="AL544" si="768">AL543</f>
        <v>0</v>
      </c>
      <c r="AM544" s="306"/>
    </row>
    <row r="545" spans="1:39" ht="15.5" outlineLevel="1">
      <c r="A545" s="532"/>
      <c r="B545" s="428"/>
      <c r="C545" s="291"/>
      <c r="D545" s="291"/>
      <c r="E545" s="822"/>
      <c r="F545" s="822"/>
      <c r="G545" s="822"/>
      <c r="H545" s="822"/>
      <c r="I545" s="822"/>
      <c r="J545" s="822"/>
      <c r="K545" s="822"/>
      <c r="L545" s="822"/>
      <c r="M545" s="822"/>
      <c r="N545" s="291"/>
      <c r="O545" s="291"/>
      <c r="P545" s="822"/>
      <c r="Q545" s="822"/>
      <c r="R545" s="822"/>
      <c r="S545" s="822"/>
      <c r="T545" s="822"/>
      <c r="U545" s="822"/>
      <c r="V545" s="822"/>
      <c r="W545" s="822"/>
      <c r="X545" s="822"/>
      <c r="Y545" s="412"/>
      <c r="Z545" s="425"/>
      <c r="AA545" s="425"/>
      <c r="AB545" s="425"/>
      <c r="AC545" s="425"/>
      <c r="AD545" s="425"/>
      <c r="AE545" s="425"/>
      <c r="AF545" s="425"/>
      <c r="AG545" s="425"/>
      <c r="AH545" s="425"/>
      <c r="AI545" s="425"/>
      <c r="AJ545" s="425"/>
      <c r="AK545" s="425"/>
      <c r="AL545" s="425"/>
      <c r="AM545" s="306"/>
    </row>
    <row r="546" spans="1:39" ht="31" outlineLevel="1">
      <c r="A546" s="532">
        <v>45</v>
      </c>
      <c r="B546" s="428" t="s">
        <v>137</v>
      </c>
      <c r="C546" s="291" t="s">
        <v>25</v>
      </c>
      <c r="D546" s="295"/>
      <c r="E546" s="825"/>
      <c r="F546" s="825"/>
      <c r="G546" s="825"/>
      <c r="H546" s="825"/>
      <c r="I546" s="825"/>
      <c r="J546" s="825"/>
      <c r="K546" s="825"/>
      <c r="L546" s="825"/>
      <c r="M546" s="825"/>
      <c r="N546" s="295">
        <v>12</v>
      </c>
      <c r="O546" s="295"/>
      <c r="P546" s="825"/>
      <c r="Q546" s="825"/>
      <c r="R546" s="825"/>
      <c r="S546" s="825"/>
      <c r="T546" s="825"/>
      <c r="U546" s="825"/>
      <c r="V546" s="825"/>
      <c r="W546" s="825"/>
      <c r="X546" s="825"/>
      <c r="Y546" s="426"/>
      <c r="Z546" s="410"/>
      <c r="AA546" s="410"/>
      <c r="AB546" s="410"/>
      <c r="AC546" s="410"/>
      <c r="AD546" s="410"/>
      <c r="AE546" s="410"/>
      <c r="AF546" s="415"/>
      <c r="AG546" s="415"/>
      <c r="AH546" s="415"/>
      <c r="AI546" s="415"/>
      <c r="AJ546" s="415"/>
      <c r="AK546" s="415"/>
      <c r="AL546" s="415"/>
      <c r="AM546" s="296">
        <f>SUM(Y546:AL546)</f>
        <v>0</v>
      </c>
    </row>
    <row r="547" spans="1:39" ht="15.5" outlineLevel="1">
      <c r="A547" s="532"/>
      <c r="B547" s="431" t="s">
        <v>308</v>
      </c>
      <c r="C547" s="291" t="s">
        <v>163</v>
      </c>
      <c r="D547" s="295"/>
      <c r="E547" s="825"/>
      <c r="F547" s="825"/>
      <c r="G547" s="825"/>
      <c r="H547" s="825"/>
      <c r="I547" s="825"/>
      <c r="J547" s="825"/>
      <c r="K547" s="825"/>
      <c r="L547" s="825"/>
      <c r="M547" s="825"/>
      <c r="N547" s="295">
        <v>12</v>
      </c>
      <c r="O547" s="295"/>
      <c r="P547" s="825"/>
      <c r="Q547" s="825"/>
      <c r="R547" s="825"/>
      <c r="S547" s="825"/>
      <c r="T547" s="825"/>
      <c r="U547" s="825"/>
      <c r="V547" s="825"/>
      <c r="W547" s="825"/>
      <c r="X547" s="825"/>
      <c r="Y547" s="411">
        <v>0</v>
      </c>
      <c r="Z547" s="411">
        <v>0</v>
      </c>
      <c r="AA547" s="411">
        <v>0</v>
      </c>
      <c r="AB547" s="411">
        <v>0</v>
      </c>
      <c r="AC547" s="411">
        <v>0</v>
      </c>
      <c r="AD547" s="411">
        <v>0</v>
      </c>
      <c r="AE547" s="411">
        <v>0</v>
      </c>
      <c r="AF547" s="411">
        <v>0</v>
      </c>
      <c r="AG547" s="411">
        <f t="shared" ref="AG547" si="769">AG546</f>
        <v>0</v>
      </c>
      <c r="AH547" s="411">
        <f t="shared" ref="AH547" si="770">AH546</f>
        <v>0</v>
      </c>
      <c r="AI547" s="411">
        <f t="shared" ref="AI547" si="771">AI546</f>
        <v>0</v>
      </c>
      <c r="AJ547" s="411">
        <f t="shared" ref="AJ547" si="772">AJ546</f>
        <v>0</v>
      </c>
      <c r="AK547" s="411">
        <f t="shared" ref="AK547" si="773">AK546</f>
        <v>0</v>
      </c>
      <c r="AL547" s="411">
        <f t="shared" ref="AL547" si="774">AL546</f>
        <v>0</v>
      </c>
      <c r="AM547" s="306"/>
    </row>
    <row r="548" spans="1:39" ht="15.5" outlineLevel="1">
      <c r="A548" s="532"/>
      <c r="B548" s="428"/>
      <c r="C548" s="291"/>
      <c r="D548" s="291"/>
      <c r="E548" s="822"/>
      <c r="F548" s="822"/>
      <c r="G548" s="822"/>
      <c r="H548" s="822"/>
      <c r="I548" s="822"/>
      <c r="J548" s="822"/>
      <c r="K548" s="822"/>
      <c r="L548" s="822"/>
      <c r="M548" s="822"/>
      <c r="N548" s="291"/>
      <c r="O548" s="291"/>
      <c r="P548" s="822"/>
      <c r="Q548" s="822"/>
      <c r="R548" s="822"/>
      <c r="S548" s="822"/>
      <c r="T548" s="822"/>
      <c r="U548" s="822"/>
      <c r="V548" s="822"/>
      <c r="W548" s="822"/>
      <c r="X548" s="822"/>
      <c r="Y548" s="412"/>
      <c r="Z548" s="425"/>
      <c r="AA548" s="425"/>
      <c r="AB548" s="425"/>
      <c r="AC548" s="425"/>
      <c r="AD548" s="425"/>
      <c r="AE548" s="425"/>
      <c r="AF548" s="425"/>
      <c r="AG548" s="425"/>
      <c r="AH548" s="425"/>
      <c r="AI548" s="425"/>
      <c r="AJ548" s="425"/>
      <c r="AK548" s="425"/>
      <c r="AL548" s="425"/>
      <c r="AM548" s="306"/>
    </row>
    <row r="549" spans="1:39" ht="31" outlineLevel="1">
      <c r="A549" s="532">
        <v>46</v>
      </c>
      <c r="B549" s="428" t="s">
        <v>138</v>
      </c>
      <c r="C549" s="291" t="s">
        <v>25</v>
      </c>
      <c r="D549" s="295"/>
      <c r="E549" s="825"/>
      <c r="F549" s="825"/>
      <c r="G549" s="825"/>
      <c r="H549" s="825"/>
      <c r="I549" s="825"/>
      <c r="J549" s="825"/>
      <c r="K549" s="825"/>
      <c r="L549" s="825"/>
      <c r="M549" s="825"/>
      <c r="N549" s="295">
        <v>12</v>
      </c>
      <c r="O549" s="295"/>
      <c r="P549" s="825"/>
      <c r="Q549" s="825"/>
      <c r="R549" s="825"/>
      <c r="S549" s="825"/>
      <c r="T549" s="825"/>
      <c r="U549" s="825"/>
      <c r="V549" s="825"/>
      <c r="W549" s="825"/>
      <c r="X549" s="825"/>
      <c r="Y549" s="426"/>
      <c r="Z549" s="410"/>
      <c r="AA549" s="410"/>
      <c r="AB549" s="410"/>
      <c r="AC549" s="410"/>
      <c r="AD549" s="410"/>
      <c r="AE549" s="410"/>
      <c r="AF549" s="415"/>
      <c r="AG549" s="415"/>
      <c r="AH549" s="415"/>
      <c r="AI549" s="415"/>
      <c r="AJ549" s="415"/>
      <c r="AK549" s="415"/>
      <c r="AL549" s="415"/>
      <c r="AM549" s="296">
        <f>SUM(Y549:AL549)</f>
        <v>0</v>
      </c>
    </row>
    <row r="550" spans="1:39" ht="15.5" outlineLevel="1">
      <c r="A550" s="532"/>
      <c r="B550" s="431" t="s">
        <v>308</v>
      </c>
      <c r="C550" s="291" t="s">
        <v>163</v>
      </c>
      <c r="D550" s="295"/>
      <c r="E550" s="825"/>
      <c r="F550" s="825"/>
      <c r="G550" s="825"/>
      <c r="H550" s="825"/>
      <c r="I550" s="825"/>
      <c r="J550" s="825"/>
      <c r="K550" s="825"/>
      <c r="L550" s="825"/>
      <c r="M550" s="825"/>
      <c r="N550" s="295">
        <v>12</v>
      </c>
      <c r="O550" s="295"/>
      <c r="P550" s="825"/>
      <c r="Q550" s="825"/>
      <c r="R550" s="825"/>
      <c r="S550" s="825"/>
      <c r="T550" s="825"/>
      <c r="U550" s="825"/>
      <c r="V550" s="825"/>
      <c r="W550" s="825"/>
      <c r="X550" s="825"/>
      <c r="Y550" s="411">
        <v>0</v>
      </c>
      <c r="Z550" s="411">
        <v>0</v>
      </c>
      <c r="AA550" s="411">
        <v>0</v>
      </c>
      <c r="AB550" s="411">
        <v>0</v>
      </c>
      <c r="AC550" s="411">
        <v>0</v>
      </c>
      <c r="AD550" s="411">
        <v>0</v>
      </c>
      <c r="AE550" s="411">
        <v>0</v>
      </c>
      <c r="AF550" s="411">
        <v>0</v>
      </c>
      <c r="AG550" s="411">
        <f t="shared" ref="AG550" si="775">AG549</f>
        <v>0</v>
      </c>
      <c r="AH550" s="411">
        <f t="shared" ref="AH550" si="776">AH549</f>
        <v>0</v>
      </c>
      <c r="AI550" s="411">
        <f t="shared" ref="AI550" si="777">AI549</f>
        <v>0</v>
      </c>
      <c r="AJ550" s="411">
        <f t="shared" ref="AJ550" si="778">AJ549</f>
        <v>0</v>
      </c>
      <c r="AK550" s="411">
        <f t="shared" ref="AK550" si="779">AK549</f>
        <v>0</v>
      </c>
      <c r="AL550" s="411">
        <f t="shared" ref="AL550" si="780">AL549</f>
        <v>0</v>
      </c>
      <c r="AM550" s="306"/>
    </row>
    <row r="551" spans="1:39" ht="15.5" outlineLevel="1">
      <c r="A551" s="532"/>
      <c r="B551" s="428"/>
      <c r="C551" s="291"/>
      <c r="D551" s="291"/>
      <c r="E551" s="822"/>
      <c r="F551" s="822"/>
      <c r="G551" s="822"/>
      <c r="H551" s="822"/>
      <c r="I551" s="822"/>
      <c r="J551" s="822"/>
      <c r="K551" s="822"/>
      <c r="L551" s="822"/>
      <c r="M551" s="822"/>
      <c r="N551" s="291"/>
      <c r="O551" s="291"/>
      <c r="P551" s="822"/>
      <c r="Q551" s="822"/>
      <c r="R551" s="822"/>
      <c r="S551" s="822"/>
      <c r="T551" s="822"/>
      <c r="U551" s="822"/>
      <c r="V551" s="822"/>
      <c r="W551" s="822"/>
      <c r="X551" s="822"/>
      <c r="Y551" s="412"/>
      <c r="Z551" s="425"/>
      <c r="AA551" s="425"/>
      <c r="AB551" s="425"/>
      <c r="AC551" s="425"/>
      <c r="AD551" s="425"/>
      <c r="AE551" s="425"/>
      <c r="AF551" s="425"/>
      <c r="AG551" s="425"/>
      <c r="AH551" s="425"/>
      <c r="AI551" s="425"/>
      <c r="AJ551" s="425"/>
      <c r="AK551" s="425"/>
      <c r="AL551" s="425"/>
      <c r="AM551" s="306"/>
    </row>
    <row r="552" spans="1:39" ht="31" outlineLevel="1">
      <c r="A552" s="532">
        <v>47</v>
      </c>
      <c r="B552" s="428" t="s">
        <v>139</v>
      </c>
      <c r="C552" s="291" t="s">
        <v>25</v>
      </c>
      <c r="D552" s="295"/>
      <c r="E552" s="825"/>
      <c r="F552" s="825"/>
      <c r="G552" s="825"/>
      <c r="H552" s="825"/>
      <c r="I552" s="825"/>
      <c r="J552" s="825"/>
      <c r="K552" s="825"/>
      <c r="L552" s="825"/>
      <c r="M552" s="825"/>
      <c r="N552" s="295">
        <v>12</v>
      </c>
      <c r="O552" s="295"/>
      <c r="P552" s="825"/>
      <c r="Q552" s="825"/>
      <c r="R552" s="825"/>
      <c r="S552" s="825"/>
      <c r="T552" s="825"/>
      <c r="U552" s="825"/>
      <c r="V552" s="825"/>
      <c r="W552" s="825"/>
      <c r="X552" s="825"/>
      <c r="Y552" s="426"/>
      <c r="Z552" s="410"/>
      <c r="AA552" s="410"/>
      <c r="AB552" s="410"/>
      <c r="AC552" s="410"/>
      <c r="AD552" s="410"/>
      <c r="AE552" s="410"/>
      <c r="AF552" s="415"/>
      <c r="AG552" s="415"/>
      <c r="AH552" s="415"/>
      <c r="AI552" s="415"/>
      <c r="AJ552" s="415"/>
      <c r="AK552" s="415"/>
      <c r="AL552" s="415"/>
      <c r="AM552" s="296">
        <f>SUM(Y552:AL552)</f>
        <v>0</v>
      </c>
    </row>
    <row r="553" spans="1:39" ht="15.5" outlineLevel="1">
      <c r="A553" s="532"/>
      <c r="B553" s="431" t="s">
        <v>308</v>
      </c>
      <c r="C553" s="291" t="s">
        <v>163</v>
      </c>
      <c r="D553" s="295"/>
      <c r="E553" s="825"/>
      <c r="F553" s="825"/>
      <c r="G553" s="825"/>
      <c r="H553" s="825"/>
      <c r="I553" s="825"/>
      <c r="J553" s="825"/>
      <c r="K553" s="825"/>
      <c r="L553" s="825"/>
      <c r="M553" s="825"/>
      <c r="N553" s="295">
        <v>12</v>
      </c>
      <c r="O553" s="295"/>
      <c r="P553" s="825"/>
      <c r="Q553" s="825"/>
      <c r="R553" s="825"/>
      <c r="S553" s="825"/>
      <c r="T553" s="825"/>
      <c r="U553" s="825"/>
      <c r="V553" s="825"/>
      <c r="W553" s="825"/>
      <c r="X553" s="825"/>
      <c r="Y553" s="411">
        <v>0</v>
      </c>
      <c r="Z553" s="411">
        <v>0</v>
      </c>
      <c r="AA553" s="411">
        <v>0</v>
      </c>
      <c r="AB553" s="411">
        <v>0</v>
      </c>
      <c r="AC553" s="411">
        <v>0</v>
      </c>
      <c r="AD553" s="411">
        <v>0</v>
      </c>
      <c r="AE553" s="411">
        <v>0</v>
      </c>
      <c r="AF553" s="411">
        <v>0</v>
      </c>
      <c r="AG553" s="411">
        <f t="shared" ref="AG553" si="781">AG552</f>
        <v>0</v>
      </c>
      <c r="AH553" s="411">
        <f t="shared" ref="AH553" si="782">AH552</f>
        <v>0</v>
      </c>
      <c r="AI553" s="411">
        <f t="shared" ref="AI553" si="783">AI552</f>
        <v>0</v>
      </c>
      <c r="AJ553" s="411">
        <f t="shared" ref="AJ553" si="784">AJ552</f>
        <v>0</v>
      </c>
      <c r="AK553" s="411">
        <f t="shared" ref="AK553" si="785">AK552</f>
        <v>0</v>
      </c>
      <c r="AL553" s="411">
        <f t="shared" ref="AL553" si="786">AL552</f>
        <v>0</v>
      </c>
      <c r="AM553" s="306"/>
    </row>
    <row r="554" spans="1:39" ht="15.5" outlineLevel="1">
      <c r="A554" s="532"/>
      <c r="B554" s="428"/>
      <c r="C554" s="291"/>
      <c r="D554" s="291"/>
      <c r="E554" s="822"/>
      <c r="F554" s="822"/>
      <c r="G554" s="822"/>
      <c r="H554" s="822"/>
      <c r="I554" s="822"/>
      <c r="J554" s="822"/>
      <c r="K554" s="822"/>
      <c r="L554" s="822"/>
      <c r="M554" s="822"/>
      <c r="N554" s="291"/>
      <c r="O554" s="291"/>
      <c r="P554" s="822"/>
      <c r="Q554" s="822"/>
      <c r="R554" s="822"/>
      <c r="S554" s="822"/>
      <c r="T554" s="822"/>
      <c r="U554" s="822"/>
      <c r="V554" s="822"/>
      <c r="W554" s="822"/>
      <c r="X554" s="822"/>
      <c r="Y554" s="412"/>
      <c r="Z554" s="425"/>
      <c r="AA554" s="425"/>
      <c r="AB554" s="425"/>
      <c r="AC554" s="425"/>
      <c r="AD554" s="425"/>
      <c r="AE554" s="425"/>
      <c r="AF554" s="425"/>
      <c r="AG554" s="425"/>
      <c r="AH554" s="425"/>
      <c r="AI554" s="425"/>
      <c r="AJ554" s="425"/>
      <c r="AK554" s="425"/>
      <c r="AL554" s="425"/>
      <c r="AM554" s="306"/>
    </row>
    <row r="555" spans="1:39" ht="31" outlineLevel="1">
      <c r="A555" s="532">
        <v>48</v>
      </c>
      <c r="B555" s="428" t="s">
        <v>140</v>
      </c>
      <c r="C555" s="291" t="s">
        <v>25</v>
      </c>
      <c r="D555" s="295"/>
      <c r="E555" s="825"/>
      <c r="F555" s="825"/>
      <c r="G555" s="825"/>
      <c r="H555" s="825"/>
      <c r="I555" s="825"/>
      <c r="J555" s="825"/>
      <c r="K555" s="825"/>
      <c r="L555" s="825"/>
      <c r="M555" s="825"/>
      <c r="N555" s="295">
        <v>12</v>
      </c>
      <c r="O555" s="295"/>
      <c r="P555" s="825"/>
      <c r="Q555" s="825"/>
      <c r="R555" s="825"/>
      <c r="S555" s="825"/>
      <c r="T555" s="825"/>
      <c r="U555" s="825"/>
      <c r="V555" s="825"/>
      <c r="W555" s="825"/>
      <c r="X555" s="825"/>
      <c r="Y555" s="426"/>
      <c r="Z555" s="410"/>
      <c r="AA555" s="410"/>
      <c r="AB555" s="410"/>
      <c r="AC555" s="410"/>
      <c r="AD555" s="410"/>
      <c r="AE555" s="410"/>
      <c r="AF555" s="415"/>
      <c r="AG555" s="415"/>
      <c r="AH555" s="415"/>
      <c r="AI555" s="415"/>
      <c r="AJ555" s="415"/>
      <c r="AK555" s="415"/>
      <c r="AL555" s="415"/>
      <c r="AM555" s="296">
        <f>SUM(Y555:AL555)</f>
        <v>0</v>
      </c>
    </row>
    <row r="556" spans="1:39" ht="15.5" outlineLevel="1">
      <c r="A556" s="532"/>
      <c r="B556" s="431" t="s">
        <v>308</v>
      </c>
      <c r="C556" s="291" t="s">
        <v>163</v>
      </c>
      <c r="D556" s="295"/>
      <c r="E556" s="825"/>
      <c r="F556" s="825"/>
      <c r="G556" s="825"/>
      <c r="H556" s="825"/>
      <c r="I556" s="825"/>
      <c r="J556" s="825"/>
      <c r="K556" s="825"/>
      <c r="L556" s="825"/>
      <c r="M556" s="825"/>
      <c r="N556" s="295">
        <v>12</v>
      </c>
      <c r="O556" s="295"/>
      <c r="P556" s="825"/>
      <c r="Q556" s="825"/>
      <c r="R556" s="825"/>
      <c r="S556" s="825"/>
      <c r="T556" s="825"/>
      <c r="U556" s="825"/>
      <c r="V556" s="825"/>
      <c r="W556" s="825"/>
      <c r="X556" s="825"/>
      <c r="Y556" s="411">
        <v>0</v>
      </c>
      <c r="Z556" s="411">
        <v>0</v>
      </c>
      <c r="AA556" s="411">
        <v>0</v>
      </c>
      <c r="AB556" s="411">
        <v>0</v>
      </c>
      <c r="AC556" s="411">
        <v>0</v>
      </c>
      <c r="AD556" s="411">
        <v>0</v>
      </c>
      <c r="AE556" s="411">
        <v>0</v>
      </c>
      <c r="AF556" s="411">
        <v>0</v>
      </c>
      <c r="AG556" s="411">
        <f t="shared" ref="AG556" si="787">AG555</f>
        <v>0</v>
      </c>
      <c r="AH556" s="411">
        <f t="shared" ref="AH556" si="788">AH555</f>
        <v>0</v>
      </c>
      <c r="AI556" s="411">
        <f t="shared" ref="AI556" si="789">AI555</f>
        <v>0</v>
      </c>
      <c r="AJ556" s="411">
        <f t="shared" ref="AJ556" si="790">AJ555</f>
        <v>0</v>
      </c>
      <c r="AK556" s="411">
        <f t="shared" ref="AK556" si="791">AK555</f>
        <v>0</v>
      </c>
      <c r="AL556" s="411">
        <f t="shared" ref="AL556" si="792">AL555</f>
        <v>0</v>
      </c>
      <c r="AM556" s="306"/>
    </row>
    <row r="557" spans="1:39" ht="15.5" outlineLevel="1">
      <c r="A557" s="532"/>
      <c r="B557" s="428"/>
      <c r="C557" s="291"/>
      <c r="D557" s="291"/>
      <c r="E557" s="822"/>
      <c r="F557" s="822"/>
      <c r="G557" s="822"/>
      <c r="H557" s="822"/>
      <c r="I557" s="822"/>
      <c r="J557" s="822"/>
      <c r="K557" s="822"/>
      <c r="L557" s="822"/>
      <c r="M557" s="822"/>
      <c r="N557" s="291"/>
      <c r="O557" s="291"/>
      <c r="P557" s="822"/>
      <c r="Q557" s="822"/>
      <c r="R557" s="822"/>
      <c r="S557" s="822"/>
      <c r="T557" s="822"/>
      <c r="U557" s="822"/>
      <c r="V557" s="822"/>
      <c r="W557" s="822"/>
      <c r="X557" s="822"/>
      <c r="Y557" s="412"/>
      <c r="Z557" s="425"/>
      <c r="AA557" s="425"/>
      <c r="AB557" s="425"/>
      <c r="AC557" s="425"/>
      <c r="AD557" s="425"/>
      <c r="AE557" s="425"/>
      <c r="AF557" s="425"/>
      <c r="AG557" s="425"/>
      <c r="AH557" s="425"/>
      <c r="AI557" s="425"/>
      <c r="AJ557" s="425"/>
      <c r="AK557" s="425"/>
      <c r="AL557" s="425"/>
      <c r="AM557" s="306"/>
    </row>
    <row r="558" spans="1:39" ht="15.5" outlineLevel="1">
      <c r="A558" s="532">
        <v>50</v>
      </c>
      <c r="B558" s="428" t="s">
        <v>723</v>
      </c>
      <c r="C558" s="822" t="s">
        <v>590</v>
      </c>
      <c r="D558" s="825">
        <v>755</v>
      </c>
      <c r="E558" s="825"/>
      <c r="F558" s="825"/>
      <c r="G558" s="825"/>
      <c r="H558" s="825"/>
      <c r="I558" s="825"/>
      <c r="J558" s="825"/>
      <c r="K558" s="825"/>
      <c r="L558" s="825"/>
      <c r="M558" s="825"/>
      <c r="N558" s="825">
        <v>12</v>
      </c>
      <c r="O558" s="825">
        <v>0</v>
      </c>
      <c r="P558" s="825"/>
      <c r="Q558" s="825"/>
      <c r="R558" s="825"/>
      <c r="S558" s="825"/>
      <c r="T558" s="825"/>
      <c r="U558" s="825"/>
      <c r="V558" s="825"/>
      <c r="W558" s="825"/>
      <c r="X558" s="825"/>
      <c r="Y558" s="808">
        <v>1</v>
      </c>
      <c r="Z558" s="833"/>
      <c r="AA558" s="833"/>
      <c r="AB558" s="833"/>
      <c r="AC558" s="833"/>
      <c r="AD558" s="833"/>
      <c r="AE558" s="833"/>
      <c r="AF558" s="833"/>
      <c r="AG558" s="837"/>
      <c r="AH558" s="837"/>
      <c r="AI558" s="837"/>
      <c r="AJ558" s="837"/>
      <c r="AK558" s="837"/>
      <c r="AL558" s="837"/>
      <c r="AM558" s="826">
        <f>SUM(Y558:AL558)</f>
        <v>1</v>
      </c>
    </row>
    <row r="559" spans="1:39" ht="15.5" outlineLevel="1">
      <c r="A559" s="532"/>
      <c r="B559" s="431" t="s">
        <v>308</v>
      </c>
      <c r="C559" s="822" t="s">
        <v>583</v>
      </c>
      <c r="D559" s="825" t="s">
        <v>733</v>
      </c>
      <c r="E559" s="825"/>
      <c r="F559" s="825"/>
      <c r="G559" s="825"/>
      <c r="H559" s="825"/>
      <c r="I559" s="825"/>
      <c r="J559" s="825"/>
      <c r="K559" s="825"/>
      <c r="L559" s="825"/>
      <c r="M559" s="825"/>
      <c r="N559" s="825">
        <v>12</v>
      </c>
      <c r="O559" s="825" t="s">
        <v>733</v>
      </c>
      <c r="P559" s="825"/>
      <c r="Q559" s="825"/>
      <c r="R559" s="825"/>
      <c r="S559" s="825"/>
      <c r="T559" s="825"/>
      <c r="U559" s="825"/>
      <c r="V559" s="825"/>
      <c r="W559" s="825"/>
      <c r="X559" s="825"/>
      <c r="Y559" s="834">
        <v>1</v>
      </c>
      <c r="Z559" s="834">
        <v>0</v>
      </c>
      <c r="AA559" s="834">
        <v>0</v>
      </c>
      <c r="AB559" s="834">
        <v>0</v>
      </c>
      <c r="AC559" s="834">
        <v>0</v>
      </c>
      <c r="AD559" s="834">
        <v>0</v>
      </c>
      <c r="AE559" s="834">
        <v>0</v>
      </c>
      <c r="AF559" s="834">
        <v>0</v>
      </c>
      <c r="AG559" s="834">
        <f t="shared" ref="AG559:AL559" si="793">AG558</f>
        <v>0</v>
      </c>
      <c r="AH559" s="834">
        <f t="shared" si="793"/>
        <v>0</v>
      </c>
      <c r="AI559" s="834">
        <f t="shared" si="793"/>
        <v>0</v>
      </c>
      <c r="AJ559" s="834">
        <f t="shared" si="793"/>
        <v>0</v>
      </c>
      <c r="AK559" s="834">
        <f t="shared" si="793"/>
        <v>0</v>
      </c>
      <c r="AL559" s="834">
        <f t="shared" si="793"/>
        <v>0</v>
      </c>
      <c r="AM559" s="828"/>
    </row>
    <row r="560" spans="1:39" ht="15.5" outlineLevel="1">
      <c r="A560" s="532"/>
      <c r="B560" s="431"/>
      <c r="C560" s="305"/>
      <c r="D560" s="822"/>
      <c r="E560" s="822"/>
      <c r="F560" s="822"/>
      <c r="G560" s="822"/>
      <c r="H560" s="822"/>
      <c r="I560" s="822"/>
      <c r="J560" s="822"/>
      <c r="K560" s="822"/>
      <c r="L560" s="822"/>
      <c r="M560" s="822"/>
      <c r="N560" s="822"/>
      <c r="O560" s="822"/>
      <c r="P560" s="822"/>
      <c r="Q560" s="822"/>
      <c r="R560" s="822"/>
      <c r="S560" s="822"/>
      <c r="T560" s="822"/>
      <c r="U560" s="822"/>
      <c r="V560" s="822"/>
      <c r="W560" s="822"/>
      <c r="X560" s="822"/>
      <c r="Y560" s="301"/>
      <c r="Z560" s="301"/>
      <c r="AA560" s="301"/>
      <c r="AB560" s="301"/>
      <c r="AC560" s="301"/>
      <c r="AD560" s="301"/>
      <c r="AE560" s="301"/>
      <c r="AF560" s="301"/>
      <c r="AG560" s="301"/>
      <c r="AH560" s="301"/>
      <c r="AI560" s="301"/>
      <c r="AJ560" s="301"/>
      <c r="AK560" s="301"/>
      <c r="AL560" s="301"/>
      <c r="AM560" s="828"/>
    </row>
    <row r="561" spans="1:39" ht="31" outlineLevel="1">
      <c r="A561" s="532">
        <v>49</v>
      </c>
      <c r="B561" s="428" t="s">
        <v>141</v>
      </c>
      <c r="C561" s="291" t="s">
        <v>25</v>
      </c>
      <c r="D561" s="295"/>
      <c r="E561" s="825"/>
      <c r="F561" s="825"/>
      <c r="G561" s="825"/>
      <c r="H561" s="825"/>
      <c r="I561" s="825"/>
      <c r="J561" s="825"/>
      <c r="K561" s="825"/>
      <c r="L561" s="825"/>
      <c r="M561" s="825"/>
      <c r="N561" s="295">
        <v>12</v>
      </c>
      <c r="O561" s="295"/>
      <c r="P561" s="825"/>
      <c r="Q561" s="825"/>
      <c r="R561" s="825"/>
      <c r="S561" s="825"/>
      <c r="T561" s="825"/>
      <c r="U561" s="825"/>
      <c r="V561" s="825"/>
      <c r="W561" s="825"/>
      <c r="X561" s="825"/>
      <c r="Y561" s="426"/>
      <c r="Z561" s="410"/>
      <c r="AA561" s="410"/>
      <c r="AB561" s="410"/>
      <c r="AC561" s="410"/>
      <c r="AD561" s="410"/>
      <c r="AE561" s="410"/>
      <c r="AF561" s="415"/>
      <c r="AG561" s="415"/>
      <c r="AH561" s="415"/>
      <c r="AI561" s="415"/>
      <c r="AJ561" s="415"/>
      <c r="AK561" s="415"/>
      <c r="AL561" s="415"/>
      <c r="AM561" s="296">
        <f>SUM(Y561:AL561)</f>
        <v>0</v>
      </c>
    </row>
    <row r="562" spans="1:39" ht="15.5" outlineLevel="1">
      <c r="A562" s="532"/>
      <c r="B562" s="431" t="s">
        <v>308</v>
      </c>
      <c r="C562" s="291" t="s">
        <v>163</v>
      </c>
      <c r="D562" s="295"/>
      <c r="E562" s="825"/>
      <c r="F562" s="825"/>
      <c r="G562" s="825"/>
      <c r="H562" s="825"/>
      <c r="I562" s="825"/>
      <c r="J562" s="825"/>
      <c r="K562" s="825"/>
      <c r="L562" s="825"/>
      <c r="M562" s="825"/>
      <c r="N562" s="295">
        <v>12</v>
      </c>
      <c r="O562" s="295"/>
      <c r="P562" s="825"/>
      <c r="Q562" s="825"/>
      <c r="R562" s="825"/>
      <c r="S562" s="825"/>
      <c r="T562" s="825"/>
      <c r="U562" s="825"/>
      <c r="V562" s="825"/>
      <c r="W562" s="825"/>
      <c r="X562" s="825"/>
      <c r="Y562" s="411">
        <v>0</v>
      </c>
      <c r="Z562" s="411">
        <v>0</v>
      </c>
      <c r="AA562" s="411">
        <v>0</v>
      </c>
      <c r="AB562" s="411">
        <v>0</v>
      </c>
      <c r="AC562" s="411">
        <v>0</v>
      </c>
      <c r="AD562" s="411">
        <v>0</v>
      </c>
      <c r="AE562" s="411">
        <v>0</v>
      </c>
      <c r="AF562" s="411">
        <v>0</v>
      </c>
      <c r="AG562" s="411">
        <f t="shared" ref="AG562" si="794">AG561</f>
        <v>0</v>
      </c>
      <c r="AH562" s="411">
        <f t="shared" ref="AH562" si="795">AH561</f>
        <v>0</v>
      </c>
      <c r="AI562" s="411">
        <f t="shared" ref="AI562" si="796">AI561</f>
        <v>0</v>
      </c>
      <c r="AJ562" s="411">
        <f t="shared" ref="AJ562" si="797">AJ561</f>
        <v>0</v>
      </c>
      <c r="AK562" s="411">
        <f t="shared" ref="AK562" si="798">AK561</f>
        <v>0</v>
      </c>
      <c r="AL562" s="411">
        <f t="shared" ref="AL562" si="799">AL561</f>
        <v>0</v>
      </c>
      <c r="AM562" s="306"/>
    </row>
    <row r="563" spans="1:39" ht="15.5" outlineLevel="1">
      <c r="A563" s="532"/>
      <c r="B563" s="428"/>
      <c r="C563" s="822"/>
      <c r="D563" s="822"/>
      <c r="E563" s="822"/>
      <c r="F563" s="822"/>
      <c r="G563" s="822"/>
      <c r="H563" s="822"/>
      <c r="I563" s="822"/>
      <c r="J563" s="822"/>
      <c r="K563" s="822"/>
      <c r="L563" s="822"/>
      <c r="M563" s="822"/>
      <c r="N563" s="822"/>
      <c r="O563" s="822"/>
      <c r="P563" s="822"/>
      <c r="Q563" s="822"/>
      <c r="R563" s="822"/>
      <c r="S563" s="822"/>
      <c r="T563" s="822"/>
      <c r="U563" s="822"/>
      <c r="V563" s="822"/>
      <c r="W563" s="822"/>
      <c r="X563" s="822"/>
      <c r="Y563" s="835"/>
      <c r="Z563" s="842"/>
      <c r="AA563" s="842"/>
      <c r="AB563" s="842"/>
      <c r="AC563" s="842"/>
      <c r="AD563" s="842"/>
      <c r="AE563" s="842"/>
      <c r="AF563" s="842"/>
      <c r="AG563" s="842"/>
      <c r="AH563" s="842"/>
      <c r="AI563" s="842"/>
      <c r="AJ563" s="842"/>
      <c r="AK563" s="842"/>
      <c r="AL563" s="842"/>
      <c r="AM563" s="828"/>
    </row>
    <row r="564" spans="1:39" ht="15.5">
      <c r="B564" s="327" t="s">
        <v>292</v>
      </c>
      <c r="C564" s="329"/>
      <c r="D564" s="329">
        <v>6343924</v>
      </c>
      <c r="E564" s="329">
        <v>0</v>
      </c>
      <c r="F564" s="329">
        <v>0</v>
      </c>
      <c r="G564" s="329">
        <v>0</v>
      </c>
      <c r="H564" s="329">
        <v>0</v>
      </c>
      <c r="I564" s="329">
        <v>0</v>
      </c>
      <c r="J564" s="329">
        <v>0</v>
      </c>
      <c r="K564" s="329">
        <v>0</v>
      </c>
      <c r="L564" s="329">
        <v>0</v>
      </c>
      <c r="M564" s="329">
        <v>0</v>
      </c>
      <c r="N564" s="329"/>
      <c r="O564" s="329">
        <v>756</v>
      </c>
      <c r="P564" s="329">
        <v>0</v>
      </c>
      <c r="Q564" s="329">
        <v>0</v>
      </c>
      <c r="R564" s="329">
        <v>0</v>
      </c>
      <c r="S564" s="329">
        <v>0</v>
      </c>
      <c r="T564" s="329">
        <v>0</v>
      </c>
      <c r="U564" s="329">
        <v>0</v>
      </c>
      <c r="V564" s="329">
        <v>0</v>
      </c>
      <c r="W564" s="329">
        <v>0</v>
      </c>
      <c r="X564" s="329">
        <v>0</v>
      </c>
      <c r="Y564" s="329">
        <v>2733810</v>
      </c>
      <c r="Z564" s="329">
        <v>511764.33089176461</v>
      </c>
      <c r="AA564" s="329">
        <v>5537.6588602130041</v>
      </c>
      <c r="AB564" s="329">
        <v>0</v>
      </c>
      <c r="AC564" s="329">
        <v>0</v>
      </c>
      <c r="AD564" s="329">
        <v>0</v>
      </c>
      <c r="AE564" s="329">
        <v>0</v>
      </c>
      <c r="AF564" s="329">
        <v>0</v>
      </c>
      <c r="AG564" s="329">
        <f>IF(AG402="kw",SUMPRODUCT(N404:N562,O404:O562,AG404:AG562),SUMPRODUCT(D404:D562,AG404:AG562))</f>
        <v>0</v>
      </c>
      <c r="AH564" s="329">
        <f>IF(AH402="kw",SUMPRODUCT(N404:N562,O404:O562,AH404:AH562),SUMPRODUCT(D404:D562,AH404:AH562))</f>
        <v>0</v>
      </c>
      <c r="AI564" s="329">
        <f>IF(AI402="kw",SUMPRODUCT(N404:N562,O404:O562,AI404:AI562),SUMPRODUCT(D404:D562,AI404:AI562))</f>
        <v>0</v>
      </c>
      <c r="AJ564" s="329">
        <f>IF(AJ402="kw",SUMPRODUCT(N404:N562,O404:O562,AJ404:AJ562),SUMPRODUCT(D404:D562,AJ404:AJ562))</f>
        <v>0</v>
      </c>
      <c r="AK564" s="329">
        <f>IF(AK402="kw",SUMPRODUCT(N404:N562,O404:O562,AK404:AK562),SUMPRODUCT(D404:D562,AK404:AK562))</f>
        <v>0</v>
      </c>
      <c r="AL564" s="329">
        <f>IF(AL402="kw",SUMPRODUCT(N404:N562,O404:O562,AL404:AL562),SUMPRODUCT(D404:D562,AL404:AL562))</f>
        <v>0</v>
      </c>
      <c r="AM564" s="330"/>
    </row>
    <row r="565" spans="1:39" ht="15.5">
      <c r="B565" s="391" t="s">
        <v>293</v>
      </c>
      <c r="C565" s="392"/>
      <c r="D565" s="392"/>
      <c r="E565" s="392"/>
      <c r="F565" s="392"/>
      <c r="G565" s="392"/>
      <c r="H565" s="392"/>
      <c r="I565" s="392"/>
      <c r="J565" s="392"/>
      <c r="K565" s="392"/>
      <c r="L565" s="392"/>
      <c r="M565" s="392"/>
      <c r="N565" s="392"/>
      <c r="O565" s="392"/>
      <c r="P565" s="392"/>
      <c r="Q565" s="392"/>
      <c r="R565" s="392"/>
      <c r="S565" s="392"/>
      <c r="T565" s="392"/>
      <c r="U565" s="392"/>
      <c r="V565" s="392"/>
      <c r="W565" s="392"/>
      <c r="X565" s="392"/>
      <c r="Y565" s="392">
        <v>494885</v>
      </c>
      <c r="Z565" s="392">
        <v>2573404</v>
      </c>
      <c r="AA565" s="392">
        <v>576</v>
      </c>
      <c r="AB565" s="392">
        <v>0</v>
      </c>
      <c r="AC565" s="392">
        <v>0</v>
      </c>
      <c r="AD565" s="392">
        <v>0</v>
      </c>
      <c r="AE565" s="392">
        <v>0</v>
      </c>
      <c r="AF565" s="392">
        <v>0</v>
      </c>
      <c r="AG565" s="392">
        <f>HLOOKUP(AG218,'2. LRAMVA Threshold'!$B$42:$Q$53,9,FALSE)</f>
        <v>0</v>
      </c>
      <c r="AH565" s="392">
        <f>HLOOKUP(AH218,'2. LRAMVA Threshold'!$B$42:$Q$53,9,FALSE)</f>
        <v>0</v>
      </c>
      <c r="AI565" s="392">
        <f>HLOOKUP(AI218,'2. LRAMVA Threshold'!$B$42:$Q$53,9,FALSE)</f>
        <v>0</v>
      </c>
      <c r="AJ565" s="392">
        <f>HLOOKUP(AJ218,'2. LRAMVA Threshold'!$B$42:$Q$53,9,FALSE)</f>
        <v>0</v>
      </c>
      <c r="AK565" s="392">
        <f>HLOOKUP(AK218,'2. LRAMVA Threshold'!$B$42:$Q$53,9,FALSE)</f>
        <v>0</v>
      </c>
      <c r="AL565" s="392">
        <f>HLOOKUP(AL218,'2. LRAMVA Threshold'!$B$42:$Q$53,9,FALSE)</f>
        <v>0</v>
      </c>
      <c r="AM565" s="393"/>
    </row>
    <row r="566" spans="1:39" ht="15.5">
      <c r="B566" s="394"/>
      <c r="C566" s="432"/>
      <c r="D566" s="433"/>
      <c r="E566" s="433"/>
      <c r="F566" s="433"/>
      <c r="G566" s="433"/>
      <c r="H566" s="433"/>
      <c r="I566" s="433"/>
      <c r="J566" s="433"/>
      <c r="K566" s="433"/>
      <c r="L566" s="433"/>
      <c r="M566" s="433"/>
      <c r="N566" s="433"/>
      <c r="O566" s="434"/>
      <c r="P566" s="433"/>
      <c r="Q566" s="433"/>
      <c r="R566" s="433"/>
      <c r="S566" s="435"/>
      <c r="T566" s="435"/>
      <c r="U566" s="435"/>
      <c r="V566" s="435"/>
      <c r="W566" s="433"/>
      <c r="X566" s="433"/>
      <c r="Y566" s="436"/>
      <c r="Z566" s="436"/>
      <c r="AA566" s="436"/>
      <c r="AB566" s="436"/>
      <c r="AC566" s="436"/>
      <c r="AD566" s="436"/>
      <c r="AE566" s="436"/>
      <c r="AF566" s="399"/>
      <c r="AG566" s="399"/>
      <c r="AH566" s="399"/>
      <c r="AI566" s="399"/>
      <c r="AJ566" s="399"/>
      <c r="AK566" s="399"/>
      <c r="AL566" s="399"/>
      <c r="AM566" s="400"/>
    </row>
    <row r="567" spans="1:39" ht="15.5">
      <c r="B567" s="324" t="s">
        <v>294</v>
      </c>
      <c r="C567" s="338"/>
      <c r="D567" s="338"/>
      <c r="E567" s="376"/>
      <c r="F567" s="376"/>
      <c r="G567" s="376"/>
      <c r="H567" s="376"/>
      <c r="I567" s="376"/>
      <c r="J567" s="376"/>
      <c r="K567" s="376"/>
      <c r="L567" s="376"/>
      <c r="M567" s="376"/>
      <c r="N567" s="376"/>
      <c r="O567" s="291"/>
      <c r="P567" s="340"/>
      <c r="Q567" s="340"/>
      <c r="R567" s="340"/>
      <c r="S567" s="339"/>
      <c r="T567" s="339"/>
      <c r="U567" s="339"/>
      <c r="V567" s="339"/>
      <c r="W567" s="340"/>
      <c r="X567" s="340"/>
      <c r="Y567" s="341">
        <v>1.24E-2</v>
      </c>
      <c r="Z567" s="341">
        <v>1.66E-2</v>
      </c>
      <c r="AA567" s="341">
        <v>3.2425999999999999</v>
      </c>
      <c r="AB567" s="341">
        <v>8.8894000000000002</v>
      </c>
      <c r="AC567" s="341">
        <v>0</v>
      </c>
      <c r="AD567" s="341">
        <v>0</v>
      </c>
      <c r="AE567" s="341">
        <v>0</v>
      </c>
      <c r="AF567" s="341">
        <v>0</v>
      </c>
      <c r="AG567" s="341">
        <f>HLOOKUP(AG$35,'3.  Distribution Rates'!$C$122:$P$133,9,FALSE)</f>
        <v>0</v>
      </c>
      <c r="AH567" s="341">
        <f>HLOOKUP(AH$35,'3.  Distribution Rates'!$C$122:$P$133,9,FALSE)</f>
        <v>0</v>
      </c>
      <c r="AI567" s="341">
        <f>HLOOKUP(AI$35,'3.  Distribution Rates'!$C$122:$P$133,9,FALSE)</f>
        <v>0</v>
      </c>
      <c r="AJ567" s="341">
        <f>HLOOKUP(AJ$35,'3.  Distribution Rates'!$C$122:$P$133,9,FALSE)</f>
        <v>0</v>
      </c>
      <c r="AK567" s="341">
        <f>HLOOKUP(AK$35,'3.  Distribution Rates'!$C$122:$P$133,9,FALSE)</f>
        <v>0</v>
      </c>
      <c r="AL567" s="341">
        <f>HLOOKUP(AL$35,'3.  Distribution Rates'!$C$122:$P$133,9,FALSE)</f>
        <v>0</v>
      </c>
      <c r="AM567" s="441"/>
    </row>
    <row r="568" spans="1:39" ht="15.5">
      <c r="B568" s="324" t="s">
        <v>295</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v>876.44708440114437</v>
      </c>
      <c r="Z568" s="378">
        <v>1155.53941072613</v>
      </c>
      <c r="AA568" s="378">
        <v>2920.710238258408</v>
      </c>
      <c r="AB568" s="378">
        <v>0</v>
      </c>
      <c r="AC568" s="378">
        <v>0</v>
      </c>
      <c r="AD568" s="378">
        <v>0</v>
      </c>
      <c r="AE568" s="378">
        <v>0</v>
      </c>
      <c r="AF568" s="378">
        <v>0</v>
      </c>
      <c r="AG568" s="378">
        <f>'4.  2011-2014 LRAM'!AG140*AG567</f>
        <v>0</v>
      </c>
      <c r="AH568" s="378">
        <f>'4.  2011-2014 LRAM'!AH140*AH567</f>
        <v>0</v>
      </c>
      <c r="AI568" s="378">
        <f>'4.  2011-2014 LRAM'!AI140*AI567</f>
        <v>0</v>
      </c>
      <c r="AJ568" s="378">
        <f>'4.  2011-2014 LRAM'!AJ140*AJ567</f>
        <v>0</v>
      </c>
      <c r="AK568" s="378">
        <f>'4.  2011-2014 LRAM'!AK140*AK567</f>
        <v>0</v>
      </c>
      <c r="AL568" s="378">
        <f>'4.  2011-2014 LRAM'!AL140*AL567</f>
        <v>0</v>
      </c>
      <c r="AM568" s="629">
        <f t="shared" ref="AM568:AM574" si="800">SUM(Y568:AL568)</f>
        <v>4952.6967333856828</v>
      </c>
    </row>
    <row r="569" spans="1:39" ht="15.5">
      <c r="B569" s="324" t="s">
        <v>296</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v>790.76236463552266</v>
      </c>
      <c r="Z569" s="378">
        <v>2507.8380924968765</v>
      </c>
      <c r="AA569" s="378">
        <v>3911.5089380914483</v>
      </c>
      <c r="AB569" s="378">
        <v>0</v>
      </c>
      <c r="AC569" s="378">
        <v>0</v>
      </c>
      <c r="AD569" s="378">
        <v>0</v>
      </c>
      <c r="AE569" s="378">
        <v>0</v>
      </c>
      <c r="AF569" s="378">
        <v>0</v>
      </c>
      <c r="AG569" s="378">
        <f>'4.  2011-2014 LRAM'!AG269*AG567</f>
        <v>0</v>
      </c>
      <c r="AH569" s="378">
        <f>'4.  2011-2014 LRAM'!AH269*AH567</f>
        <v>0</v>
      </c>
      <c r="AI569" s="378">
        <f>'4.  2011-2014 LRAM'!AI269*AI567</f>
        <v>0</v>
      </c>
      <c r="AJ569" s="378">
        <f>'4.  2011-2014 LRAM'!AJ269*AJ567</f>
        <v>0</v>
      </c>
      <c r="AK569" s="378">
        <f>'4.  2011-2014 LRAM'!AK269*AK567</f>
        <v>0</v>
      </c>
      <c r="AL569" s="378">
        <f>'4.  2011-2014 LRAM'!AL269*AL567</f>
        <v>0</v>
      </c>
      <c r="AM569" s="629">
        <f t="shared" si="800"/>
        <v>7210.109395223848</v>
      </c>
    </row>
    <row r="570" spans="1:39" ht="15.5">
      <c r="B570" s="324" t="s">
        <v>297</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v>848.90917888926379</v>
      </c>
      <c r="Z570" s="378">
        <v>6881.5778161917979</v>
      </c>
      <c r="AA570" s="378">
        <v>7655.6008024797602</v>
      </c>
      <c r="AB570" s="378">
        <v>0</v>
      </c>
      <c r="AC570" s="378">
        <v>0</v>
      </c>
      <c r="AD570" s="378">
        <v>0</v>
      </c>
      <c r="AE570" s="378">
        <v>0</v>
      </c>
      <c r="AF570" s="378">
        <v>0</v>
      </c>
      <c r="AG570" s="378">
        <f>'4.  2011-2014 LRAM'!AG398*AG567</f>
        <v>0</v>
      </c>
      <c r="AH570" s="378">
        <f>'4.  2011-2014 LRAM'!AH398*AH567</f>
        <v>0</v>
      </c>
      <c r="AI570" s="378">
        <f>'4.  2011-2014 LRAM'!AI398*AI567</f>
        <v>0</v>
      </c>
      <c r="AJ570" s="378">
        <f>'4.  2011-2014 LRAM'!AJ398*AJ567</f>
        <v>0</v>
      </c>
      <c r="AK570" s="378">
        <f>'4.  2011-2014 LRAM'!AK398*AK567</f>
        <v>0</v>
      </c>
      <c r="AL570" s="378">
        <f>'4.  2011-2014 LRAM'!AL398*AL567</f>
        <v>0</v>
      </c>
      <c r="AM570" s="629">
        <f t="shared" si="800"/>
        <v>15386.087797560822</v>
      </c>
    </row>
    <row r="571" spans="1:39" ht="15.5">
      <c r="B571" s="324" t="s">
        <v>298</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v>2781.6651482448124</v>
      </c>
      <c r="Z571" s="378">
        <v>6028.0384778659309</v>
      </c>
      <c r="AA571" s="378">
        <v>10355.390286049877</v>
      </c>
      <c r="AB571" s="378">
        <v>280.62556693566722</v>
      </c>
      <c r="AC571" s="378">
        <v>0</v>
      </c>
      <c r="AD571" s="378">
        <v>0</v>
      </c>
      <c r="AE571" s="378">
        <v>0</v>
      </c>
      <c r="AF571" s="378">
        <v>0</v>
      </c>
      <c r="AG571" s="378">
        <f>'4.  2011-2014 LRAM'!AG528*AG567</f>
        <v>0</v>
      </c>
      <c r="AH571" s="378">
        <f>'4.  2011-2014 LRAM'!AH528*AH567</f>
        <v>0</v>
      </c>
      <c r="AI571" s="378">
        <f>'4.  2011-2014 LRAM'!AI528*AI567</f>
        <v>0</v>
      </c>
      <c r="AJ571" s="378">
        <f>'4.  2011-2014 LRAM'!AJ528*AJ567</f>
        <v>0</v>
      </c>
      <c r="AK571" s="378">
        <f>'4.  2011-2014 LRAM'!AK528*AK567</f>
        <v>0</v>
      </c>
      <c r="AL571" s="378">
        <f>'4.  2011-2014 LRAM'!AL528*AL567</f>
        <v>0</v>
      </c>
      <c r="AM571" s="629">
        <f t="shared" si="800"/>
        <v>19445.719479096289</v>
      </c>
    </row>
    <row r="572" spans="1:39" ht="15.5">
      <c r="B572" s="324" t="s">
        <v>299</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v>11478.0476</v>
      </c>
      <c r="Z572" s="378">
        <v>14106.018656850729</v>
      </c>
      <c r="AA572" s="378">
        <v>30533.084333684757</v>
      </c>
      <c r="AB572" s="378">
        <v>0</v>
      </c>
      <c r="AC572" s="378">
        <v>0</v>
      </c>
      <c r="AD572" s="378">
        <v>0</v>
      </c>
      <c r="AE572" s="378">
        <v>0</v>
      </c>
      <c r="AF572" s="378">
        <v>0</v>
      </c>
      <c r="AG572" s="378">
        <f t="shared" ref="AG572:AL572" si="801">AG209*AG567</f>
        <v>0</v>
      </c>
      <c r="AH572" s="378">
        <f t="shared" si="801"/>
        <v>0</v>
      </c>
      <c r="AI572" s="378">
        <f t="shared" si="801"/>
        <v>0</v>
      </c>
      <c r="AJ572" s="378">
        <f t="shared" si="801"/>
        <v>0</v>
      </c>
      <c r="AK572" s="378">
        <f t="shared" si="801"/>
        <v>0</v>
      </c>
      <c r="AL572" s="378">
        <f t="shared" si="801"/>
        <v>0</v>
      </c>
      <c r="AM572" s="629">
        <f t="shared" si="800"/>
        <v>56117.150590535486</v>
      </c>
    </row>
    <row r="573" spans="1:39" ht="15.5">
      <c r="B573" s="324" t="s">
        <v>300</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v>31663.734799999998</v>
      </c>
      <c r="Z573" s="378">
        <v>1622.3843999999999</v>
      </c>
      <c r="AA573" s="378">
        <v>0</v>
      </c>
      <c r="AB573" s="378">
        <v>0</v>
      </c>
      <c r="AC573" s="378">
        <v>0</v>
      </c>
      <c r="AD573" s="378">
        <v>0</v>
      </c>
      <c r="AE573" s="378">
        <v>0</v>
      </c>
      <c r="AF573" s="378">
        <v>0</v>
      </c>
      <c r="AG573" s="378">
        <f t="shared" ref="AG573:AL573" si="802">AG392*AG567</f>
        <v>0</v>
      </c>
      <c r="AH573" s="378">
        <f t="shared" si="802"/>
        <v>0</v>
      </c>
      <c r="AI573" s="378">
        <f t="shared" si="802"/>
        <v>0</v>
      </c>
      <c r="AJ573" s="378">
        <f t="shared" si="802"/>
        <v>0</v>
      </c>
      <c r="AK573" s="378">
        <f t="shared" si="802"/>
        <v>0</v>
      </c>
      <c r="AL573" s="378">
        <f t="shared" si="802"/>
        <v>0</v>
      </c>
      <c r="AM573" s="629">
        <f t="shared" si="800"/>
        <v>33286.119200000001</v>
      </c>
    </row>
    <row r="574" spans="1:39" ht="15.5">
      <c r="B574" s="324" t="s">
        <v>301</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v>33899.243999999999</v>
      </c>
      <c r="Z574" s="378">
        <v>8495.2878928032933</v>
      </c>
      <c r="AA574" s="378">
        <v>17956.412620126688</v>
      </c>
      <c r="AB574" s="378">
        <v>0</v>
      </c>
      <c r="AC574" s="378">
        <v>0</v>
      </c>
      <c r="AD574" s="378">
        <v>0</v>
      </c>
      <c r="AE574" s="378">
        <v>0</v>
      </c>
      <c r="AF574" s="378">
        <v>0</v>
      </c>
      <c r="AG574" s="378">
        <f t="shared" ref="AG574:AL574" si="803">AG564*AG567</f>
        <v>0</v>
      </c>
      <c r="AH574" s="378">
        <f t="shared" si="803"/>
        <v>0</v>
      </c>
      <c r="AI574" s="378">
        <f t="shared" si="803"/>
        <v>0</v>
      </c>
      <c r="AJ574" s="378">
        <f t="shared" si="803"/>
        <v>0</v>
      </c>
      <c r="AK574" s="378">
        <f t="shared" si="803"/>
        <v>0</v>
      </c>
      <c r="AL574" s="378">
        <f t="shared" si="803"/>
        <v>0</v>
      </c>
      <c r="AM574" s="629">
        <f t="shared" si="800"/>
        <v>60350.944512929986</v>
      </c>
    </row>
    <row r="575" spans="1:39" ht="15.5">
      <c r="B575" s="349" t="s">
        <v>302</v>
      </c>
      <c r="C575" s="345"/>
      <c r="D575" s="336"/>
      <c r="E575" s="334"/>
      <c r="F575" s="334"/>
      <c r="G575" s="334"/>
      <c r="H575" s="334"/>
      <c r="I575" s="334"/>
      <c r="J575" s="334"/>
      <c r="K575" s="334"/>
      <c r="L575" s="334"/>
      <c r="M575" s="334"/>
      <c r="N575" s="334"/>
      <c r="O575" s="300"/>
      <c r="P575" s="334"/>
      <c r="Q575" s="334"/>
      <c r="R575" s="334"/>
      <c r="S575" s="336"/>
      <c r="T575" s="336"/>
      <c r="U575" s="336"/>
      <c r="V575" s="336"/>
      <c r="W575" s="334"/>
      <c r="X575" s="334"/>
      <c r="Y575" s="346">
        <v>82338.810176170751</v>
      </c>
      <c r="Z575" s="346">
        <v>40796.684746934756</v>
      </c>
      <c r="AA575" s="346">
        <v>73332.707218690935</v>
      </c>
      <c r="AB575" s="346">
        <v>280.62556693566722</v>
      </c>
      <c r="AC575" s="346">
        <v>0</v>
      </c>
      <c r="AD575" s="346">
        <v>0</v>
      </c>
      <c r="AE575" s="346">
        <v>0</v>
      </c>
      <c r="AF575" s="346">
        <v>0</v>
      </c>
      <c r="AG575" s="346">
        <f>SUM(AG568:AG574)</f>
        <v>0</v>
      </c>
      <c r="AH575" s="346">
        <f t="shared" ref="AH575:AL575" si="804">SUM(AH568:AH574)</f>
        <v>0</v>
      </c>
      <c r="AI575" s="346">
        <f t="shared" si="804"/>
        <v>0</v>
      </c>
      <c r="AJ575" s="346">
        <f>SUM(AJ568:AJ574)</f>
        <v>0</v>
      </c>
      <c r="AK575" s="346">
        <f t="shared" si="804"/>
        <v>0</v>
      </c>
      <c r="AL575" s="346">
        <f t="shared" si="804"/>
        <v>0</v>
      </c>
      <c r="AM575" s="407">
        <f>SUM(AM568:AM574)</f>
        <v>196748.8277087321</v>
      </c>
    </row>
    <row r="576" spans="1:39" ht="15.5">
      <c r="B576" s="349" t="s">
        <v>303</v>
      </c>
      <c r="C576" s="345"/>
      <c r="D576" s="350"/>
      <c r="E576" s="334"/>
      <c r="F576" s="334"/>
      <c r="G576" s="334"/>
      <c r="H576" s="334"/>
      <c r="I576" s="334"/>
      <c r="J576" s="334"/>
      <c r="K576" s="334"/>
      <c r="L576" s="334"/>
      <c r="M576" s="334"/>
      <c r="N576" s="334"/>
      <c r="O576" s="300"/>
      <c r="P576" s="334"/>
      <c r="Q576" s="334"/>
      <c r="R576" s="334"/>
      <c r="S576" s="336"/>
      <c r="T576" s="336"/>
      <c r="U576" s="336"/>
      <c r="V576" s="336"/>
      <c r="W576" s="334"/>
      <c r="X576" s="334"/>
      <c r="Y576" s="347">
        <v>6136.5739999999996</v>
      </c>
      <c r="Z576" s="347">
        <v>42718.506399999998</v>
      </c>
      <c r="AA576" s="347">
        <v>1867.7375999999999</v>
      </c>
      <c r="AB576" s="347">
        <v>0</v>
      </c>
      <c r="AC576" s="347">
        <v>0</v>
      </c>
      <c r="AD576" s="347">
        <v>0</v>
      </c>
      <c r="AE576" s="347">
        <v>0</v>
      </c>
      <c r="AF576" s="347">
        <v>0</v>
      </c>
      <c r="AG576" s="347">
        <f t="shared" ref="AG576:AL576" si="805">AG565*AG567</f>
        <v>0</v>
      </c>
      <c r="AH576" s="347">
        <f t="shared" si="805"/>
        <v>0</v>
      </c>
      <c r="AI576" s="347">
        <f t="shared" si="805"/>
        <v>0</v>
      </c>
      <c r="AJ576" s="347">
        <f>AJ565*AJ567</f>
        <v>0</v>
      </c>
      <c r="AK576" s="347">
        <f>AK565*AK567</f>
        <v>0</v>
      </c>
      <c r="AL576" s="347">
        <f t="shared" si="805"/>
        <v>0</v>
      </c>
      <c r="AM576" s="407">
        <f>SUM(Y576:AL576)</f>
        <v>50722.817999999999</v>
      </c>
    </row>
    <row r="577" spans="1:39" ht="15.5">
      <c r="B577" s="349" t="s">
        <v>304</v>
      </c>
      <c r="C577" s="345"/>
      <c r="D577" s="350"/>
      <c r="E577" s="334"/>
      <c r="F577" s="334"/>
      <c r="G577" s="334"/>
      <c r="H577" s="334"/>
      <c r="I577" s="334"/>
      <c r="J577" s="334"/>
      <c r="K577" s="334"/>
      <c r="L577" s="334"/>
      <c r="M577" s="334"/>
      <c r="N577" s="334"/>
      <c r="O577" s="300"/>
      <c r="P577" s="334"/>
      <c r="Q577" s="334"/>
      <c r="R577" s="334"/>
      <c r="S577" s="350"/>
      <c r="T577" s="350"/>
      <c r="U577" s="350"/>
      <c r="V577" s="350"/>
      <c r="W577" s="334"/>
      <c r="X577" s="334"/>
      <c r="Y577" s="351"/>
      <c r="Z577" s="351"/>
      <c r="AA577" s="351"/>
      <c r="AB577" s="351"/>
      <c r="AC577" s="351"/>
      <c r="AD577" s="351"/>
      <c r="AE577" s="351"/>
      <c r="AF577" s="351"/>
      <c r="AG577" s="351"/>
      <c r="AH577" s="351"/>
      <c r="AI577" s="351"/>
      <c r="AJ577" s="351"/>
      <c r="AK577" s="351"/>
      <c r="AL577" s="351"/>
      <c r="AM577" s="407">
        <f>AM575-AM576</f>
        <v>146026.0097087321</v>
      </c>
    </row>
    <row r="578" spans="1:39" ht="15.5">
      <c r="B578" s="324"/>
      <c r="C578" s="350"/>
      <c r="D578" s="350"/>
      <c r="E578" s="334"/>
      <c r="F578" s="334"/>
      <c r="G578" s="334"/>
      <c r="H578" s="334"/>
      <c r="I578" s="334"/>
      <c r="J578" s="334"/>
      <c r="K578" s="334"/>
      <c r="L578" s="334"/>
      <c r="M578" s="334"/>
      <c r="N578" s="334"/>
      <c r="O578" s="300"/>
      <c r="P578" s="334"/>
      <c r="Q578" s="334"/>
      <c r="R578" s="334"/>
      <c r="S578" s="350"/>
      <c r="T578" s="345"/>
      <c r="U578" s="350"/>
      <c r="V578" s="350"/>
      <c r="W578" s="334"/>
      <c r="X578" s="334"/>
      <c r="Y578" s="352"/>
      <c r="Z578" s="352"/>
      <c r="AA578" s="352"/>
      <c r="AB578" s="352"/>
      <c r="AC578" s="352"/>
      <c r="AD578" s="352"/>
      <c r="AE578" s="352"/>
      <c r="AF578" s="352"/>
      <c r="AG578" s="352"/>
      <c r="AH578" s="352"/>
      <c r="AI578" s="352"/>
      <c r="AJ578" s="352"/>
      <c r="AK578" s="352"/>
      <c r="AL578" s="352"/>
      <c r="AM578" s="348"/>
    </row>
    <row r="579" spans="1:39" ht="15.5">
      <c r="B579" s="439" t="s">
        <v>305</v>
      </c>
      <c r="C579" s="304"/>
      <c r="D579" s="279"/>
      <c r="E579" s="279"/>
      <c r="F579" s="279"/>
      <c r="G579" s="279"/>
      <c r="H579" s="279"/>
      <c r="I579" s="279"/>
      <c r="J579" s="279"/>
      <c r="K579" s="279"/>
      <c r="L579" s="279"/>
      <c r="M579" s="279"/>
      <c r="N579" s="279"/>
      <c r="O579" s="357"/>
      <c r="P579" s="279"/>
      <c r="Q579" s="279"/>
      <c r="R579" s="279"/>
      <c r="S579" s="304"/>
      <c r="T579" s="309"/>
      <c r="U579" s="309"/>
      <c r="V579" s="279"/>
      <c r="W579" s="279"/>
      <c r="X579" s="309"/>
      <c r="Y579" s="291">
        <v>0</v>
      </c>
      <c r="Z579" s="291">
        <v>0</v>
      </c>
      <c r="AA579" s="291">
        <v>0</v>
      </c>
      <c r="AB579" s="291">
        <v>0</v>
      </c>
      <c r="AC579" s="291">
        <v>0</v>
      </c>
      <c r="AD579" s="291">
        <v>0</v>
      </c>
      <c r="AE579" s="291">
        <v>0</v>
      </c>
      <c r="AF579" s="291">
        <v>0</v>
      </c>
      <c r="AG579" s="291">
        <f t="shared" ref="AG579:AL579" si="806">IF(AG402="kw",SUMPRODUCT($N$404:$N$562,$P$404:$P$562,AG404:AG562),SUMPRODUCT($E$404:$E$562,AG404:AG562))</f>
        <v>0</v>
      </c>
      <c r="AH579" s="291">
        <f t="shared" si="806"/>
        <v>0</v>
      </c>
      <c r="AI579" s="291">
        <f t="shared" si="806"/>
        <v>0</v>
      </c>
      <c r="AJ579" s="291">
        <f t="shared" si="806"/>
        <v>0</v>
      </c>
      <c r="AK579" s="291">
        <f t="shared" si="806"/>
        <v>0</v>
      </c>
      <c r="AL579" s="291">
        <f t="shared" si="806"/>
        <v>0</v>
      </c>
      <c r="AM579" s="337"/>
    </row>
    <row r="580" spans="1:39" ht="15.5">
      <c r="B580" s="439" t="s">
        <v>306</v>
      </c>
      <c r="C580" s="304"/>
      <c r="D580" s="279"/>
      <c r="E580" s="279"/>
      <c r="F580" s="279"/>
      <c r="G580" s="279"/>
      <c r="H580" s="279"/>
      <c r="I580" s="279"/>
      <c r="J580" s="279"/>
      <c r="K580" s="279"/>
      <c r="L580" s="279"/>
      <c r="M580" s="279"/>
      <c r="N580" s="279"/>
      <c r="O580" s="357"/>
      <c r="P580" s="279"/>
      <c r="Q580" s="279"/>
      <c r="R580" s="279"/>
      <c r="S580" s="304"/>
      <c r="T580" s="309"/>
      <c r="U580" s="309"/>
      <c r="V580" s="279"/>
      <c r="W580" s="279"/>
      <c r="X580" s="309"/>
      <c r="Y580" s="291">
        <v>0</v>
      </c>
      <c r="Z580" s="291">
        <v>0</v>
      </c>
      <c r="AA580" s="291">
        <v>0</v>
      </c>
      <c r="AB580" s="291">
        <v>0</v>
      </c>
      <c r="AC580" s="291">
        <v>0</v>
      </c>
      <c r="AD580" s="291">
        <v>0</v>
      </c>
      <c r="AE580" s="291">
        <v>0</v>
      </c>
      <c r="AF580" s="291">
        <v>0</v>
      </c>
      <c r="AG580" s="291">
        <f t="shared" ref="AG580:AL580" si="807">IF(AG402="kw",SUMPRODUCT($N$404:$N$562,$Q$404:$Q$562,AG404:AG562),SUMPRODUCT($F$404:$F$562,AG404:AG562))</f>
        <v>0</v>
      </c>
      <c r="AH580" s="291">
        <f t="shared" si="807"/>
        <v>0</v>
      </c>
      <c r="AI580" s="291">
        <f t="shared" si="807"/>
        <v>0</v>
      </c>
      <c r="AJ580" s="291">
        <f t="shared" si="807"/>
        <v>0</v>
      </c>
      <c r="AK580" s="291">
        <f t="shared" si="807"/>
        <v>0</v>
      </c>
      <c r="AL580" s="291">
        <f t="shared" si="807"/>
        <v>0</v>
      </c>
      <c r="AM580" s="337"/>
    </row>
    <row r="581" spans="1:39" ht="15.5">
      <c r="B581" s="440" t="s">
        <v>307</v>
      </c>
      <c r="C581" s="364"/>
      <c r="D581" s="384"/>
      <c r="E581" s="384"/>
      <c r="F581" s="384"/>
      <c r="G581" s="384"/>
      <c r="H581" s="384"/>
      <c r="I581" s="384"/>
      <c r="J581" s="384"/>
      <c r="K581" s="384"/>
      <c r="L581" s="384"/>
      <c r="M581" s="384"/>
      <c r="N581" s="384"/>
      <c r="O581" s="383"/>
      <c r="P581" s="384"/>
      <c r="Q581" s="384"/>
      <c r="R581" s="384"/>
      <c r="S581" s="364"/>
      <c r="T581" s="385"/>
      <c r="U581" s="385"/>
      <c r="V581" s="384"/>
      <c r="W581" s="384"/>
      <c r="X581" s="385"/>
      <c r="Y581" s="326">
        <v>0</v>
      </c>
      <c r="Z581" s="326">
        <v>0</v>
      </c>
      <c r="AA581" s="326">
        <v>0</v>
      </c>
      <c r="AB581" s="326">
        <v>0</v>
      </c>
      <c r="AC581" s="326">
        <v>0</v>
      </c>
      <c r="AD581" s="326">
        <v>0</v>
      </c>
      <c r="AE581" s="326">
        <v>0</v>
      </c>
      <c r="AF581" s="326">
        <v>0</v>
      </c>
      <c r="AG581" s="326">
        <f t="shared" ref="AG581:AL581" si="808">IF(AG402="kw",SUMPRODUCT($N$404:$N$562,$R$404:$R$562,AG404:AG562),SUMPRODUCT($G$404:$G$562,AG404:AG562))</f>
        <v>0</v>
      </c>
      <c r="AH581" s="326">
        <f t="shared" si="808"/>
        <v>0</v>
      </c>
      <c r="AI581" s="326">
        <f t="shared" si="808"/>
        <v>0</v>
      </c>
      <c r="AJ581" s="326">
        <f t="shared" si="808"/>
        <v>0</v>
      </c>
      <c r="AK581" s="326">
        <f t="shared" si="808"/>
        <v>0</v>
      </c>
      <c r="AL581" s="326">
        <f t="shared" si="808"/>
        <v>0</v>
      </c>
      <c r="AM581" s="386"/>
    </row>
    <row r="582" spans="1:39" ht="22.5" customHeight="1">
      <c r="B582" s="368" t="s">
        <v>587</v>
      </c>
      <c r="C582" s="387"/>
      <c r="D582" s="388"/>
      <c r="E582" s="388"/>
      <c r="F582" s="388"/>
      <c r="G582" s="388"/>
      <c r="H582" s="388"/>
      <c r="I582" s="388"/>
      <c r="J582" s="388"/>
      <c r="K582" s="388"/>
      <c r="L582" s="388"/>
      <c r="M582" s="388"/>
      <c r="N582" s="388"/>
      <c r="O582" s="388"/>
      <c r="P582" s="388"/>
      <c r="Q582" s="388"/>
      <c r="R582" s="388"/>
      <c r="S582" s="371"/>
      <c r="T582" s="372"/>
      <c r="U582" s="388"/>
      <c r="V582" s="388"/>
      <c r="W582" s="388"/>
      <c r="X582" s="388"/>
      <c r="Y582" s="409"/>
      <c r="Z582" s="409"/>
      <c r="AA582" s="409"/>
      <c r="AB582" s="409"/>
      <c r="AC582" s="409"/>
      <c r="AD582" s="409"/>
      <c r="AE582" s="409"/>
      <c r="AF582" s="409"/>
      <c r="AG582" s="409"/>
      <c r="AH582" s="409"/>
      <c r="AI582" s="409"/>
      <c r="AJ582" s="409"/>
      <c r="AK582" s="409"/>
      <c r="AL582" s="409"/>
      <c r="AM582" s="389"/>
    </row>
    <row r="585" spans="1:39" ht="15.5">
      <c r="B585" s="280" t="s">
        <v>309</v>
      </c>
      <c r="C585" s="281"/>
      <c r="D585" s="590" t="s">
        <v>526</v>
      </c>
      <c r="E585" s="253"/>
      <c r="F585" s="590"/>
      <c r="G585" s="253"/>
      <c r="H585" s="253"/>
      <c r="I585" s="253"/>
      <c r="J585" s="253"/>
      <c r="K585" s="253"/>
      <c r="L585" s="253"/>
      <c r="M585" s="253"/>
      <c r="N585" s="253"/>
      <c r="O585" s="281"/>
      <c r="P585" s="253"/>
      <c r="Q585" s="253"/>
      <c r="R585" s="253"/>
      <c r="S585" s="253"/>
      <c r="T585" s="253"/>
      <c r="U585" s="253"/>
      <c r="V585" s="253"/>
      <c r="W585" s="253"/>
      <c r="X585" s="253"/>
      <c r="Y585" s="270"/>
      <c r="Z585" s="267"/>
      <c r="AA585" s="267"/>
      <c r="AB585" s="267"/>
      <c r="AC585" s="267"/>
      <c r="AD585" s="267"/>
      <c r="AE585" s="267"/>
      <c r="AF585" s="267"/>
      <c r="AG585" s="267"/>
      <c r="AH585" s="267"/>
      <c r="AI585" s="267"/>
      <c r="AJ585" s="267"/>
      <c r="AK585" s="267"/>
      <c r="AL585" s="267"/>
    </row>
    <row r="586" spans="1:39" ht="33.75" customHeight="1">
      <c r="B586" s="919" t="s">
        <v>211</v>
      </c>
      <c r="C586" s="920" t="s">
        <v>33</v>
      </c>
      <c r="D586" s="284" t="s">
        <v>422</v>
      </c>
      <c r="E586" s="922" t="s">
        <v>209</v>
      </c>
      <c r="F586" s="923"/>
      <c r="G586" s="923"/>
      <c r="H586" s="923"/>
      <c r="I586" s="923"/>
      <c r="J586" s="923"/>
      <c r="K586" s="923"/>
      <c r="L586" s="923"/>
      <c r="M586" s="924"/>
      <c r="N586" s="928" t="s">
        <v>213</v>
      </c>
      <c r="O586" s="284" t="s">
        <v>423</v>
      </c>
      <c r="P586" s="922" t="s">
        <v>212</v>
      </c>
      <c r="Q586" s="923"/>
      <c r="R586" s="923"/>
      <c r="S586" s="923"/>
      <c r="T586" s="923"/>
      <c r="U586" s="923"/>
      <c r="V586" s="923"/>
      <c r="W586" s="923"/>
      <c r="X586" s="924"/>
      <c r="Y586" s="925" t="s">
        <v>243</v>
      </c>
      <c r="Z586" s="926"/>
      <c r="AA586" s="926"/>
      <c r="AB586" s="926"/>
      <c r="AC586" s="926"/>
      <c r="AD586" s="926"/>
      <c r="AE586" s="926"/>
      <c r="AF586" s="926"/>
      <c r="AG586" s="926"/>
      <c r="AH586" s="926"/>
      <c r="AI586" s="926"/>
      <c r="AJ586" s="926"/>
      <c r="AK586" s="926"/>
      <c r="AL586" s="926"/>
      <c r="AM586" s="927"/>
    </row>
    <row r="587" spans="1:39" ht="68.25" customHeight="1">
      <c r="B587" s="911"/>
      <c r="C587" s="921"/>
      <c r="D587" s="285">
        <v>2018</v>
      </c>
      <c r="E587" s="285">
        <v>2019</v>
      </c>
      <c r="F587" s="285">
        <v>2020</v>
      </c>
      <c r="G587" s="285">
        <v>2021</v>
      </c>
      <c r="H587" s="285">
        <v>2022</v>
      </c>
      <c r="I587" s="285">
        <v>2023</v>
      </c>
      <c r="J587" s="285">
        <v>2024</v>
      </c>
      <c r="K587" s="285">
        <v>2025</v>
      </c>
      <c r="L587" s="285">
        <v>2026</v>
      </c>
      <c r="M587" s="285">
        <v>2027</v>
      </c>
      <c r="N587" s="929"/>
      <c r="O587" s="285">
        <v>2018</v>
      </c>
      <c r="P587" s="285">
        <v>2019</v>
      </c>
      <c r="Q587" s="285">
        <v>2020</v>
      </c>
      <c r="R587" s="285">
        <v>2021</v>
      </c>
      <c r="S587" s="285">
        <v>2022</v>
      </c>
      <c r="T587" s="285">
        <v>2023</v>
      </c>
      <c r="U587" s="285">
        <v>2024</v>
      </c>
      <c r="V587" s="285">
        <v>2025</v>
      </c>
      <c r="W587" s="285">
        <v>2026</v>
      </c>
      <c r="X587" s="285">
        <v>2027</v>
      </c>
      <c r="Y587" s="285" t="s">
        <v>29</v>
      </c>
      <c r="Z587" s="285" t="s">
        <v>371</v>
      </c>
      <c r="AA587" s="285" t="s">
        <v>688</v>
      </c>
      <c r="AB587" s="285" t="s">
        <v>689</v>
      </c>
      <c r="AC587" s="285" t="s">
        <v>733</v>
      </c>
      <c r="AD587" s="285" t="s">
        <v>733</v>
      </c>
      <c r="AE587" s="285" t="s">
        <v>733</v>
      </c>
      <c r="AF587" s="285" t="s">
        <v>733</v>
      </c>
      <c r="AG587" s="285" t="str">
        <f>'1.  LRAMVA Summary'!L52</f>
        <v/>
      </c>
      <c r="AH587" s="285" t="str">
        <f>'1.  LRAMVA Summary'!M52</f>
        <v/>
      </c>
      <c r="AI587" s="285" t="str">
        <f>'1.  LRAMVA Summary'!N52</f>
        <v/>
      </c>
      <c r="AJ587" s="285" t="str">
        <f>'1.  LRAMVA Summary'!O52</f>
        <v/>
      </c>
      <c r="AK587" s="285" t="str">
        <f>'1.  LRAMVA Summary'!P52</f>
        <v/>
      </c>
      <c r="AL587" s="285" t="str">
        <f>'1.  LRAMVA Summary'!Q52</f>
        <v/>
      </c>
      <c r="AM587" s="287" t="str">
        <f>'1.  LRAMVA Summary'!R52</f>
        <v>Total</v>
      </c>
    </row>
    <row r="588" spans="1:39" ht="15.75" customHeight="1">
      <c r="A588" s="532"/>
      <c r="B588" s="518" t="s">
        <v>504</v>
      </c>
      <c r="C588" s="289"/>
      <c r="D588" s="289"/>
      <c r="E588" s="289"/>
      <c r="F588" s="289"/>
      <c r="G588" s="289"/>
      <c r="H588" s="289"/>
      <c r="I588" s="289"/>
      <c r="J588" s="289"/>
      <c r="K588" s="289"/>
      <c r="L588" s="289"/>
      <c r="M588" s="289"/>
      <c r="N588" s="290"/>
      <c r="O588" s="289"/>
      <c r="P588" s="289"/>
      <c r="Q588" s="289"/>
      <c r="R588" s="289"/>
      <c r="S588" s="289"/>
      <c r="T588" s="289"/>
      <c r="U588" s="289"/>
      <c r="V588" s="289"/>
      <c r="W588" s="289"/>
      <c r="X588" s="289"/>
      <c r="Y588" s="291" t="s">
        <v>27</v>
      </c>
      <c r="Z588" s="291" t="s">
        <v>27</v>
      </c>
      <c r="AA588" s="291" t="s">
        <v>28</v>
      </c>
      <c r="AB588" s="291" t="s">
        <v>28</v>
      </c>
      <c r="AC588" s="291">
        <v>0</v>
      </c>
      <c r="AD588" s="291">
        <v>0</v>
      </c>
      <c r="AE588" s="291">
        <v>0</v>
      </c>
      <c r="AF588" s="291">
        <v>0</v>
      </c>
      <c r="AG588" s="291">
        <f>'1.  LRAMVA Summary'!L53</f>
        <v>0</v>
      </c>
      <c r="AH588" s="291">
        <f>'1.  LRAMVA Summary'!M53</f>
        <v>0</v>
      </c>
      <c r="AI588" s="291">
        <f>'1.  LRAMVA Summary'!N53</f>
        <v>0</v>
      </c>
      <c r="AJ588" s="291">
        <f>'1.  LRAMVA Summary'!O53</f>
        <v>0</v>
      </c>
      <c r="AK588" s="291">
        <f>'1.  LRAMVA Summary'!P53</f>
        <v>0</v>
      </c>
      <c r="AL588" s="291">
        <f>'1.  LRAMVA Summary'!Q53</f>
        <v>0</v>
      </c>
      <c r="AM588" s="292"/>
    </row>
    <row r="589" spans="1:39" ht="15.5" hidden="1" outlineLevel="1">
      <c r="A589" s="532"/>
      <c r="B589" s="504" t="s">
        <v>497</v>
      </c>
      <c r="C589" s="289"/>
      <c r="D589" s="289"/>
      <c r="E589" s="289"/>
      <c r="F589" s="289"/>
      <c r="G589" s="289"/>
      <c r="H589" s="289"/>
      <c r="I589" s="289"/>
      <c r="J589" s="289"/>
      <c r="K589" s="289"/>
      <c r="L589" s="289"/>
      <c r="M589" s="289"/>
      <c r="N589" s="290"/>
      <c r="O589" s="289"/>
      <c r="P589" s="289"/>
      <c r="Q589" s="289"/>
      <c r="R589" s="289"/>
      <c r="S589" s="289"/>
      <c r="T589" s="289"/>
      <c r="U589" s="289"/>
      <c r="V589" s="289"/>
      <c r="W589" s="289"/>
      <c r="X589" s="289"/>
      <c r="Y589" s="291"/>
      <c r="Z589" s="291"/>
      <c r="AA589" s="291"/>
      <c r="AB589" s="291"/>
      <c r="AC589" s="291"/>
      <c r="AD589" s="291"/>
      <c r="AE589" s="291"/>
      <c r="AF589" s="291"/>
      <c r="AG589" s="291"/>
      <c r="AH589" s="291"/>
      <c r="AI589" s="291"/>
      <c r="AJ589" s="291"/>
      <c r="AK589" s="291"/>
      <c r="AL589" s="291"/>
      <c r="AM589" s="292"/>
    </row>
    <row r="590" spans="1:39" ht="15.5" hidden="1" outlineLevel="1">
      <c r="A590" s="532">
        <v>1</v>
      </c>
      <c r="B590" s="428" t="s">
        <v>95</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5"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v>0</v>
      </c>
      <c r="Z591" s="411">
        <v>0</v>
      </c>
      <c r="AA591" s="411">
        <v>0</v>
      </c>
      <c r="AB591" s="411">
        <v>0</v>
      </c>
      <c r="AC591" s="411">
        <v>0</v>
      </c>
      <c r="AD591" s="411">
        <v>0</v>
      </c>
      <c r="AE591" s="411">
        <v>0</v>
      </c>
      <c r="AF591" s="411">
        <v>0</v>
      </c>
      <c r="AG591" s="411">
        <f t="shared" ref="AG591" si="809">AG590</f>
        <v>0</v>
      </c>
      <c r="AH591" s="411">
        <f t="shared" ref="AH591" si="810">AH590</f>
        <v>0</v>
      </c>
      <c r="AI591" s="411">
        <f t="shared" ref="AI591" si="811">AI590</f>
        <v>0</v>
      </c>
      <c r="AJ591" s="411">
        <f t="shared" ref="AJ591" si="812">AJ590</f>
        <v>0</v>
      </c>
      <c r="AK591" s="411">
        <f t="shared" ref="AK591" si="813">AK590</f>
        <v>0</v>
      </c>
      <c r="AL591" s="411">
        <f t="shared" ref="AL591" si="814">AL590</f>
        <v>0</v>
      </c>
      <c r="AM591" s="297"/>
    </row>
    <row r="592" spans="1:39" ht="15.5" hidden="1" outlineLevel="1">
      <c r="A592" s="532"/>
      <c r="B592" s="298"/>
      <c r="C592" s="299"/>
      <c r="D592" s="299"/>
      <c r="E592" s="299"/>
      <c r="F592" s="299"/>
      <c r="G592" s="299"/>
      <c r="H592" s="299"/>
      <c r="I592" s="299"/>
      <c r="J592" s="299"/>
      <c r="K592" s="299"/>
      <c r="L592" s="299"/>
      <c r="M592" s="299"/>
      <c r="N592" s="300"/>
      <c r="O592" s="299"/>
      <c r="P592" s="299"/>
      <c r="Q592" s="299"/>
      <c r="R592" s="299"/>
      <c r="S592" s="299"/>
      <c r="T592" s="299"/>
      <c r="U592" s="299"/>
      <c r="V592" s="299"/>
      <c r="W592" s="299"/>
      <c r="X592" s="299"/>
      <c r="Y592" s="412"/>
      <c r="Z592" s="413"/>
      <c r="AA592" s="413"/>
      <c r="AB592" s="413"/>
      <c r="AC592" s="413"/>
      <c r="AD592" s="413"/>
      <c r="AE592" s="413"/>
      <c r="AF592" s="413"/>
      <c r="AG592" s="413"/>
      <c r="AH592" s="413"/>
      <c r="AI592" s="413"/>
      <c r="AJ592" s="413"/>
      <c r="AK592" s="413"/>
      <c r="AL592" s="413"/>
      <c r="AM592" s="302"/>
    </row>
    <row r="593" spans="1:39" ht="15.5" hidden="1" outlineLevel="1">
      <c r="A593" s="532">
        <v>2</v>
      </c>
      <c r="B593" s="428" t="s">
        <v>96</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5"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v>0</v>
      </c>
      <c r="Z594" s="411">
        <v>0</v>
      </c>
      <c r="AA594" s="411">
        <v>0</v>
      </c>
      <c r="AB594" s="411">
        <v>0</v>
      </c>
      <c r="AC594" s="411">
        <v>0</v>
      </c>
      <c r="AD594" s="411">
        <v>0</v>
      </c>
      <c r="AE594" s="411">
        <v>0</v>
      </c>
      <c r="AF594" s="411">
        <v>0</v>
      </c>
      <c r="AG594" s="411">
        <f t="shared" ref="AG594" si="815">AG593</f>
        <v>0</v>
      </c>
      <c r="AH594" s="411">
        <f t="shared" ref="AH594" si="816">AH593</f>
        <v>0</v>
      </c>
      <c r="AI594" s="411">
        <f t="shared" ref="AI594" si="817">AI593</f>
        <v>0</v>
      </c>
      <c r="AJ594" s="411">
        <f t="shared" ref="AJ594" si="818">AJ593</f>
        <v>0</v>
      </c>
      <c r="AK594" s="411">
        <f t="shared" ref="AK594" si="819">AK593</f>
        <v>0</v>
      </c>
      <c r="AL594" s="411">
        <f t="shared" ref="AL594" si="820">AL593</f>
        <v>0</v>
      </c>
      <c r="AM594" s="297"/>
    </row>
    <row r="595" spans="1:39" ht="15.5" hidden="1" outlineLevel="1">
      <c r="A595" s="532"/>
      <c r="B595" s="298"/>
      <c r="C595" s="299"/>
      <c r="D595" s="304"/>
      <c r="E595" s="304"/>
      <c r="F595" s="304"/>
      <c r="G595" s="304"/>
      <c r="H595" s="304"/>
      <c r="I595" s="304"/>
      <c r="J595" s="304"/>
      <c r="K595" s="304"/>
      <c r="L595" s="304"/>
      <c r="M595" s="304"/>
      <c r="N595" s="300"/>
      <c r="O595" s="304"/>
      <c r="P595" s="304"/>
      <c r="Q595" s="304"/>
      <c r="R595" s="304"/>
      <c r="S595" s="304"/>
      <c r="T595" s="304"/>
      <c r="U595" s="304"/>
      <c r="V595" s="304"/>
      <c r="W595" s="304"/>
      <c r="X595" s="304"/>
      <c r="Y595" s="412"/>
      <c r="Z595" s="413"/>
      <c r="AA595" s="413"/>
      <c r="AB595" s="413"/>
      <c r="AC595" s="413"/>
      <c r="AD595" s="413"/>
      <c r="AE595" s="413"/>
      <c r="AF595" s="413"/>
      <c r="AG595" s="413"/>
      <c r="AH595" s="413"/>
      <c r="AI595" s="413"/>
      <c r="AJ595" s="413"/>
      <c r="AK595" s="413"/>
      <c r="AL595" s="413"/>
      <c r="AM595" s="302"/>
    </row>
    <row r="596" spans="1:39" ht="15.5" hidden="1" outlineLevel="1">
      <c r="A596" s="532">
        <v>3</v>
      </c>
      <c r="B596" s="428" t="s">
        <v>97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5"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v>0</v>
      </c>
      <c r="Z597" s="411">
        <v>0</v>
      </c>
      <c r="AA597" s="411">
        <v>0</v>
      </c>
      <c r="AB597" s="411">
        <v>0</v>
      </c>
      <c r="AC597" s="411">
        <v>0</v>
      </c>
      <c r="AD597" s="411">
        <v>0</v>
      </c>
      <c r="AE597" s="411">
        <v>0</v>
      </c>
      <c r="AF597" s="411">
        <v>0</v>
      </c>
      <c r="AG597" s="411">
        <f t="shared" ref="AG597" si="821">AG596</f>
        <v>0</v>
      </c>
      <c r="AH597" s="411">
        <f t="shared" ref="AH597" si="822">AH596</f>
        <v>0</v>
      </c>
      <c r="AI597" s="411">
        <f t="shared" ref="AI597" si="823">AI596</f>
        <v>0</v>
      </c>
      <c r="AJ597" s="411">
        <f t="shared" ref="AJ597" si="824">AJ596</f>
        <v>0</v>
      </c>
      <c r="AK597" s="411">
        <f t="shared" ref="AK597" si="825">AK596</f>
        <v>0</v>
      </c>
      <c r="AL597" s="411">
        <f t="shared" ref="AL597" si="826">AL596</f>
        <v>0</v>
      </c>
      <c r="AM597" s="297"/>
    </row>
    <row r="598" spans="1:39" ht="15.5" hidden="1" outlineLevel="1">
      <c r="A598" s="532"/>
      <c r="B598" s="294"/>
      <c r="C598" s="305"/>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ht="15.5" hidden="1" outlineLevel="1">
      <c r="A599" s="532">
        <v>4</v>
      </c>
      <c r="B599" s="520" t="s">
        <v>678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5"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v>0</v>
      </c>
      <c r="Z600" s="411">
        <v>0</v>
      </c>
      <c r="AA600" s="411">
        <v>0</v>
      </c>
      <c r="AB600" s="411">
        <v>0</v>
      </c>
      <c r="AC600" s="411">
        <v>0</v>
      </c>
      <c r="AD600" s="411">
        <v>0</v>
      </c>
      <c r="AE600" s="411">
        <v>0</v>
      </c>
      <c r="AF600" s="411">
        <v>0</v>
      </c>
      <c r="AG600" s="411">
        <f t="shared" ref="AG600" si="827">AG599</f>
        <v>0</v>
      </c>
      <c r="AH600" s="411">
        <f t="shared" ref="AH600" si="828">AH599</f>
        <v>0</v>
      </c>
      <c r="AI600" s="411">
        <f t="shared" ref="AI600" si="829">AI599</f>
        <v>0</v>
      </c>
      <c r="AJ600" s="411">
        <f t="shared" ref="AJ600" si="830">AJ599</f>
        <v>0</v>
      </c>
      <c r="AK600" s="411">
        <f t="shared" ref="AK600" si="831">AK599</f>
        <v>0</v>
      </c>
      <c r="AL600" s="411">
        <f t="shared" ref="AL600" si="832">AL599</f>
        <v>0</v>
      </c>
      <c r="AM600" s="297"/>
    </row>
    <row r="601" spans="1:39" ht="15.5" hidden="1" outlineLevel="1">
      <c r="A601" s="532"/>
      <c r="B601" s="294"/>
      <c r="C601" s="305"/>
      <c r="D601" s="304"/>
      <c r="E601" s="304"/>
      <c r="F601" s="304"/>
      <c r="G601" s="304"/>
      <c r="H601" s="304"/>
      <c r="I601" s="304"/>
      <c r="J601" s="304"/>
      <c r="K601" s="304"/>
      <c r="L601" s="304"/>
      <c r="M601" s="304"/>
      <c r="N601" s="291"/>
      <c r="O601" s="304"/>
      <c r="P601" s="304"/>
      <c r="Q601" s="304"/>
      <c r="R601" s="304"/>
      <c r="S601" s="304"/>
      <c r="T601" s="304"/>
      <c r="U601" s="304"/>
      <c r="V601" s="304"/>
      <c r="W601" s="304"/>
      <c r="X601" s="304"/>
      <c r="Y601" s="412"/>
      <c r="Z601" s="412"/>
      <c r="AA601" s="412"/>
      <c r="AB601" s="412"/>
      <c r="AC601" s="412"/>
      <c r="AD601" s="412"/>
      <c r="AE601" s="412"/>
      <c r="AF601" s="412"/>
      <c r="AG601" s="412"/>
      <c r="AH601" s="412"/>
      <c r="AI601" s="412"/>
      <c r="AJ601" s="412"/>
      <c r="AK601" s="412"/>
      <c r="AL601" s="412"/>
      <c r="AM601" s="306"/>
    </row>
    <row r="602" spans="1:39" ht="15.75" hidden="1" customHeight="1" outlineLevel="1">
      <c r="A602" s="532">
        <v>5</v>
      </c>
      <c r="B602" s="428" t="s">
        <v>98</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ht="15.5" hidden="1" outlineLevel="1">
      <c r="A603" s="532"/>
      <c r="B603" s="294" t="s">
        <v>310</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v>0</v>
      </c>
      <c r="Z603" s="411">
        <v>0</v>
      </c>
      <c r="AA603" s="411">
        <v>0</v>
      </c>
      <c r="AB603" s="411">
        <v>0</v>
      </c>
      <c r="AC603" s="411">
        <v>0</v>
      </c>
      <c r="AD603" s="411">
        <v>0</v>
      </c>
      <c r="AE603" s="411">
        <v>0</v>
      </c>
      <c r="AF603" s="411">
        <v>0</v>
      </c>
      <c r="AG603" s="411">
        <f t="shared" ref="AG603" si="833">AG602</f>
        <v>0</v>
      </c>
      <c r="AH603" s="411">
        <f t="shared" ref="AH603" si="834">AH602</f>
        <v>0</v>
      </c>
      <c r="AI603" s="411">
        <f t="shared" ref="AI603" si="835">AI602</f>
        <v>0</v>
      </c>
      <c r="AJ603" s="411">
        <f t="shared" ref="AJ603" si="836">AJ602</f>
        <v>0</v>
      </c>
      <c r="AK603" s="411">
        <f t="shared" ref="AK603" si="837">AK602</f>
        <v>0</v>
      </c>
      <c r="AL603" s="411">
        <f t="shared" ref="AL603" si="838">AL602</f>
        <v>0</v>
      </c>
      <c r="AM603" s="297"/>
    </row>
    <row r="604" spans="1:39" ht="15.5" hidden="1" outlineLevel="1">
      <c r="A604" s="532"/>
      <c r="B604" s="294"/>
      <c r="C604" s="291"/>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22"/>
      <c r="Z604" s="423"/>
      <c r="AA604" s="423"/>
      <c r="AB604" s="423"/>
      <c r="AC604" s="423"/>
      <c r="AD604" s="423"/>
      <c r="AE604" s="423"/>
      <c r="AF604" s="423"/>
      <c r="AG604" s="423"/>
      <c r="AH604" s="423"/>
      <c r="AI604" s="423"/>
      <c r="AJ604" s="423"/>
      <c r="AK604" s="423"/>
      <c r="AL604" s="423"/>
      <c r="AM604" s="297"/>
    </row>
    <row r="605" spans="1:39" ht="15.5" hidden="1" outlineLevel="1">
      <c r="A605" s="532"/>
      <c r="B605" s="319" t="s">
        <v>498</v>
      </c>
      <c r="C605" s="289"/>
      <c r="D605" s="289"/>
      <c r="E605" s="289"/>
      <c r="F605" s="289"/>
      <c r="G605" s="289"/>
      <c r="H605" s="289"/>
      <c r="I605" s="289"/>
      <c r="J605" s="289"/>
      <c r="K605" s="289"/>
      <c r="L605" s="289"/>
      <c r="M605" s="289"/>
      <c r="N605" s="290"/>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292"/>
    </row>
    <row r="606" spans="1:39" ht="15.5" hidden="1" outlineLevel="1">
      <c r="A606" s="532">
        <v>6</v>
      </c>
      <c r="B606" s="428" t="s">
        <v>99</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5" hidden="1" outlineLevel="1">
      <c r="A607" s="532"/>
      <c r="B607" s="294" t="s">
        <v>310</v>
      </c>
      <c r="C607" s="291" t="s">
        <v>163</v>
      </c>
      <c r="D607" s="295"/>
      <c r="E607" s="295"/>
      <c r="F607" s="295"/>
      <c r="G607" s="295"/>
      <c r="H607" s="295"/>
      <c r="I607" s="295"/>
      <c r="J607" s="295"/>
      <c r="K607" s="295"/>
      <c r="L607" s="295"/>
      <c r="M607" s="295"/>
      <c r="N607" s="295">
        <v>12</v>
      </c>
      <c r="O607" s="295"/>
      <c r="P607" s="295"/>
      <c r="Q607" s="295"/>
      <c r="R607" s="295"/>
      <c r="S607" s="295"/>
      <c r="T607" s="295"/>
      <c r="U607" s="295"/>
      <c r="V607" s="295"/>
      <c r="W607" s="295"/>
      <c r="X607" s="295"/>
      <c r="Y607" s="411">
        <v>0</v>
      </c>
      <c r="Z607" s="411">
        <v>0</v>
      </c>
      <c r="AA607" s="411">
        <v>0</v>
      </c>
      <c r="AB607" s="411">
        <v>0</v>
      </c>
      <c r="AC607" s="411">
        <v>0</v>
      </c>
      <c r="AD607" s="411">
        <v>0</v>
      </c>
      <c r="AE607" s="411">
        <v>0</v>
      </c>
      <c r="AF607" s="411">
        <v>0</v>
      </c>
      <c r="AG607" s="411">
        <f t="shared" ref="AG607" si="839">AG606</f>
        <v>0</v>
      </c>
      <c r="AH607" s="411">
        <f t="shared" ref="AH607" si="840">AH606</f>
        <v>0</v>
      </c>
      <c r="AI607" s="411">
        <f t="shared" ref="AI607" si="841">AI606</f>
        <v>0</v>
      </c>
      <c r="AJ607" s="411">
        <f t="shared" ref="AJ607" si="842">AJ606</f>
        <v>0</v>
      </c>
      <c r="AK607" s="411">
        <f t="shared" ref="AK607" si="843">AK606</f>
        <v>0</v>
      </c>
      <c r="AL607" s="411">
        <f t="shared" ref="AL607" si="844">AL606</f>
        <v>0</v>
      </c>
      <c r="AM607" s="311"/>
    </row>
    <row r="608" spans="1:39" ht="15.5" hidden="1" outlineLevel="1">
      <c r="A608" s="532"/>
      <c r="B608" s="310"/>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1" hidden="1" outlineLevel="1">
      <c r="A609" s="532">
        <v>7</v>
      </c>
      <c r="B609" s="428" t="s">
        <v>100</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5" hidden="1" outlineLevel="1">
      <c r="A610" s="532"/>
      <c r="B610" s="294" t="s">
        <v>310</v>
      </c>
      <c r="C610" s="291" t="s">
        <v>163</v>
      </c>
      <c r="D610" s="295"/>
      <c r="E610" s="295"/>
      <c r="F610" s="295"/>
      <c r="G610" s="295"/>
      <c r="H610" s="295"/>
      <c r="I610" s="295"/>
      <c r="J610" s="295"/>
      <c r="K610" s="295"/>
      <c r="L610" s="295"/>
      <c r="M610" s="295"/>
      <c r="N610" s="295">
        <v>12</v>
      </c>
      <c r="O610" s="295"/>
      <c r="P610" s="295"/>
      <c r="Q610" s="295"/>
      <c r="R610" s="295"/>
      <c r="S610" s="295"/>
      <c r="T610" s="295"/>
      <c r="U610" s="295"/>
      <c r="V610" s="295"/>
      <c r="W610" s="295"/>
      <c r="X610" s="295"/>
      <c r="Y610" s="411">
        <v>0</v>
      </c>
      <c r="Z610" s="411">
        <v>0</v>
      </c>
      <c r="AA610" s="411">
        <v>0</v>
      </c>
      <c r="AB610" s="411">
        <v>0</v>
      </c>
      <c r="AC610" s="411">
        <v>0</v>
      </c>
      <c r="AD610" s="411">
        <v>0</v>
      </c>
      <c r="AE610" s="411">
        <v>0</v>
      </c>
      <c r="AF610" s="411">
        <v>0</v>
      </c>
      <c r="AG610" s="411">
        <f t="shared" ref="AG610" si="845">AG609</f>
        <v>0</v>
      </c>
      <c r="AH610" s="411">
        <f t="shared" ref="AH610" si="846">AH609</f>
        <v>0</v>
      </c>
      <c r="AI610" s="411">
        <f t="shared" ref="AI610" si="847">AI609</f>
        <v>0</v>
      </c>
      <c r="AJ610" s="411">
        <f t="shared" ref="AJ610" si="848">AJ609</f>
        <v>0</v>
      </c>
      <c r="AK610" s="411">
        <f t="shared" ref="AK610" si="849">AK609</f>
        <v>0</v>
      </c>
      <c r="AL610" s="411">
        <f t="shared" ref="AL610" si="850">AL609</f>
        <v>0</v>
      </c>
      <c r="AM610" s="311"/>
    </row>
    <row r="611" spans="1:39" ht="15.5" hidden="1" outlineLevel="1">
      <c r="A611" s="532"/>
      <c r="B611" s="314"/>
      <c r="C611" s="312"/>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1" hidden="1" outlineLevel="1">
      <c r="A612" s="532">
        <v>8</v>
      </c>
      <c r="B612" s="428" t="s">
        <v>101</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5" hidden="1" outlineLevel="1">
      <c r="A613" s="532"/>
      <c r="B613" s="294" t="s">
        <v>310</v>
      </c>
      <c r="C613" s="291" t="s">
        <v>163</v>
      </c>
      <c r="D613" s="295"/>
      <c r="E613" s="295"/>
      <c r="F613" s="295"/>
      <c r="G613" s="295"/>
      <c r="H613" s="295"/>
      <c r="I613" s="295"/>
      <c r="J613" s="295"/>
      <c r="K613" s="295"/>
      <c r="L613" s="295"/>
      <c r="M613" s="295"/>
      <c r="N613" s="295">
        <v>12</v>
      </c>
      <c r="O613" s="295"/>
      <c r="P613" s="295"/>
      <c r="Q613" s="295"/>
      <c r="R613" s="295"/>
      <c r="S613" s="295"/>
      <c r="T613" s="295"/>
      <c r="U613" s="295"/>
      <c r="V613" s="295"/>
      <c r="W613" s="295"/>
      <c r="X613" s="295"/>
      <c r="Y613" s="411">
        <v>0</v>
      </c>
      <c r="Z613" s="411">
        <v>0</v>
      </c>
      <c r="AA613" s="411">
        <v>0</v>
      </c>
      <c r="AB613" s="411">
        <v>0</v>
      </c>
      <c r="AC613" s="411">
        <v>0</v>
      </c>
      <c r="AD613" s="411">
        <v>0</v>
      </c>
      <c r="AE613" s="411">
        <v>0</v>
      </c>
      <c r="AF613" s="411">
        <v>0</v>
      </c>
      <c r="AG613" s="411">
        <f t="shared" ref="AG613" si="851">AG612</f>
        <v>0</v>
      </c>
      <c r="AH613" s="411">
        <f t="shared" ref="AH613" si="852">AH612</f>
        <v>0</v>
      </c>
      <c r="AI613" s="411">
        <f t="shared" ref="AI613" si="853">AI612</f>
        <v>0</v>
      </c>
      <c r="AJ613" s="411">
        <f t="shared" ref="AJ613" si="854">AJ612</f>
        <v>0</v>
      </c>
      <c r="AK613" s="411">
        <f t="shared" ref="AK613" si="855">AK612</f>
        <v>0</v>
      </c>
      <c r="AL613" s="411">
        <f t="shared" ref="AL613" si="856">AL612</f>
        <v>0</v>
      </c>
      <c r="AM613" s="311"/>
    </row>
    <row r="614" spans="1:39" ht="15.5"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31" hidden="1" outlineLevel="1">
      <c r="A615" s="532">
        <v>9</v>
      </c>
      <c r="B615" s="428" t="s">
        <v>102</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5" hidden="1" outlineLevel="1">
      <c r="A616" s="532"/>
      <c r="B616" s="294" t="s">
        <v>310</v>
      </c>
      <c r="C616" s="291" t="s">
        <v>163</v>
      </c>
      <c r="D616" s="295"/>
      <c r="E616" s="295"/>
      <c r="F616" s="295"/>
      <c r="G616" s="295"/>
      <c r="H616" s="295"/>
      <c r="I616" s="295"/>
      <c r="J616" s="295"/>
      <c r="K616" s="295"/>
      <c r="L616" s="295"/>
      <c r="M616" s="295"/>
      <c r="N616" s="295">
        <v>12</v>
      </c>
      <c r="O616" s="295"/>
      <c r="P616" s="295"/>
      <c r="Q616" s="295"/>
      <c r="R616" s="295"/>
      <c r="S616" s="295"/>
      <c r="T616" s="295"/>
      <c r="U616" s="295"/>
      <c r="V616" s="295"/>
      <c r="W616" s="295"/>
      <c r="X616" s="295"/>
      <c r="Y616" s="411">
        <v>0</v>
      </c>
      <c r="Z616" s="411">
        <v>0</v>
      </c>
      <c r="AA616" s="411">
        <v>0</v>
      </c>
      <c r="AB616" s="411">
        <v>0</v>
      </c>
      <c r="AC616" s="411">
        <v>0</v>
      </c>
      <c r="AD616" s="411">
        <v>0</v>
      </c>
      <c r="AE616" s="411">
        <v>0</v>
      </c>
      <c r="AF616" s="411">
        <v>0</v>
      </c>
      <c r="AG616" s="411">
        <f t="shared" ref="AG616" si="857">AG615</f>
        <v>0</v>
      </c>
      <c r="AH616" s="411">
        <f t="shared" ref="AH616" si="858">AH615</f>
        <v>0</v>
      </c>
      <c r="AI616" s="411">
        <f t="shared" ref="AI616" si="859">AI615</f>
        <v>0</v>
      </c>
      <c r="AJ616" s="411">
        <f t="shared" ref="AJ616" si="860">AJ615</f>
        <v>0</v>
      </c>
      <c r="AK616" s="411">
        <f t="shared" ref="AK616" si="861">AK615</f>
        <v>0</v>
      </c>
      <c r="AL616" s="411">
        <f t="shared" ref="AL616" si="862">AL615</f>
        <v>0</v>
      </c>
      <c r="AM616" s="311"/>
    </row>
    <row r="617" spans="1:39" ht="15.5"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31" hidden="1" outlineLevel="1">
      <c r="A618" s="532">
        <v>10</v>
      </c>
      <c r="B618" s="428" t="s">
        <v>103</v>
      </c>
      <c r="C618" s="291" t="s">
        <v>25</v>
      </c>
      <c r="D618" s="295"/>
      <c r="E618" s="295"/>
      <c r="F618" s="295"/>
      <c r="G618" s="295"/>
      <c r="H618" s="295"/>
      <c r="I618" s="295"/>
      <c r="J618" s="295"/>
      <c r="K618" s="295"/>
      <c r="L618" s="295"/>
      <c r="M618" s="295"/>
      <c r="N618" s="295">
        <v>3</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ht="15.5" hidden="1" outlineLevel="1">
      <c r="A619" s="532"/>
      <c r="B619" s="294" t="s">
        <v>310</v>
      </c>
      <c r="C619" s="291" t="s">
        <v>163</v>
      </c>
      <c r="D619" s="295"/>
      <c r="E619" s="295"/>
      <c r="F619" s="295"/>
      <c r="G619" s="295"/>
      <c r="H619" s="295"/>
      <c r="I619" s="295"/>
      <c r="J619" s="295"/>
      <c r="K619" s="295"/>
      <c r="L619" s="295"/>
      <c r="M619" s="295"/>
      <c r="N619" s="295">
        <v>3</v>
      </c>
      <c r="O619" s="295"/>
      <c r="P619" s="295"/>
      <c r="Q619" s="295"/>
      <c r="R619" s="295"/>
      <c r="S619" s="295"/>
      <c r="T619" s="295"/>
      <c r="U619" s="295"/>
      <c r="V619" s="295"/>
      <c r="W619" s="295"/>
      <c r="X619" s="295"/>
      <c r="Y619" s="411">
        <v>0</v>
      </c>
      <c r="Z619" s="411">
        <v>0</v>
      </c>
      <c r="AA619" s="411">
        <v>0</v>
      </c>
      <c r="AB619" s="411">
        <v>0</v>
      </c>
      <c r="AC619" s="411">
        <v>0</v>
      </c>
      <c r="AD619" s="411">
        <v>0</v>
      </c>
      <c r="AE619" s="411">
        <v>0</v>
      </c>
      <c r="AF619" s="411">
        <v>0</v>
      </c>
      <c r="AG619" s="411">
        <f t="shared" ref="AG619" si="863">AG618</f>
        <v>0</v>
      </c>
      <c r="AH619" s="411">
        <f t="shared" ref="AH619" si="864">AH618</f>
        <v>0</v>
      </c>
      <c r="AI619" s="411">
        <f t="shared" ref="AI619" si="865">AI618</f>
        <v>0</v>
      </c>
      <c r="AJ619" s="411">
        <f t="shared" ref="AJ619" si="866">AJ618</f>
        <v>0</v>
      </c>
      <c r="AK619" s="411">
        <f t="shared" ref="AK619" si="867">AK618</f>
        <v>0</v>
      </c>
      <c r="AL619" s="411">
        <f t="shared" ref="AL619" si="868">AL618</f>
        <v>0</v>
      </c>
      <c r="AM619" s="311"/>
    </row>
    <row r="620" spans="1:39" ht="15.5" hidden="1" outlineLevel="1">
      <c r="A620" s="532"/>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15.5" hidden="1" outlineLevel="1">
      <c r="A621" s="532"/>
      <c r="B621" s="288" t="s">
        <v>10</v>
      </c>
      <c r="C621" s="289"/>
      <c r="D621" s="289"/>
      <c r="E621" s="289"/>
      <c r="F621" s="289"/>
      <c r="G621" s="289"/>
      <c r="H621" s="289"/>
      <c r="I621" s="289"/>
      <c r="J621" s="289"/>
      <c r="K621" s="289"/>
      <c r="L621" s="289"/>
      <c r="M621" s="289"/>
      <c r="N621" s="290"/>
      <c r="O621" s="289"/>
      <c r="P621" s="289"/>
      <c r="Q621" s="289"/>
      <c r="R621" s="289"/>
      <c r="S621" s="289"/>
      <c r="T621" s="289"/>
      <c r="U621" s="289"/>
      <c r="V621" s="289"/>
      <c r="W621" s="289"/>
      <c r="X621" s="289"/>
      <c r="Y621" s="414"/>
      <c r="Z621" s="414"/>
      <c r="AA621" s="414"/>
      <c r="AB621" s="414"/>
      <c r="AC621" s="414"/>
      <c r="AD621" s="414"/>
      <c r="AE621" s="414"/>
      <c r="AF621" s="414"/>
      <c r="AG621" s="414"/>
      <c r="AH621" s="414"/>
      <c r="AI621" s="414"/>
      <c r="AJ621" s="414"/>
      <c r="AK621" s="414"/>
      <c r="AL621" s="414"/>
      <c r="AM621" s="292"/>
    </row>
    <row r="622" spans="1:39" ht="31" hidden="1" outlineLevel="1">
      <c r="A622" s="532">
        <v>11</v>
      </c>
      <c r="B622" s="428" t="s">
        <v>104</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26"/>
      <c r="Z622" s="410"/>
      <c r="AA622" s="410"/>
      <c r="AB622" s="410"/>
      <c r="AC622" s="410"/>
      <c r="AD622" s="410"/>
      <c r="AE622" s="410"/>
      <c r="AF622" s="415"/>
      <c r="AG622" s="415"/>
      <c r="AH622" s="415"/>
      <c r="AI622" s="415"/>
      <c r="AJ622" s="415"/>
      <c r="AK622" s="415"/>
      <c r="AL622" s="415"/>
      <c r="AM622" s="296">
        <f>SUM(Y622:AL622)</f>
        <v>0</v>
      </c>
    </row>
    <row r="623" spans="1:39" ht="15.5" hidden="1" outlineLevel="1">
      <c r="A623" s="532"/>
      <c r="B623" s="294" t="s">
        <v>310</v>
      </c>
      <c r="C623" s="291" t="s">
        <v>163</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411">
        <v>0</v>
      </c>
      <c r="Z623" s="411">
        <v>0</v>
      </c>
      <c r="AA623" s="411">
        <v>0</v>
      </c>
      <c r="AB623" s="411">
        <v>0</v>
      </c>
      <c r="AC623" s="411">
        <v>0</v>
      </c>
      <c r="AD623" s="411">
        <v>0</v>
      </c>
      <c r="AE623" s="411">
        <v>0</v>
      </c>
      <c r="AF623" s="411">
        <v>0</v>
      </c>
      <c r="AG623" s="411">
        <f t="shared" ref="AG623" si="869">AG622</f>
        <v>0</v>
      </c>
      <c r="AH623" s="411">
        <f t="shared" ref="AH623" si="870">AH622</f>
        <v>0</v>
      </c>
      <c r="AI623" s="411">
        <f t="shared" ref="AI623" si="871">AI622</f>
        <v>0</v>
      </c>
      <c r="AJ623" s="411">
        <f t="shared" ref="AJ623" si="872">AJ622</f>
        <v>0</v>
      </c>
      <c r="AK623" s="411">
        <f t="shared" ref="AK623" si="873">AK622</f>
        <v>0</v>
      </c>
      <c r="AL623" s="411">
        <f t="shared" ref="AL623" si="874">AL622</f>
        <v>0</v>
      </c>
      <c r="AM623" s="297"/>
    </row>
    <row r="624" spans="1:39" ht="15.5"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21"/>
      <c r="AA624" s="421"/>
      <c r="AB624" s="421"/>
      <c r="AC624" s="421"/>
      <c r="AD624" s="421"/>
      <c r="AE624" s="421"/>
      <c r="AF624" s="421"/>
      <c r="AG624" s="421"/>
      <c r="AH624" s="421"/>
      <c r="AI624" s="421"/>
      <c r="AJ624" s="421"/>
      <c r="AK624" s="421"/>
      <c r="AL624" s="421"/>
      <c r="AM624" s="306"/>
    </row>
    <row r="625" spans="1:40" ht="31" hidden="1" outlineLevel="1">
      <c r="A625" s="532">
        <v>12</v>
      </c>
      <c r="B625" s="428" t="s">
        <v>105</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5" hidden="1" outlineLevel="1">
      <c r="A626" s="532"/>
      <c r="B626" s="294" t="s">
        <v>310</v>
      </c>
      <c r="C626" s="291" t="s">
        <v>163</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411">
        <v>0</v>
      </c>
      <c r="Z626" s="411">
        <v>0</v>
      </c>
      <c r="AA626" s="411">
        <v>0</v>
      </c>
      <c r="AB626" s="411">
        <v>0</v>
      </c>
      <c r="AC626" s="411">
        <v>0</v>
      </c>
      <c r="AD626" s="411">
        <v>0</v>
      </c>
      <c r="AE626" s="411">
        <v>0</v>
      </c>
      <c r="AF626" s="411">
        <v>0</v>
      </c>
      <c r="AG626" s="411">
        <f t="shared" ref="AG626" si="875">AG625</f>
        <v>0</v>
      </c>
      <c r="AH626" s="411">
        <f t="shared" ref="AH626" si="876">AH625</f>
        <v>0</v>
      </c>
      <c r="AI626" s="411">
        <f t="shared" ref="AI626" si="877">AI625</f>
        <v>0</v>
      </c>
      <c r="AJ626" s="411">
        <f t="shared" ref="AJ626" si="878">AJ625</f>
        <v>0</v>
      </c>
      <c r="AK626" s="411">
        <f t="shared" ref="AK626" si="879">AK625</f>
        <v>0</v>
      </c>
      <c r="AL626" s="411">
        <f t="shared" ref="AL626" si="880">AL625</f>
        <v>0</v>
      </c>
      <c r="AM626" s="297"/>
    </row>
    <row r="627" spans="1:40" ht="15.5"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12"/>
      <c r="AB627" s="412"/>
      <c r="AC627" s="412"/>
      <c r="AD627" s="412"/>
      <c r="AE627" s="412"/>
      <c r="AF627" s="412"/>
      <c r="AG627" s="412"/>
      <c r="AH627" s="412"/>
      <c r="AI627" s="412"/>
      <c r="AJ627" s="412"/>
      <c r="AK627" s="412"/>
      <c r="AL627" s="412"/>
      <c r="AM627" s="306"/>
    </row>
    <row r="628" spans="1:40" ht="31" hidden="1" outlineLevel="1">
      <c r="A628" s="532">
        <v>13</v>
      </c>
      <c r="B628" s="428" t="s">
        <v>106</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0"/>
      <c r="Z628" s="410"/>
      <c r="AA628" s="410"/>
      <c r="AB628" s="410"/>
      <c r="AC628" s="410"/>
      <c r="AD628" s="410"/>
      <c r="AE628" s="410"/>
      <c r="AF628" s="415"/>
      <c r="AG628" s="415"/>
      <c r="AH628" s="415"/>
      <c r="AI628" s="415"/>
      <c r="AJ628" s="415"/>
      <c r="AK628" s="415"/>
      <c r="AL628" s="415"/>
      <c r="AM628" s="296">
        <f>SUM(Y628:AL628)</f>
        <v>0</v>
      </c>
    </row>
    <row r="629" spans="1:40" ht="15.5" hidden="1" outlineLevel="1">
      <c r="A629" s="532"/>
      <c r="B629" s="294" t="s">
        <v>310</v>
      </c>
      <c r="C629" s="291" t="s">
        <v>163</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1">
        <v>0</v>
      </c>
      <c r="Z629" s="411">
        <v>0</v>
      </c>
      <c r="AA629" s="411">
        <v>0</v>
      </c>
      <c r="AB629" s="411">
        <v>0</v>
      </c>
      <c r="AC629" s="411">
        <v>0</v>
      </c>
      <c r="AD629" s="411">
        <v>0</v>
      </c>
      <c r="AE629" s="411">
        <v>0</v>
      </c>
      <c r="AF629" s="411">
        <v>0</v>
      </c>
      <c r="AG629" s="411">
        <f t="shared" ref="AG629" si="881">AG628</f>
        <v>0</v>
      </c>
      <c r="AH629" s="411">
        <f t="shared" ref="AH629" si="882">AH628</f>
        <v>0</v>
      </c>
      <c r="AI629" s="411">
        <f t="shared" ref="AI629" si="883">AI628</f>
        <v>0</v>
      </c>
      <c r="AJ629" s="411">
        <f t="shared" ref="AJ629" si="884">AJ628</f>
        <v>0</v>
      </c>
      <c r="AK629" s="411">
        <f t="shared" ref="AK629" si="885">AK628</f>
        <v>0</v>
      </c>
      <c r="AL629" s="411">
        <f t="shared" ref="AL629" si="886">AL628</f>
        <v>0</v>
      </c>
      <c r="AM629" s="306"/>
    </row>
    <row r="630" spans="1:40" ht="15.5" hidden="1" outlineLevel="1">
      <c r="A630" s="532"/>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12"/>
      <c r="AA630" s="412"/>
      <c r="AB630" s="412"/>
      <c r="AC630" s="412"/>
      <c r="AD630" s="412"/>
      <c r="AE630" s="412"/>
      <c r="AF630" s="412"/>
      <c r="AG630" s="412"/>
      <c r="AH630" s="412"/>
      <c r="AI630" s="412"/>
      <c r="AJ630" s="412"/>
      <c r="AK630" s="412"/>
      <c r="AL630" s="412"/>
      <c r="AM630" s="306"/>
    </row>
    <row r="631" spans="1:40" ht="15.5" hidden="1" outlineLevel="1">
      <c r="A631" s="532"/>
      <c r="B631" s="288" t="s">
        <v>107</v>
      </c>
      <c r="C631" s="289"/>
      <c r="D631" s="290"/>
      <c r="E631" s="290"/>
      <c r="F631" s="290"/>
      <c r="G631" s="290"/>
      <c r="H631" s="290"/>
      <c r="I631" s="290"/>
      <c r="J631" s="290"/>
      <c r="K631" s="290"/>
      <c r="L631" s="290"/>
      <c r="M631" s="290"/>
      <c r="N631" s="290"/>
      <c r="O631" s="290"/>
      <c r="P631" s="289"/>
      <c r="Q631" s="289"/>
      <c r="R631" s="289"/>
      <c r="S631" s="289"/>
      <c r="T631" s="289"/>
      <c r="U631" s="289"/>
      <c r="V631" s="289"/>
      <c r="W631" s="289"/>
      <c r="X631" s="289"/>
      <c r="Y631" s="414"/>
      <c r="Z631" s="414"/>
      <c r="AA631" s="414"/>
      <c r="AB631" s="414"/>
      <c r="AC631" s="414"/>
      <c r="AD631" s="414"/>
      <c r="AE631" s="414"/>
      <c r="AF631" s="414"/>
      <c r="AG631" s="414"/>
      <c r="AH631" s="414"/>
      <c r="AI631" s="414"/>
      <c r="AJ631" s="414"/>
      <c r="AK631" s="414"/>
      <c r="AL631" s="414"/>
      <c r="AM631" s="292"/>
    </row>
    <row r="632" spans="1:40" ht="15.5" hidden="1" outlineLevel="1">
      <c r="A632" s="532">
        <v>14</v>
      </c>
      <c r="B632" s="315" t="s">
        <v>108</v>
      </c>
      <c r="C632" s="291" t="s">
        <v>25</v>
      </c>
      <c r="D632" s="295"/>
      <c r="E632" s="295"/>
      <c r="F632" s="295"/>
      <c r="G632" s="295"/>
      <c r="H632" s="295"/>
      <c r="I632" s="295"/>
      <c r="J632" s="295"/>
      <c r="K632" s="295"/>
      <c r="L632" s="295"/>
      <c r="M632" s="295"/>
      <c r="N632" s="295">
        <v>12</v>
      </c>
      <c r="O632" s="295"/>
      <c r="P632" s="295"/>
      <c r="Q632" s="295"/>
      <c r="R632" s="295"/>
      <c r="S632" s="295"/>
      <c r="T632" s="295"/>
      <c r="U632" s="295"/>
      <c r="V632" s="295"/>
      <c r="W632" s="295"/>
      <c r="X632" s="295"/>
      <c r="Y632" s="410"/>
      <c r="Z632" s="410"/>
      <c r="AA632" s="410"/>
      <c r="AB632" s="410"/>
      <c r="AC632" s="410"/>
      <c r="AD632" s="410"/>
      <c r="AE632" s="410"/>
      <c r="AF632" s="410"/>
      <c r="AG632" s="410"/>
      <c r="AH632" s="410"/>
      <c r="AI632" s="410"/>
      <c r="AJ632" s="410"/>
      <c r="AK632" s="410"/>
      <c r="AL632" s="410"/>
      <c r="AM632" s="296">
        <f>SUM(Y632:AL632)</f>
        <v>0</v>
      </c>
    </row>
    <row r="633" spans="1:40" ht="15.5" hidden="1" outlineLevel="1">
      <c r="A633" s="532"/>
      <c r="B633" s="294" t="s">
        <v>310</v>
      </c>
      <c r="C633" s="291" t="s">
        <v>163</v>
      </c>
      <c r="D633" s="295"/>
      <c r="E633" s="295"/>
      <c r="F633" s="295"/>
      <c r="G633" s="295"/>
      <c r="H633" s="295"/>
      <c r="I633" s="295"/>
      <c r="J633" s="295"/>
      <c r="K633" s="295"/>
      <c r="L633" s="295"/>
      <c r="M633" s="295"/>
      <c r="N633" s="295">
        <v>12</v>
      </c>
      <c r="O633" s="295"/>
      <c r="P633" s="295"/>
      <c r="Q633" s="295"/>
      <c r="R633" s="295"/>
      <c r="S633" s="295"/>
      <c r="T633" s="295"/>
      <c r="U633" s="295"/>
      <c r="V633" s="295"/>
      <c r="W633" s="295"/>
      <c r="X633" s="295"/>
      <c r="Y633" s="411">
        <v>0</v>
      </c>
      <c r="Z633" s="411">
        <v>0</v>
      </c>
      <c r="AA633" s="411">
        <v>0</v>
      </c>
      <c r="AB633" s="411">
        <v>0</v>
      </c>
      <c r="AC633" s="411">
        <v>0</v>
      </c>
      <c r="AD633" s="411">
        <v>0</v>
      </c>
      <c r="AE633" s="411">
        <v>0</v>
      </c>
      <c r="AF633" s="411">
        <v>0</v>
      </c>
      <c r="AG633" s="411">
        <f t="shared" ref="AG633" si="887">AG632</f>
        <v>0</v>
      </c>
      <c r="AH633" s="411">
        <f t="shared" ref="AH633" si="888">AH632</f>
        <v>0</v>
      </c>
      <c r="AI633" s="411">
        <f t="shared" ref="AI633" si="889">AI632</f>
        <v>0</v>
      </c>
      <c r="AJ633" s="411">
        <f t="shared" ref="AJ633" si="890">AJ632</f>
        <v>0</v>
      </c>
      <c r="AK633" s="411">
        <f t="shared" ref="AK633" si="891">AK632</f>
        <v>0</v>
      </c>
      <c r="AL633" s="411">
        <f t="shared" ref="AL633" si="892">AL632</f>
        <v>0</v>
      </c>
      <c r="AM633" s="516"/>
      <c r="AN633" s="630"/>
    </row>
    <row r="634" spans="1:40" ht="15.5" hidden="1" outlineLevel="1">
      <c r="A634" s="532"/>
      <c r="B634" s="315"/>
      <c r="C634" s="305"/>
      <c r="D634" s="291"/>
      <c r="E634" s="291"/>
      <c r="F634" s="291"/>
      <c r="G634" s="291"/>
      <c r="H634" s="291"/>
      <c r="I634" s="291"/>
      <c r="J634" s="291"/>
      <c r="K634" s="291"/>
      <c r="L634" s="291"/>
      <c r="M634" s="291"/>
      <c r="N634" s="468"/>
      <c r="O634" s="291"/>
      <c r="P634" s="291"/>
      <c r="Q634" s="291"/>
      <c r="R634" s="291"/>
      <c r="S634" s="291"/>
      <c r="T634" s="291"/>
      <c r="U634" s="291"/>
      <c r="V634" s="291"/>
      <c r="W634" s="291"/>
      <c r="X634" s="291"/>
      <c r="Y634" s="412"/>
      <c r="Z634" s="412"/>
      <c r="AA634" s="412"/>
      <c r="AB634" s="412"/>
      <c r="AC634" s="412"/>
      <c r="AD634" s="412"/>
      <c r="AE634" s="412"/>
      <c r="AF634" s="412"/>
      <c r="AG634" s="412"/>
      <c r="AH634" s="412"/>
      <c r="AI634" s="412"/>
      <c r="AJ634" s="412"/>
      <c r="AK634" s="412"/>
      <c r="AL634" s="412"/>
      <c r="AM634" s="301"/>
      <c r="AN634" s="630"/>
    </row>
    <row r="635" spans="1:40" s="309" customFormat="1" ht="15.5" hidden="1" outlineLevel="1">
      <c r="A635" s="532"/>
      <c r="B635" s="288" t="s">
        <v>490</v>
      </c>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517"/>
      <c r="AN635" s="631"/>
    </row>
    <row r="636" spans="1:40" ht="15.5" hidden="1" outlineLevel="1">
      <c r="A636" s="532">
        <v>15</v>
      </c>
      <c r="B636" s="294" t="s">
        <v>495</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ht="15.5" hidden="1" outlineLevel="1">
      <c r="A637" s="532"/>
      <c r="B637" s="294" t="s">
        <v>310</v>
      </c>
      <c r="C637" s="291" t="s">
        <v>163</v>
      </c>
      <c r="D637" s="295"/>
      <c r="E637" s="295"/>
      <c r="F637" s="295"/>
      <c r="G637" s="295"/>
      <c r="H637" s="295"/>
      <c r="I637" s="295"/>
      <c r="J637" s="295"/>
      <c r="K637" s="295"/>
      <c r="L637" s="295"/>
      <c r="M637" s="295"/>
      <c r="N637" s="295">
        <v>0</v>
      </c>
      <c r="O637" s="295"/>
      <c r="P637" s="295"/>
      <c r="Q637" s="295"/>
      <c r="R637" s="295"/>
      <c r="S637" s="295"/>
      <c r="T637" s="295"/>
      <c r="U637" s="295"/>
      <c r="V637" s="295"/>
      <c r="W637" s="295"/>
      <c r="X637" s="295"/>
      <c r="Y637" s="411">
        <v>0</v>
      </c>
      <c r="Z637" s="411">
        <v>0</v>
      </c>
      <c r="AA637" s="411">
        <v>0</v>
      </c>
      <c r="AB637" s="411">
        <v>0</v>
      </c>
      <c r="AC637" s="411">
        <v>0</v>
      </c>
      <c r="AD637" s="411">
        <v>0</v>
      </c>
      <c r="AE637" s="411">
        <v>0</v>
      </c>
      <c r="AF637" s="411">
        <v>0</v>
      </c>
      <c r="AG637" s="411">
        <f t="shared" ref="AG637:AL637" si="893">AG636</f>
        <v>0</v>
      </c>
      <c r="AH637" s="411">
        <f t="shared" si="893"/>
        <v>0</v>
      </c>
      <c r="AI637" s="411">
        <f t="shared" si="893"/>
        <v>0</v>
      </c>
      <c r="AJ637" s="411">
        <f t="shared" si="893"/>
        <v>0</v>
      </c>
      <c r="AK637" s="411">
        <f t="shared" si="893"/>
        <v>0</v>
      </c>
      <c r="AL637" s="411">
        <f t="shared" si="893"/>
        <v>0</v>
      </c>
      <c r="AM637" s="297"/>
    </row>
    <row r="638" spans="1:40" ht="15.5" hidden="1" outlineLevel="1">
      <c r="A638" s="532"/>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2"/>
      <c r="AF638" s="412"/>
      <c r="AG638" s="412"/>
      <c r="AH638" s="412"/>
      <c r="AI638" s="412"/>
      <c r="AJ638" s="412"/>
      <c r="AK638" s="412"/>
      <c r="AL638" s="412"/>
      <c r="AM638" s="306"/>
    </row>
    <row r="639" spans="1:40" s="283" customFormat="1" ht="15.5" hidden="1" outlineLevel="1">
      <c r="A639" s="532">
        <v>16</v>
      </c>
      <c r="B639" s="324" t="s">
        <v>491</v>
      </c>
      <c r="C639" s="291" t="s">
        <v>25</v>
      </c>
      <c r="D639" s="295"/>
      <c r="E639" s="295"/>
      <c r="F639" s="295"/>
      <c r="G639" s="295"/>
      <c r="H639" s="295"/>
      <c r="I639" s="295"/>
      <c r="J639" s="295"/>
      <c r="K639" s="295"/>
      <c r="L639" s="295"/>
      <c r="M639" s="295"/>
      <c r="N639" s="295">
        <v>0</v>
      </c>
      <c r="O639" s="295"/>
      <c r="P639" s="295"/>
      <c r="Q639" s="295"/>
      <c r="R639" s="295"/>
      <c r="S639" s="295"/>
      <c r="T639" s="295"/>
      <c r="U639" s="295"/>
      <c r="V639" s="295"/>
      <c r="W639" s="295"/>
      <c r="X639" s="295"/>
      <c r="Y639" s="410"/>
      <c r="Z639" s="410"/>
      <c r="AA639" s="410"/>
      <c r="AB639" s="410"/>
      <c r="AC639" s="410"/>
      <c r="AD639" s="410"/>
      <c r="AE639" s="410"/>
      <c r="AF639" s="410"/>
      <c r="AG639" s="410"/>
      <c r="AH639" s="410"/>
      <c r="AI639" s="410"/>
      <c r="AJ639" s="410"/>
      <c r="AK639" s="410"/>
      <c r="AL639" s="410"/>
      <c r="AM639" s="296">
        <f>SUM(Y639:AL639)</f>
        <v>0</v>
      </c>
    </row>
    <row r="640" spans="1:40" s="283" customFormat="1" ht="15.5" hidden="1" outlineLevel="1">
      <c r="A640" s="532"/>
      <c r="B640" s="294" t="s">
        <v>310</v>
      </c>
      <c r="C640" s="291" t="s">
        <v>163</v>
      </c>
      <c r="D640" s="295"/>
      <c r="E640" s="295"/>
      <c r="F640" s="295"/>
      <c r="G640" s="295"/>
      <c r="H640" s="295"/>
      <c r="I640" s="295"/>
      <c r="J640" s="295"/>
      <c r="K640" s="295"/>
      <c r="L640" s="295"/>
      <c r="M640" s="295"/>
      <c r="N640" s="295">
        <v>0</v>
      </c>
      <c r="O640" s="295"/>
      <c r="P640" s="295"/>
      <c r="Q640" s="295"/>
      <c r="R640" s="295"/>
      <c r="S640" s="295"/>
      <c r="T640" s="295"/>
      <c r="U640" s="295"/>
      <c r="V640" s="295"/>
      <c r="W640" s="295"/>
      <c r="X640" s="295"/>
      <c r="Y640" s="411">
        <v>0</v>
      </c>
      <c r="Z640" s="411">
        <v>0</v>
      </c>
      <c r="AA640" s="411">
        <v>0</v>
      </c>
      <c r="AB640" s="411">
        <v>0</v>
      </c>
      <c r="AC640" s="411">
        <v>0</v>
      </c>
      <c r="AD640" s="411">
        <v>0</v>
      </c>
      <c r="AE640" s="411">
        <v>0</v>
      </c>
      <c r="AF640" s="411">
        <v>0</v>
      </c>
      <c r="AG640" s="411">
        <f t="shared" ref="AG640:AL640" si="894">AG639</f>
        <v>0</v>
      </c>
      <c r="AH640" s="411">
        <f t="shared" si="894"/>
        <v>0</v>
      </c>
      <c r="AI640" s="411">
        <f t="shared" si="894"/>
        <v>0</v>
      </c>
      <c r="AJ640" s="411">
        <f t="shared" si="894"/>
        <v>0</v>
      </c>
      <c r="AK640" s="411">
        <f t="shared" si="894"/>
        <v>0</v>
      </c>
      <c r="AL640" s="411">
        <f t="shared" si="894"/>
        <v>0</v>
      </c>
      <c r="AM640" s="297"/>
    </row>
    <row r="641" spans="1:39" s="283" customFormat="1" ht="15.5" hidden="1" outlineLevel="1">
      <c r="A641" s="532"/>
      <c r="B641" s="324"/>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313"/>
    </row>
    <row r="642" spans="1:39" ht="15.5" hidden="1" outlineLevel="1">
      <c r="A642" s="532"/>
      <c r="B642" s="519" t="s">
        <v>496</v>
      </c>
      <c r="C642" s="320"/>
      <c r="D642" s="290"/>
      <c r="E642" s="289"/>
      <c r="F642" s="289"/>
      <c r="G642" s="289"/>
      <c r="H642" s="289"/>
      <c r="I642" s="289"/>
      <c r="J642" s="289"/>
      <c r="K642" s="289"/>
      <c r="L642" s="289"/>
      <c r="M642" s="289"/>
      <c r="N642" s="290"/>
      <c r="O642" s="289"/>
      <c r="P642" s="289"/>
      <c r="Q642" s="289"/>
      <c r="R642" s="289"/>
      <c r="S642" s="289"/>
      <c r="T642" s="289"/>
      <c r="U642" s="289"/>
      <c r="V642" s="289"/>
      <c r="W642" s="289"/>
      <c r="X642" s="289"/>
      <c r="Y642" s="414"/>
      <c r="Z642" s="414"/>
      <c r="AA642" s="414"/>
      <c r="AB642" s="414"/>
      <c r="AC642" s="414"/>
      <c r="AD642" s="414"/>
      <c r="AE642" s="414"/>
      <c r="AF642" s="414"/>
      <c r="AG642" s="414"/>
      <c r="AH642" s="414"/>
      <c r="AI642" s="414"/>
      <c r="AJ642" s="414"/>
      <c r="AK642" s="414"/>
      <c r="AL642" s="414"/>
      <c r="AM642" s="292"/>
    </row>
    <row r="643" spans="1:39" ht="15.5" hidden="1" outlineLevel="1">
      <c r="A643" s="532">
        <v>17</v>
      </c>
      <c r="B643" s="428" t="s">
        <v>112</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5" hidden="1" outlineLevel="1">
      <c r="A644" s="532"/>
      <c r="B644" s="294" t="s">
        <v>310</v>
      </c>
      <c r="C644" s="291" t="s">
        <v>163</v>
      </c>
      <c r="D644" s="295"/>
      <c r="E644" s="295"/>
      <c r="F644" s="295"/>
      <c r="G644" s="295"/>
      <c r="H644" s="295"/>
      <c r="I644" s="295"/>
      <c r="J644" s="295"/>
      <c r="K644" s="295"/>
      <c r="L644" s="295"/>
      <c r="M644" s="295"/>
      <c r="N644" s="295">
        <v>12</v>
      </c>
      <c r="O644" s="295"/>
      <c r="P644" s="295"/>
      <c r="Q644" s="295"/>
      <c r="R644" s="295"/>
      <c r="S644" s="295"/>
      <c r="T644" s="295"/>
      <c r="U644" s="295"/>
      <c r="V644" s="295"/>
      <c r="W644" s="295"/>
      <c r="X644" s="295"/>
      <c r="Y644" s="411">
        <v>0</v>
      </c>
      <c r="Z644" s="411">
        <v>0</v>
      </c>
      <c r="AA644" s="411">
        <v>0</v>
      </c>
      <c r="AB644" s="411">
        <v>0</v>
      </c>
      <c r="AC644" s="411">
        <v>0</v>
      </c>
      <c r="AD644" s="411">
        <v>0</v>
      </c>
      <c r="AE644" s="411">
        <v>0</v>
      </c>
      <c r="AF644" s="411">
        <v>0</v>
      </c>
      <c r="AG644" s="411">
        <f t="shared" ref="AG644:AL644" si="895">AG643</f>
        <v>0</v>
      </c>
      <c r="AH644" s="411">
        <f t="shared" si="895"/>
        <v>0</v>
      </c>
      <c r="AI644" s="411">
        <f t="shared" si="895"/>
        <v>0</v>
      </c>
      <c r="AJ644" s="411">
        <f t="shared" si="895"/>
        <v>0</v>
      </c>
      <c r="AK644" s="411">
        <f t="shared" si="895"/>
        <v>0</v>
      </c>
      <c r="AL644" s="411">
        <f t="shared" si="895"/>
        <v>0</v>
      </c>
      <c r="AM644" s="306"/>
    </row>
    <row r="645" spans="1:39" ht="15.5" hidden="1" outlineLevel="1">
      <c r="A645" s="532"/>
      <c r="B645" s="294"/>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5"/>
      <c r="AA645" s="425"/>
      <c r="AB645" s="425"/>
      <c r="AC645" s="425"/>
      <c r="AD645" s="425"/>
      <c r="AE645" s="425"/>
      <c r="AF645" s="425"/>
      <c r="AG645" s="425"/>
      <c r="AH645" s="425"/>
      <c r="AI645" s="425"/>
      <c r="AJ645" s="425"/>
      <c r="AK645" s="425"/>
      <c r="AL645" s="425"/>
      <c r="AM645" s="306"/>
    </row>
    <row r="646" spans="1:39" ht="15.5" hidden="1" outlineLevel="1">
      <c r="A646" s="532">
        <v>18</v>
      </c>
      <c r="B646" s="428" t="s">
        <v>109</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5" hidden="1" outlineLevel="1">
      <c r="A647" s="532"/>
      <c r="B647" s="294" t="s">
        <v>310</v>
      </c>
      <c r="C647" s="291" t="s">
        <v>163</v>
      </c>
      <c r="D647" s="295"/>
      <c r="E647" s="295"/>
      <c r="F647" s="295"/>
      <c r="G647" s="295"/>
      <c r="H647" s="295"/>
      <c r="I647" s="295"/>
      <c r="J647" s="295"/>
      <c r="K647" s="295"/>
      <c r="L647" s="295"/>
      <c r="M647" s="295"/>
      <c r="N647" s="295">
        <v>12</v>
      </c>
      <c r="O647" s="295"/>
      <c r="P647" s="295"/>
      <c r="Q647" s="295"/>
      <c r="R647" s="295"/>
      <c r="S647" s="295"/>
      <c r="T647" s="295"/>
      <c r="U647" s="295"/>
      <c r="V647" s="295"/>
      <c r="W647" s="295"/>
      <c r="X647" s="295"/>
      <c r="Y647" s="411">
        <v>0</v>
      </c>
      <c r="Z647" s="411">
        <v>0</v>
      </c>
      <c r="AA647" s="411">
        <v>0</v>
      </c>
      <c r="AB647" s="411">
        <v>0</v>
      </c>
      <c r="AC647" s="411">
        <v>0</v>
      </c>
      <c r="AD647" s="411">
        <v>0</v>
      </c>
      <c r="AE647" s="411">
        <v>0</v>
      </c>
      <c r="AF647" s="411">
        <v>0</v>
      </c>
      <c r="AG647" s="411">
        <f t="shared" ref="AG647:AL647" si="896">AG646</f>
        <v>0</v>
      </c>
      <c r="AH647" s="411">
        <f t="shared" si="896"/>
        <v>0</v>
      </c>
      <c r="AI647" s="411">
        <f t="shared" si="896"/>
        <v>0</v>
      </c>
      <c r="AJ647" s="411">
        <f t="shared" si="896"/>
        <v>0</v>
      </c>
      <c r="AK647" s="411">
        <f t="shared" si="896"/>
        <v>0</v>
      </c>
      <c r="AL647" s="411">
        <f t="shared" si="896"/>
        <v>0</v>
      </c>
      <c r="AM647" s="306"/>
    </row>
    <row r="648" spans="1:39" ht="15.5"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3"/>
      <c r="Z648" s="424"/>
      <c r="AA648" s="424"/>
      <c r="AB648" s="424"/>
      <c r="AC648" s="424"/>
      <c r="AD648" s="424"/>
      <c r="AE648" s="424"/>
      <c r="AF648" s="424"/>
      <c r="AG648" s="424"/>
      <c r="AH648" s="424"/>
      <c r="AI648" s="424"/>
      <c r="AJ648" s="424"/>
      <c r="AK648" s="424"/>
      <c r="AL648" s="424"/>
      <c r="AM648" s="297"/>
    </row>
    <row r="649" spans="1:39" ht="15.5" hidden="1" outlineLevel="1">
      <c r="A649" s="532">
        <v>19</v>
      </c>
      <c r="B649" s="428" t="s">
        <v>111</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5" hidden="1" outlineLevel="1">
      <c r="A650" s="532"/>
      <c r="B650" s="294" t="s">
        <v>310</v>
      </c>
      <c r="C650" s="291" t="s">
        <v>163</v>
      </c>
      <c r="D650" s="295"/>
      <c r="E650" s="295"/>
      <c r="F650" s="295"/>
      <c r="G650" s="295"/>
      <c r="H650" s="295"/>
      <c r="I650" s="295"/>
      <c r="J650" s="295"/>
      <c r="K650" s="295"/>
      <c r="L650" s="295"/>
      <c r="M650" s="295"/>
      <c r="N650" s="295">
        <v>12</v>
      </c>
      <c r="O650" s="295"/>
      <c r="P650" s="295"/>
      <c r="Q650" s="295"/>
      <c r="R650" s="295"/>
      <c r="S650" s="295"/>
      <c r="T650" s="295"/>
      <c r="U650" s="295"/>
      <c r="V650" s="295"/>
      <c r="W650" s="295"/>
      <c r="X650" s="295"/>
      <c r="Y650" s="411">
        <v>0</v>
      </c>
      <c r="Z650" s="411">
        <v>0</v>
      </c>
      <c r="AA650" s="411">
        <v>0</v>
      </c>
      <c r="AB650" s="411">
        <v>0</v>
      </c>
      <c r="AC650" s="411">
        <v>0</v>
      </c>
      <c r="AD650" s="411">
        <v>0</v>
      </c>
      <c r="AE650" s="411">
        <v>0</v>
      </c>
      <c r="AF650" s="411">
        <v>0</v>
      </c>
      <c r="AG650" s="411">
        <f t="shared" ref="AG650:AL650" si="897">AG649</f>
        <v>0</v>
      </c>
      <c r="AH650" s="411">
        <f t="shared" si="897"/>
        <v>0</v>
      </c>
      <c r="AI650" s="411">
        <f t="shared" si="897"/>
        <v>0</v>
      </c>
      <c r="AJ650" s="411">
        <f t="shared" si="897"/>
        <v>0</v>
      </c>
      <c r="AK650" s="411">
        <f t="shared" si="897"/>
        <v>0</v>
      </c>
      <c r="AL650" s="411">
        <f t="shared" si="897"/>
        <v>0</v>
      </c>
      <c r="AM650" s="297"/>
    </row>
    <row r="651" spans="1:39" ht="15.5" hidden="1" outlineLevel="1">
      <c r="A651" s="532"/>
      <c r="B651" s="322"/>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5" hidden="1" outlineLevel="1">
      <c r="A652" s="532">
        <v>20</v>
      </c>
      <c r="B652" s="428" t="s">
        <v>110</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39" ht="15.5" hidden="1" outlineLevel="1">
      <c r="A653" s="532"/>
      <c r="B653" s="294" t="s">
        <v>310</v>
      </c>
      <c r="C653" s="291" t="s">
        <v>163</v>
      </c>
      <c r="D653" s="295"/>
      <c r="E653" s="295"/>
      <c r="F653" s="295"/>
      <c r="G653" s="295"/>
      <c r="H653" s="295"/>
      <c r="I653" s="295"/>
      <c r="J653" s="295"/>
      <c r="K653" s="295"/>
      <c r="L653" s="295"/>
      <c r="M653" s="295"/>
      <c r="N653" s="295">
        <v>12</v>
      </c>
      <c r="O653" s="295"/>
      <c r="P653" s="295"/>
      <c r="Q653" s="295"/>
      <c r="R653" s="295"/>
      <c r="S653" s="295"/>
      <c r="T653" s="295"/>
      <c r="U653" s="295"/>
      <c r="V653" s="295"/>
      <c r="W653" s="295"/>
      <c r="X653" s="295"/>
      <c r="Y653" s="411">
        <v>0</v>
      </c>
      <c r="Z653" s="411">
        <v>0</v>
      </c>
      <c r="AA653" s="411">
        <v>0</v>
      </c>
      <c r="AB653" s="411">
        <v>0</v>
      </c>
      <c r="AC653" s="411">
        <v>0</v>
      </c>
      <c r="AD653" s="411">
        <v>0</v>
      </c>
      <c r="AE653" s="411">
        <v>0</v>
      </c>
      <c r="AF653" s="411">
        <v>0</v>
      </c>
      <c r="AG653" s="411">
        <f t="shared" ref="AG653:AL653" si="898">AG652</f>
        <v>0</v>
      </c>
      <c r="AH653" s="411">
        <f t="shared" si="898"/>
        <v>0</v>
      </c>
      <c r="AI653" s="411">
        <f t="shared" si="898"/>
        <v>0</v>
      </c>
      <c r="AJ653" s="411">
        <f t="shared" si="898"/>
        <v>0</v>
      </c>
      <c r="AK653" s="411">
        <f t="shared" si="898"/>
        <v>0</v>
      </c>
      <c r="AL653" s="411">
        <f t="shared" si="898"/>
        <v>0</v>
      </c>
      <c r="AM653" s="306"/>
    </row>
    <row r="654" spans="1:39" ht="15.5" hidden="1" outlineLevel="1">
      <c r="A654" s="532"/>
      <c r="B654" s="323"/>
      <c r="C654" s="300"/>
      <c r="D654" s="291"/>
      <c r="E654" s="291"/>
      <c r="F654" s="291"/>
      <c r="G654" s="291"/>
      <c r="H654" s="291"/>
      <c r="I654" s="291"/>
      <c r="J654" s="291"/>
      <c r="K654" s="291"/>
      <c r="L654" s="291"/>
      <c r="M654" s="291"/>
      <c r="N654" s="300"/>
      <c r="O654" s="291"/>
      <c r="P654" s="291"/>
      <c r="Q654" s="291"/>
      <c r="R654" s="291"/>
      <c r="S654" s="291"/>
      <c r="T654" s="291"/>
      <c r="U654" s="291"/>
      <c r="V654" s="291"/>
      <c r="W654" s="291"/>
      <c r="X654" s="291"/>
      <c r="Y654" s="412"/>
      <c r="Z654" s="412"/>
      <c r="AA654" s="412"/>
      <c r="AB654" s="412"/>
      <c r="AC654" s="412"/>
      <c r="AD654" s="412"/>
      <c r="AE654" s="412"/>
      <c r="AF654" s="412"/>
      <c r="AG654" s="412"/>
      <c r="AH654" s="412"/>
      <c r="AI654" s="412"/>
      <c r="AJ654" s="412"/>
      <c r="AK654" s="412"/>
      <c r="AL654" s="412"/>
      <c r="AM654" s="306"/>
    </row>
    <row r="655" spans="1:39" ht="15.5" hidden="1" outlineLevel="1">
      <c r="A655" s="532"/>
      <c r="B655" s="518" t="s">
        <v>503</v>
      </c>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22"/>
      <c r="Z655" s="425"/>
      <c r="AA655" s="425"/>
      <c r="AB655" s="425"/>
      <c r="AC655" s="425"/>
      <c r="AD655" s="425"/>
      <c r="AE655" s="425"/>
      <c r="AF655" s="425"/>
      <c r="AG655" s="425"/>
      <c r="AH655" s="425"/>
      <c r="AI655" s="425"/>
      <c r="AJ655" s="425"/>
      <c r="AK655" s="425"/>
      <c r="AL655" s="425"/>
      <c r="AM655" s="306"/>
    </row>
    <row r="656" spans="1:39" ht="15.5" hidden="1" outlineLevel="1">
      <c r="A656" s="532"/>
      <c r="B656" s="504" t="s">
        <v>499</v>
      </c>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15.5" hidden="1" outlineLevel="1">
      <c r="A657" s="532">
        <v>21</v>
      </c>
      <c r="B657" s="428" t="s">
        <v>113</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5"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v>0</v>
      </c>
      <c r="Z658" s="411">
        <v>0</v>
      </c>
      <c r="AA658" s="411">
        <v>0</v>
      </c>
      <c r="AB658" s="411">
        <v>0</v>
      </c>
      <c r="AC658" s="411">
        <v>0</v>
      </c>
      <c r="AD658" s="411">
        <v>0</v>
      </c>
      <c r="AE658" s="411">
        <v>0</v>
      </c>
      <c r="AF658" s="411">
        <v>0</v>
      </c>
      <c r="AG658" s="411">
        <f t="shared" ref="AG658" si="899">AG657</f>
        <v>0</v>
      </c>
      <c r="AH658" s="411">
        <f t="shared" ref="AH658" si="900">AH657</f>
        <v>0</v>
      </c>
      <c r="AI658" s="411">
        <f t="shared" ref="AI658" si="901">AI657</f>
        <v>0</v>
      </c>
      <c r="AJ658" s="411">
        <f t="shared" ref="AJ658" si="902">AJ657</f>
        <v>0</v>
      </c>
      <c r="AK658" s="411">
        <f t="shared" ref="AK658" si="903">AK657</f>
        <v>0</v>
      </c>
      <c r="AL658" s="411">
        <f t="shared" ref="AL658" si="904">AL657</f>
        <v>0</v>
      </c>
      <c r="AM658" s="306"/>
    </row>
    <row r="659" spans="1:39" ht="15.5"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1" hidden="1" outlineLevel="1">
      <c r="A660" s="532">
        <v>22</v>
      </c>
      <c r="B660" s="428" t="s">
        <v>114</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5"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v>0</v>
      </c>
      <c r="Z661" s="411">
        <v>0</v>
      </c>
      <c r="AA661" s="411">
        <v>0</v>
      </c>
      <c r="AB661" s="411">
        <v>0</v>
      </c>
      <c r="AC661" s="411">
        <v>0</v>
      </c>
      <c r="AD661" s="411">
        <v>0</v>
      </c>
      <c r="AE661" s="411">
        <v>0</v>
      </c>
      <c r="AF661" s="411">
        <v>0</v>
      </c>
      <c r="AG661" s="411">
        <f t="shared" ref="AG661" si="905">AG660</f>
        <v>0</v>
      </c>
      <c r="AH661" s="411">
        <f t="shared" ref="AH661" si="906">AH660</f>
        <v>0</v>
      </c>
      <c r="AI661" s="411">
        <f t="shared" ref="AI661" si="907">AI660</f>
        <v>0</v>
      </c>
      <c r="AJ661" s="411">
        <f t="shared" ref="AJ661" si="908">AJ660</f>
        <v>0</v>
      </c>
      <c r="AK661" s="411">
        <f t="shared" ref="AK661" si="909">AK660</f>
        <v>0</v>
      </c>
      <c r="AL661" s="411">
        <f t="shared" ref="AL661" si="910">AL660</f>
        <v>0</v>
      </c>
      <c r="AM661" s="306"/>
    </row>
    <row r="662" spans="1:39" ht="15.5" hidden="1" outlineLevel="1">
      <c r="A662" s="532"/>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5" hidden="1" outlineLevel="1">
      <c r="A663" s="532">
        <v>23</v>
      </c>
      <c r="B663" s="428" t="s">
        <v>115</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5"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v>0</v>
      </c>
      <c r="Z664" s="411">
        <v>0</v>
      </c>
      <c r="AA664" s="411">
        <v>0</v>
      </c>
      <c r="AB664" s="411">
        <v>0</v>
      </c>
      <c r="AC664" s="411">
        <v>0</v>
      </c>
      <c r="AD664" s="411">
        <v>0</v>
      </c>
      <c r="AE664" s="411">
        <v>0</v>
      </c>
      <c r="AF664" s="411">
        <v>0</v>
      </c>
      <c r="AG664" s="411">
        <f t="shared" ref="AG664" si="911">AG663</f>
        <v>0</v>
      </c>
      <c r="AH664" s="411">
        <f t="shared" ref="AH664" si="912">AH663</f>
        <v>0</v>
      </c>
      <c r="AI664" s="411">
        <f t="shared" ref="AI664" si="913">AI663</f>
        <v>0</v>
      </c>
      <c r="AJ664" s="411">
        <f t="shared" ref="AJ664" si="914">AJ663</f>
        <v>0</v>
      </c>
      <c r="AK664" s="411">
        <f t="shared" ref="AK664" si="915">AK663</f>
        <v>0</v>
      </c>
      <c r="AL664" s="411">
        <f t="shared" ref="AL664" si="916">AL663</f>
        <v>0</v>
      </c>
      <c r="AM664" s="306"/>
    </row>
    <row r="665" spans="1:39" ht="15.5" hidden="1" outlineLevel="1">
      <c r="A665" s="532"/>
      <c r="B665" s="430"/>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15.5" hidden="1" outlineLevel="1">
      <c r="A666" s="532">
        <v>24</v>
      </c>
      <c r="B666" s="428" t="s">
        <v>116</v>
      </c>
      <c r="C666" s="291" t="s">
        <v>25</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0"/>
      <c r="Z666" s="410"/>
      <c r="AA666" s="410"/>
      <c r="AB666" s="410"/>
      <c r="AC666" s="410"/>
      <c r="AD666" s="410"/>
      <c r="AE666" s="410"/>
      <c r="AF666" s="410"/>
      <c r="AG666" s="410"/>
      <c r="AH666" s="410"/>
      <c r="AI666" s="410"/>
      <c r="AJ666" s="410"/>
      <c r="AK666" s="410"/>
      <c r="AL666" s="410"/>
      <c r="AM666" s="296">
        <f>SUM(Y666:AL666)</f>
        <v>0</v>
      </c>
    </row>
    <row r="667" spans="1:39" ht="15.5" hidden="1" outlineLevel="1">
      <c r="A667" s="532"/>
      <c r="B667" s="294" t="s">
        <v>310</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v>0</v>
      </c>
      <c r="Z667" s="411">
        <v>0</v>
      </c>
      <c r="AA667" s="411">
        <v>0</v>
      </c>
      <c r="AB667" s="411">
        <v>0</v>
      </c>
      <c r="AC667" s="411">
        <v>0</v>
      </c>
      <c r="AD667" s="411">
        <v>0</v>
      </c>
      <c r="AE667" s="411">
        <v>0</v>
      </c>
      <c r="AF667" s="411">
        <v>0</v>
      </c>
      <c r="AG667" s="411">
        <f t="shared" ref="AG667" si="917">AG666</f>
        <v>0</v>
      </c>
      <c r="AH667" s="411">
        <f t="shared" ref="AH667" si="918">AH666</f>
        <v>0</v>
      </c>
      <c r="AI667" s="411">
        <f t="shared" ref="AI667" si="919">AI666</f>
        <v>0</v>
      </c>
      <c r="AJ667" s="411">
        <f t="shared" ref="AJ667" si="920">AJ666</f>
        <v>0</v>
      </c>
      <c r="AK667" s="411">
        <f t="shared" ref="AK667" si="921">AK666</f>
        <v>0</v>
      </c>
      <c r="AL667" s="411">
        <f t="shared" ref="AL667" si="922">AL666</f>
        <v>0</v>
      </c>
      <c r="AM667" s="306"/>
    </row>
    <row r="668" spans="1:39" ht="15.5" hidden="1" outlineLevel="1">
      <c r="A668" s="532"/>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12"/>
      <c r="Z668" s="425"/>
      <c r="AA668" s="425"/>
      <c r="AB668" s="425"/>
      <c r="AC668" s="425"/>
      <c r="AD668" s="425"/>
      <c r="AE668" s="425"/>
      <c r="AF668" s="425"/>
      <c r="AG668" s="425"/>
      <c r="AH668" s="425"/>
      <c r="AI668" s="425"/>
      <c r="AJ668" s="425"/>
      <c r="AK668" s="425"/>
      <c r="AL668" s="425"/>
      <c r="AM668" s="306"/>
    </row>
    <row r="669" spans="1:39" ht="15.5" hidden="1" outlineLevel="1">
      <c r="A669" s="532"/>
      <c r="B669" s="288" t="s">
        <v>500</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5" hidden="1" outlineLevel="1">
      <c r="A670" s="532">
        <v>25</v>
      </c>
      <c r="B670" s="428" t="s">
        <v>117</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5" hidden="1" outlineLevel="1">
      <c r="A671" s="532"/>
      <c r="B671" s="294" t="s">
        <v>310</v>
      </c>
      <c r="C671" s="291" t="s">
        <v>163</v>
      </c>
      <c r="D671" s="295"/>
      <c r="E671" s="295"/>
      <c r="F671" s="295"/>
      <c r="G671" s="295"/>
      <c r="H671" s="295"/>
      <c r="I671" s="295"/>
      <c r="J671" s="295"/>
      <c r="K671" s="295"/>
      <c r="L671" s="295"/>
      <c r="M671" s="295"/>
      <c r="N671" s="295">
        <v>12</v>
      </c>
      <c r="O671" s="295"/>
      <c r="P671" s="295"/>
      <c r="Q671" s="295"/>
      <c r="R671" s="295"/>
      <c r="S671" s="295"/>
      <c r="T671" s="295"/>
      <c r="U671" s="295"/>
      <c r="V671" s="295"/>
      <c r="W671" s="295"/>
      <c r="X671" s="295"/>
      <c r="Y671" s="411">
        <v>0</v>
      </c>
      <c r="Z671" s="411">
        <v>0</v>
      </c>
      <c r="AA671" s="411">
        <v>0</v>
      </c>
      <c r="AB671" s="411">
        <v>0</v>
      </c>
      <c r="AC671" s="411">
        <v>0</v>
      </c>
      <c r="AD671" s="411">
        <v>0</v>
      </c>
      <c r="AE671" s="411">
        <v>0</v>
      </c>
      <c r="AF671" s="411">
        <v>0</v>
      </c>
      <c r="AG671" s="411">
        <f t="shared" ref="AG671" si="923">AG670</f>
        <v>0</v>
      </c>
      <c r="AH671" s="411">
        <f t="shared" ref="AH671" si="924">AH670</f>
        <v>0</v>
      </c>
      <c r="AI671" s="411">
        <f t="shared" ref="AI671" si="925">AI670</f>
        <v>0</v>
      </c>
      <c r="AJ671" s="411">
        <f t="shared" ref="AJ671" si="926">AJ670</f>
        <v>0</v>
      </c>
      <c r="AK671" s="411">
        <f t="shared" ref="AK671" si="927">AK670</f>
        <v>0</v>
      </c>
      <c r="AL671" s="411">
        <f t="shared" ref="AL671" si="928">AL670</f>
        <v>0</v>
      </c>
      <c r="AM671" s="306"/>
    </row>
    <row r="672" spans="1:39" ht="15.5"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15.5" hidden="1" outlineLevel="1">
      <c r="A673" s="532">
        <v>26</v>
      </c>
      <c r="B673" s="428" t="s">
        <v>118</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5" hidden="1" outlineLevel="1">
      <c r="A674" s="532"/>
      <c r="B674" s="294" t="s">
        <v>310</v>
      </c>
      <c r="C674" s="291" t="s">
        <v>163</v>
      </c>
      <c r="D674" s="295"/>
      <c r="E674" s="295"/>
      <c r="F674" s="295"/>
      <c r="G674" s="295"/>
      <c r="H674" s="295"/>
      <c r="I674" s="295"/>
      <c r="J674" s="295"/>
      <c r="K674" s="295"/>
      <c r="L674" s="295"/>
      <c r="M674" s="295"/>
      <c r="N674" s="295">
        <v>12</v>
      </c>
      <c r="O674" s="295"/>
      <c r="P674" s="295"/>
      <c r="Q674" s="295"/>
      <c r="R674" s="295"/>
      <c r="S674" s="295"/>
      <c r="T674" s="295"/>
      <c r="U674" s="295"/>
      <c r="V674" s="295"/>
      <c r="W674" s="295"/>
      <c r="X674" s="295"/>
      <c r="Y674" s="411">
        <v>0</v>
      </c>
      <c r="Z674" s="411">
        <v>0</v>
      </c>
      <c r="AA674" s="411">
        <v>0</v>
      </c>
      <c r="AB674" s="411">
        <v>0</v>
      </c>
      <c r="AC674" s="411">
        <v>0</v>
      </c>
      <c r="AD674" s="411">
        <v>0</v>
      </c>
      <c r="AE674" s="411">
        <v>0</v>
      </c>
      <c r="AF674" s="411">
        <v>0</v>
      </c>
      <c r="AG674" s="411">
        <f t="shared" ref="AG674" si="929">AG673</f>
        <v>0</v>
      </c>
      <c r="AH674" s="411">
        <f t="shared" ref="AH674" si="930">AH673</f>
        <v>0</v>
      </c>
      <c r="AI674" s="411">
        <f t="shared" ref="AI674" si="931">AI673</f>
        <v>0</v>
      </c>
      <c r="AJ674" s="411">
        <f t="shared" ref="AJ674" si="932">AJ673</f>
        <v>0</v>
      </c>
      <c r="AK674" s="411">
        <f t="shared" ref="AK674" si="933">AK673</f>
        <v>0</v>
      </c>
      <c r="AL674" s="411">
        <f t="shared" ref="AL674" si="934">AL673</f>
        <v>0</v>
      </c>
      <c r="AM674" s="306"/>
    </row>
    <row r="675" spans="1:39" ht="15.5"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1" hidden="1" outlineLevel="1">
      <c r="A676" s="532">
        <v>27</v>
      </c>
      <c r="B676" s="428" t="s">
        <v>119</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5" hidden="1" outlineLevel="1">
      <c r="A677" s="532"/>
      <c r="B677" s="294" t="s">
        <v>310</v>
      </c>
      <c r="C677" s="291" t="s">
        <v>163</v>
      </c>
      <c r="D677" s="295"/>
      <c r="E677" s="295"/>
      <c r="F677" s="295"/>
      <c r="G677" s="295"/>
      <c r="H677" s="295"/>
      <c r="I677" s="295"/>
      <c r="J677" s="295"/>
      <c r="K677" s="295"/>
      <c r="L677" s="295"/>
      <c r="M677" s="295"/>
      <c r="N677" s="295">
        <v>12</v>
      </c>
      <c r="O677" s="295"/>
      <c r="P677" s="295"/>
      <c r="Q677" s="295"/>
      <c r="R677" s="295"/>
      <c r="S677" s="295"/>
      <c r="T677" s="295"/>
      <c r="U677" s="295"/>
      <c r="V677" s="295"/>
      <c r="W677" s="295"/>
      <c r="X677" s="295"/>
      <c r="Y677" s="411">
        <v>0</v>
      </c>
      <c r="Z677" s="411">
        <v>0</v>
      </c>
      <c r="AA677" s="411">
        <v>0</v>
      </c>
      <c r="AB677" s="411">
        <v>0</v>
      </c>
      <c r="AC677" s="411">
        <v>0</v>
      </c>
      <c r="AD677" s="411">
        <v>0</v>
      </c>
      <c r="AE677" s="411">
        <v>0</v>
      </c>
      <c r="AF677" s="411">
        <v>0</v>
      </c>
      <c r="AG677" s="411">
        <f t="shared" ref="AG677" si="935">AG676</f>
        <v>0</v>
      </c>
      <c r="AH677" s="411">
        <f t="shared" ref="AH677" si="936">AH676</f>
        <v>0</v>
      </c>
      <c r="AI677" s="411">
        <f t="shared" ref="AI677" si="937">AI676</f>
        <v>0</v>
      </c>
      <c r="AJ677" s="411">
        <f t="shared" ref="AJ677" si="938">AJ676</f>
        <v>0</v>
      </c>
      <c r="AK677" s="411">
        <f t="shared" ref="AK677" si="939">AK676</f>
        <v>0</v>
      </c>
      <c r="AL677" s="411">
        <f t="shared" ref="AL677" si="940">AL676</f>
        <v>0</v>
      </c>
      <c r="AM677" s="306"/>
    </row>
    <row r="678" spans="1:39" ht="15.5"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1" hidden="1" outlineLevel="1">
      <c r="A679" s="532">
        <v>28</v>
      </c>
      <c r="B679" s="428" t="s">
        <v>120</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5" hidden="1" outlineLevel="1">
      <c r="A680" s="532"/>
      <c r="B680" s="294" t="s">
        <v>310</v>
      </c>
      <c r="C680" s="291" t="s">
        <v>163</v>
      </c>
      <c r="D680" s="295"/>
      <c r="E680" s="295"/>
      <c r="F680" s="295"/>
      <c r="G680" s="295"/>
      <c r="H680" s="295"/>
      <c r="I680" s="295"/>
      <c r="J680" s="295"/>
      <c r="K680" s="295"/>
      <c r="L680" s="295"/>
      <c r="M680" s="295"/>
      <c r="N680" s="295">
        <v>12</v>
      </c>
      <c r="O680" s="295"/>
      <c r="P680" s="295"/>
      <c r="Q680" s="295"/>
      <c r="R680" s="295"/>
      <c r="S680" s="295"/>
      <c r="T680" s="295"/>
      <c r="U680" s="295"/>
      <c r="V680" s="295"/>
      <c r="W680" s="295"/>
      <c r="X680" s="295"/>
      <c r="Y680" s="411">
        <v>0</v>
      </c>
      <c r="Z680" s="411">
        <v>0</v>
      </c>
      <c r="AA680" s="411">
        <v>0</v>
      </c>
      <c r="AB680" s="411">
        <v>0</v>
      </c>
      <c r="AC680" s="411">
        <v>0</v>
      </c>
      <c r="AD680" s="411">
        <v>0</v>
      </c>
      <c r="AE680" s="411">
        <v>0</v>
      </c>
      <c r="AF680" s="411">
        <v>0</v>
      </c>
      <c r="AG680" s="411">
        <f t="shared" ref="AG680" si="941">AG679</f>
        <v>0</v>
      </c>
      <c r="AH680" s="411">
        <f t="shared" ref="AH680" si="942">AH679</f>
        <v>0</v>
      </c>
      <c r="AI680" s="411">
        <f t="shared" ref="AI680" si="943">AI679</f>
        <v>0</v>
      </c>
      <c r="AJ680" s="411">
        <f t="shared" ref="AJ680" si="944">AJ679</f>
        <v>0</v>
      </c>
      <c r="AK680" s="411">
        <f t="shared" ref="AK680" si="945">AK679</f>
        <v>0</v>
      </c>
      <c r="AL680" s="411">
        <f t="shared" ref="AL680" si="946">AL679</f>
        <v>0</v>
      </c>
      <c r="AM680" s="306"/>
    </row>
    <row r="681" spans="1:39" ht="15.5"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1" hidden="1" outlineLevel="1">
      <c r="A682" s="532">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5" hidden="1" outlineLevel="1">
      <c r="A683" s="532"/>
      <c r="B683" s="294" t="s">
        <v>310</v>
      </c>
      <c r="C683" s="291" t="s">
        <v>163</v>
      </c>
      <c r="D683" s="295"/>
      <c r="E683" s="295"/>
      <c r="F683" s="295"/>
      <c r="G683" s="295"/>
      <c r="H683" s="295"/>
      <c r="I683" s="295"/>
      <c r="J683" s="295"/>
      <c r="K683" s="295"/>
      <c r="L683" s="295"/>
      <c r="M683" s="295"/>
      <c r="N683" s="295">
        <v>3</v>
      </c>
      <c r="O683" s="295"/>
      <c r="P683" s="295"/>
      <c r="Q683" s="295"/>
      <c r="R683" s="295"/>
      <c r="S683" s="295"/>
      <c r="T683" s="295"/>
      <c r="U683" s="295"/>
      <c r="V683" s="295"/>
      <c r="W683" s="295"/>
      <c r="X683" s="295"/>
      <c r="Y683" s="411">
        <v>0</v>
      </c>
      <c r="Z683" s="411">
        <v>0</v>
      </c>
      <c r="AA683" s="411">
        <v>0</v>
      </c>
      <c r="AB683" s="411">
        <v>0</v>
      </c>
      <c r="AC683" s="411">
        <v>0</v>
      </c>
      <c r="AD683" s="411">
        <v>0</v>
      </c>
      <c r="AE683" s="411">
        <v>0</v>
      </c>
      <c r="AF683" s="411">
        <v>0</v>
      </c>
      <c r="AG683" s="411">
        <f t="shared" ref="AG683" si="947">AG682</f>
        <v>0</v>
      </c>
      <c r="AH683" s="411">
        <f t="shared" ref="AH683" si="948">AH682</f>
        <v>0</v>
      </c>
      <c r="AI683" s="411">
        <f t="shared" ref="AI683" si="949">AI682</f>
        <v>0</v>
      </c>
      <c r="AJ683" s="411">
        <f t="shared" ref="AJ683" si="950">AJ682</f>
        <v>0</v>
      </c>
      <c r="AK683" s="411">
        <f t="shared" ref="AK683" si="951">AK682</f>
        <v>0</v>
      </c>
      <c r="AL683" s="411">
        <f t="shared" ref="AL683" si="952">AL682</f>
        <v>0</v>
      </c>
      <c r="AM683" s="306"/>
    </row>
    <row r="684" spans="1:39" ht="15.5"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1" hidden="1" outlineLevel="1">
      <c r="A685" s="532">
        <v>30</v>
      </c>
      <c r="B685" s="428" t="s">
        <v>122</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5" hidden="1" outlineLevel="1">
      <c r="A686" s="532"/>
      <c r="B686" s="294" t="s">
        <v>310</v>
      </c>
      <c r="C686" s="291" t="s">
        <v>163</v>
      </c>
      <c r="D686" s="295"/>
      <c r="E686" s="295"/>
      <c r="F686" s="295"/>
      <c r="G686" s="295"/>
      <c r="H686" s="295"/>
      <c r="I686" s="295"/>
      <c r="J686" s="295"/>
      <c r="K686" s="295"/>
      <c r="L686" s="295"/>
      <c r="M686" s="295"/>
      <c r="N686" s="295">
        <v>12</v>
      </c>
      <c r="O686" s="295"/>
      <c r="P686" s="295"/>
      <c r="Q686" s="295"/>
      <c r="R686" s="295"/>
      <c r="S686" s="295"/>
      <c r="T686" s="295"/>
      <c r="U686" s="295"/>
      <c r="V686" s="295"/>
      <c r="W686" s="295"/>
      <c r="X686" s="295"/>
      <c r="Y686" s="411">
        <v>0</v>
      </c>
      <c r="Z686" s="411">
        <v>0</v>
      </c>
      <c r="AA686" s="411">
        <v>0</v>
      </c>
      <c r="AB686" s="411">
        <v>0</v>
      </c>
      <c r="AC686" s="411">
        <v>0</v>
      </c>
      <c r="AD686" s="411">
        <v>0</v>
      </c>
      <c r="AE686" s="411">
        <v>0</v>
      </c>
      <c r="AF686" s="411">
        <v>0</v>
      </c>
      <c r="AG686" s="411">
        <f t="shared" ref="AG686" si="953">AG685</f>
        <v>0</v>
      </c>
      <c r="AH686" s="411">
        <f t="shared" ref="AH686" si="954">AH685</f>
        <v>0</v>
      </c>
      <c r="AI686" s="411">
        <f t="shared" ref="AI686" si="955">AI685</f>
        <v>0</v>
      </c>
      <c r="AJ686" s="411">
        <f t="shared" ref="AJ686" si="956">AJ685</f>
        <v>0</v>
      </c>
      <c r="AK686" s="411">
        <f t="shared" ref="AK686" si="957">AK685</f>
        <v>0</v>
      </c>
      <c r="AL686" s="411">
        <f t="shared" ref="AL686" si="958">AL685</f>
        <v>0</v>
      </c>
      <c r="AM686" s="306"/>
    </row>
    <row r="687" spans="1:39" ht="15.5" hidden="1" outlineLevel="1">
      <c r="A687" s="532"/>
      <c r="B687" s="294"/>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1" hidden="1" outlineLevel="1">
      <c r="A688" s="532">
        <v>31</v>
      </c>
      <c r="B688" s="428" t="s">
        <v>123</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5" hidden="1" outlineLevel="1">
      <c r="A689" s="532"/>
      <c r="B689" s="294" t="s">
        <v>310</v>
      </c>
      <c r="C689" s="291" t="s">
        <v>163</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411">
        <v>0</v>
      </c>
      <c r="Z689" s="411">
        <v>0</v>
      </c>
      <c r="AA689" s="411">
        <v>0</v>
      </c>
      <c r="AB689" s="411">
        <v>0</v>
      </c>
      <c r="AC689" s="411">
        <v>0</v>
      </c>
      <c r="AD689" s="411">
        <v>0</v>
      </c>
      <c r="AE689" s="411">
        <v>0</v>
      </c>
      <c r="AF689" s="411">
        <v>0</v>
      </c>
      <c r="AG689" s="411">
        <f t="shared" ref="AG689" si="959">AG688</f>
        <v>0</v>
      </c>
      <c r="AH689" s="411">
        <f t="shared" ref="AH689" si="960">AH688</f>
        <v>0</v>
      </c>
      <c r="AI689" s="411">
        <f t="shared" ref="AI689" si="961">AI688</f>
        <v>0</v>
      </c>
      <c r="AJ689" s="411">
        <f t="shared" ref="AJ689" si="962">AJ688</f>
        <v>0</v>
      </c>
      <c r="AK689" s="411">
        <f t="shared" ref="AK689" si="963">AK688</f>
        <v>0</v>
      </c>
      <c r="AL689" s="411">
        <f t="shared" ref="AL689" si="964">AL688</f>
        <v>0</v>
      </c>
      <c r="AM689" s="306"/>
    </row>
    <row r="690" spans="1:39" ht="15.5"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5" hidden="1" outlineLevel="1">
      <c r="A691" s="532">
        <v>32</v>
      </c>
      <c r="B691" s="428" t="s">
        <v>124</v>
      </c>
      <c r="C691" s="291" t="s">
        <v>25</v>
      </c>
      <c r="D691" s="295"/>
      <c r="E691" s="295"/>
      <c r="F691" s="295"/>
      <c r="G691" s="295"/>
      <c r="H691" s="295"/>
      <c r="I691" s="295"/>
      <c r="J691" s="295"/>
      <c r="K691" s="295"/>
      <c r="L691" s="295"/>
      <c r="M691" s="295"/>
      <c r="N691" s="295">
        <v>12</v>
      </c>
      <c r="O691" s="295"/>
      <c r="P691" s="295"/>
      <c r="Q691" s="295"/>
      <c r="R691" s="295"/>
      <c r="S691" s="295"/>
      <c r="T691" s="295"/>
      <c r="U691" s="295"/>
      <c r="V691" s="295"/>
      <c r="W691" s="295"/>
      <c r="X691" s="295"/>
      <c r="Y691" s="426"/>
      <c r="Z691" s="410"/>
      <c r="AA691" s="410"/>
      <c r="AB691" s="410"/>
      <c r="AC691" s="410"/>
      <c r="AD691" s="410"/>
      <c r="AE691" s="410"/>
      <c r="AF691" s="415"/>
      <c r="AG691" s="415"/>
      <c r="AH691" s="415"/>
      <c r="AI691" s="415"/>
      <c r="AJ691" s="415"/>
      <c r="AK691" s="415"/>
      <c r="AL691" s="415"/>
      <c r="AM691" s="296">
        <f>SUM(Y691:AL691)</f>
        <v>0</v>
      </c>
    </row>
    <row r="692" spans="1:39" ht="15.5" hidden="1" outlineLevel="1">
      <c r="A692" s="532"/>
      <c r="B692" s="294" t="s">
        <v>310</v>
      </c>
      <c r="C692" s="291" t="s">
        <v>163</v>
      </c>
      <c r="D692" s="295"/>
      <c r="E692" s="295"/>
      <c r="F692" s="295"/>
      <c r="G692" s="295"/>
      <c r="H692" s="295"/>
      <c r="I692" s="295"/>
      <c r="J692" s="295"/>
      <c r="K692" s="295"/>
      <c r="L692" s="295"/>
      <c r="M692" s="295"/>
      <c r="N692" s="295">
        <v>12</v>
      </c>
      <c r="O692" s="295"/>
      <c r="P692" s="295"/>
      <c r="Q692" s="295"/>
      <c r="R692" s="295"/>
      <c r="S692" s="295"/>
      <c r="T692" s="295"/>
      <c r="U692" s="295"/>
      <c r="V692" s="295"/>
      <c r="W692" s="295"/>
      <c r="X692" s="295"/>
      <c r="Y692" s="411">
        <v>0</v>
      </c>
      <c r="Z692" s="411">
        <v>0</v>
      </c>
      <c r="AA692" s="411">
        <v>0</v>
      </c>
      <c r="AB692" s="411">
        <v>0</v>
      </c>
      <c r="AC692" s="411">
        <v>0</v>
      </c>
      <c r="AD692" s="411">
        <v>0</v>
      </c>
      <c r="AE692" s="411">
        <v>0</v>
      </c>
      <c r="AF692" s="411">
        <v>0</v>
      </c>
      <c r="AG692" s="411">
        <f t="shared" ref="AG692" si="965">AG691</f>
        <v>0</v>
      </c>
      <c r="AH692" s="411">
        <f t="shared" ref="AH692" si="966">AH691</f>
        <v>0</v>
      </c>
      <c r="AI692" s="411">
        <f t="shared" ref="AI692" si="967">AI691</f>
        <v>0</v>
      </c>
      <c r="AJ692" s="411">
        <f t="shared" ref="AJ692" si="968">AJ691</f>
        <v>0</v>
      </c>
      <c r="AK692" s="411">
        <f t="shared" ref="AK692" si="969">AK691</f>
        <v>0</v>
      </c>
      <c r="AL692" s="411">
        <f t="shared" ref="AL692" si="970">AL691</f>
        <v>0</v>
      </c>
      <c r="AM692" s="306"/>
    </row>
    <row r="693" spans="1:39" ht="15.5" hidden="1" outlineLevel="1">
      <c r="A693" s="532"/>
      <c r="B693" s="428"/>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t="15.5" hidden="1" outlineLevel="1">
      <c r="A694" s="532"/>
      <c r="B694" s="288" t="s">
        <v>501</v>
      </c>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5" hidden="1" outlineLevel="1">
      <c r="A695" s="532">
        <v>33</v>
      </c>
      <c r="B695" s="428" t="s">
        <v>125</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5" hidden="1" outlineLevel="1">
      <c r="A696" s="532"/>
      <c r="B696" s="294" t="s">
        <v>310</v>
      </c>
      <c r="C696" s="291" t="s">
        <v>163</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411">
        <v>0</v>
      </c>
      <c r="Z696" s="411">
        <v>0</v>
      </c>
      <c r="AA696" s="411">
        <v>0</v>
      </c>
      <c r="AB696" s="411">
        <v>0</v>
      </c>
      <c r="AC696" s="411">
        <v>0</v>
      </c>
      <c r="AD696" s="411">
        <v>0</v>
      </c>
      <c r="AE696" s="411">
        <v>0</v>
      </c>
      <c r="AF696" s="411">
        <v>0</v>
      </c>
      <c r="AG696" s="411">
        <f t="shared" ref="AG696" si="971">AG695</f>
        <v>0</v>
      </c>
      <c r="AH696" s="411">
        <f t="shared" ref="AH696" si="972">AH695</f>
        <v>0</v>
      </c>
      <c r="AI696" s="411">
        <f t="shared" ref="AI696" si="973">AI695</f>
        <v>0</v>
      </c>
      <c r="AJ696" s="411">
        <f t="shared" ref="AJ696" si="974">AJ695</f>
        <v>0</v>
      </c>
      <c r="AK696" s="411">
        <f t="shared" ref="AK696" si="975">AK695</f>
        <v>0</v>
      </c>
      <c r="AL696" s="411">
        <f t="shared" ref="AL696" si="976">AL695</f>
        <v>0</v>
      </c>
      <c r="AM696" s="306"/>
    </row>
    <row r="697" spans="1:39" ht="15.5"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5" hidden="1" outlineLevel="1">
      <c r="A698" s="532">
        <v>34</v>
      </c>
      <c r="B698" s="428" t="s">
        <v>126</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5" hidden="1" outlineLevel="1">
      <c r="A699" s="532"/>
      <c r="B699" s="294" t="s">
        <v>310</v>
      </c>
      <c r="C699" s="291" t="s">
        <v>163</v>
      </c>
      <c r="D699" s="295"/>
      <c r="E699" s="295"/>
      <c r="F699" s="295"/>
      <c r="G699" s="295"/>
      <c r="H699" s="295"/>
      <c r="I699" s="295"/>
      <c r="J699" s="295"/>
      <c r="K699" s="295"/>
      <c r="L699" s="295"/>
      <c r="M699" s="295"/>
      <c r="N699" s="295">
        <v>0</v>
      </c>
      <c r="O699" s="295"/>
      <c r="P699" s="295"/>
      <c r="Q699" s="295"/>
      <c r="R699" s="295"/>
      <c r="S699" s="295"/>
      <c r="T699" s="295"/>
      <c r="U699" s="295"/>
      <c r="V699" s="295"/>
      <c r="W699" s="295"/>
      <c r="X699" s="295"/>
      <c r="Y699" s="411">
        <v>0</v>
      </c>
      <c r="Z699" s="411">
        <v>0</v>
      </c>
      <c r="AA699" s="411">
        <v>0</v>
      </c>
      <c r="AB699" s="411">
        <v>0</v>
      </c>
      <c r="AC699" s="411">
        <v>0</v>
      </c>
      <c r="AD699" s="411">
        <v>0</v>
      </c>
      <c r="AE699" s="411">
        <v>0</v>
      </c>
      <c r="AF699" s="411">
        <v>0</v>
      </c>
      <c r="AG699" s="411">
        <f t="shared" ref="AG699" si="977">AG698</f>
        <v>0</v>
      </c>
      <c r="AH699" s="411">
        <f t="shared" ref="AH699" si="978">AH698</f>
        <v>0</v>
      </c>
      <c r="AI699" s="411">
        <f t="shared" ref="AI699" si="979">AI698</f>
        <v>0</v>
      </c>
      <c r="AJ699" s="411">
        <f t="shared" ref="AJ699" si="980">AJ698</f>
        <v>0</v>
      </c>
      <c r="AK699" s="411">
        <f t="shared" ref="AK699" si="981">AK698</f>
        <v>0</v>
      </c>
      <c r="AL699" s="411">
        <f t="shared" ref="AL699" si="982">AL698</f>
        <v>0</v>
      </c>
      <c r="AM699" s="306"/>
    </row>
    <row r="700" spans="1:39" ht="15.5" hidden="1" outlineLevel="1">
      <c r="A700" s="532"/>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5" hidden="1" outlineLevel="1">
      <c r="A701" s="532">
        <v>35</v>
      </c>
      <c r="B701" s="428" t="s">
        <v>127</v>
      </c>
      <c r="C701" s="291" t="s">
        <v>25</v>
      </c>
      <c r="D701" s="295"/>
      <c r="E701" s="295"/>
      <c r="F701" s="295"/>
      <c r="G701" s="295"/>
      <c r="H701" s="295"/>
      <c r="I701" s="295"/>
      <c r="J701" s="295"/>
      <c r="K701" s="295"/>
      <c r="L701" s="295"/>
      <c r="M701" s="295"/>
      <c r="N701" s="295">
        <v>0</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ht="15.5" hidden="1" outlineLevel="1">
      <c r="A702" s="532"/>
      <c r="B702" s="294" t="s">
        <v>310</v>
      </c>
      <c r="C702" s="291" t="s">
        <v>163</v>
      </c>
      <c r="D702" s="295"/>
      <c r="E702" s="295"/>
      <c r="F702" s="295"/>
      <c r="G702" s="295"/>
      <c r="H702" s="295"/>
      <c r="I702" s="295"/>
      <c r="J702" s="295"/>
      <c r="K702" s="295"/>
      <c r="L702" s="295"/>
      <c r="M702" s="295"/>
      <c r="N702" s="295">
        <v>0</v>
      </c>
      <c r="O702" s="295"/>
      <c r="P702" s="295"/>
      <c r="Q702" s="295"/>
      <c r="R702" s="295"/>
      <c r="S702" s="295"/>
      <c r="T702" s="295"/>
      <c r="U702" s="295"/>
      <c r="V702" s="295"/>
      <c r="W702" s="295"/>
      <c r="X702" s="295"/>
      <c r="Y702" s="411">
        <v>0</v>
      </c>
      <c r="Z702" s="411">
        <v>0</v>
      </c>
      <c r="AA702" s="411">
        <v>0</v>
      </c>
      <c r="AB702" s="411">
        <v>0</v>
      </c>
      <c r="AC702" s="411">
        <v>0</v>
      </c>
      <c r="AD702" s="411">
        <v>0</v>
      </c>
      <c r="AE702" s="411">
        <v>0</v>
      </c>
      <c r="AF702" s="411">
        <v>0</v>
      </c>
      <c r="AG702" s="411">
        <f t="shared" ref="AG702" si="983">AG701</f>
        <v>0</v>
      </c>
      <c r="AH702" s="411">
        <f t="shared" ref="AH702" si="984">AH701</f>
        <v>0</v>
      </c>
      <c r="AI702" s="411">
        <f t="shared" ref="AI702" si="985">AI701</f>
        <v>0</v>
      </c>
      <c r="AJ702" s="411">
        <f t="shared" ref="AJ702" si="986">AJ701</f>
        <v>0</v>
      </c>
      <c r="AK702" s="411">
        <f t="shared" ref="AK702" si="987">AK701</f>
        <v>0</v>
      </c>
      <c r="AL702" s="411">
        <f t="shared" ref="AL702" si="988">AL701</f>
        <v>0</v>
      </c>
      <c r="AM702" s="306"/>
    </row>
    <row r="703" spans="1:39" ht="15.5" hidden="1" outlineLevel="1">
      <c r="A703" s="532"/>
      <c r="B703" s="431"/>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5.5" hidden="1" outlineLevel="1">
      <c r="A704" s="532"/>
      <c r="B704" s="288" t="s">
        <v>502</v>
      </c>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46.5" hidden="1" outlineLevel="1">
      <c r="A705" s="532">
        <v>36</v>
      </c>
      <c r="B705" s="428" t="s">
        <v>128</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5" hidden="1" outlineLevel="1">
      <c r="A706" s="532"/>
      <c r="B706" s="294" t="s">
        <v>310</v>
      </c>
      <c r="C706" s="291" t="s">
        <v>163</v>
      </c>
      <c r="D706" s="295"/>
      <c r="E706" s="295"/>
      <c r="F706" s="295"/>
      <c r="G706" s="295"/>
      <c r="H706" s="295"/>
      <c r="I706" s="295"/>
      <c r="J706" s="295"/>
      <c r="K706" s="295"/>
      <c r="L706" s="295"/>
      <c r="M706" s="295"/>
      <c r="N706" s="295">
        <v>12</v>
      </c>
      <c r="O706" s="295"/>
      <c r="P706" s="295"/>
      <c r="Q706" s="295"/>
      <c r="R706" s="295"/>
      <c r="S706" s="295"/>
      <c r="T706" s="295"/>
      <c r="U706" s="295"/>
      <c r="V706" s="295"/>
      <c r="W706" s="295"/>
      <c r="X706" s="295"/>
      <c r="Y706" s="411">
        <v>0</v>
      </c>
      <c r="Z706" s="411">
        <v>0</v>
      </c>
      <c r="AA706" s="411">
        <v>0</v>
      </c>
      <c r="AB706" s="411">
        <v>0</v>
      </c>
      <c r="AC706" s="411">
        <v>0</v>
      </c>
      <c r="AD706" s="411">
        <v>0</v>
      </c>
      <c r="AE706" s="411">
        <v>0</v>
      </c>
      <c r="AF706" s="411">
        <v>0</v>
      </c>
      <c r="AG706" s="411">
        <f t="shared" ref="AG706" si="989">AG705</f>
        <v>0</v>
      </c>
      <c r="AH706" s="411">
        <f t="shared" ref="AH706" si="990">AH705</f>
        <v>0</v>
      </c>
      <c r="AI706" s="411">
        <f t="shared" ref="AI706" si="991">AI705</f>
        <v>0</v>
      </c>
      <c r="AJ706" s="411">
        <f t="shared" ref="AJ706" si="992">AJ705</f>
        <v>0</v>
      </c>
      <c r="AK706" s="411">
        <f t="shared" ref="AK706" si="993">AK705</f>
        <v>0</v>
      </c>
      <c r="AL706" s="411">
        <f t="shared" ref="AL706" si="994">AL705</f>
        <v>0</v>
      </c>
      <c r="AM706" s="306"/>
    </row>
    <row r="707" spans="1:39" ht="15.5"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1" hidden="1" outlineLevel="1">
      <c r="A708" s="532">
        <v>37</v>
      </c>
      <c r="B708" s="428" t="s">
        <v>129</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5" hidden="1" outlineLevel="1">
      <c r="A709" s="532"/>
      <c r="B709" s="294" t="s">
        <v>310</v>
      </c>
      <c r="C709" s="291" t="s">
        <v>163</v>
      </c>
      <c r="D709" s="295"/>
      <c r="E709" s="295"/>
      <c r="F709" s="295"/>
      <c r="G709" s="295"/>
      <c r="H709" s="295"/>
      <c r="I709" s="295"/>
      <c r="J709" s="295"/>
      <c r="K709" s="295"/>
      <c r="L709" s="295"/>
      <c r="M709" s="295"/>
      <c r="N709" s="295">
        <v>12</v>
      </c>
      <c r="O709" s="295"/>
      <c r="P709" s="295"/>
      <c r="Q709" s="295"/>
      <c r="R709" s="295"/>
      <c r="S709" s="295"/>
      <c r="T709" s="295"/>
      <c r="U709" s="295"/>
      <c r="V709" s="295"/>
      <c r="W709" s="295"/>
      <c r="X709" s="295"/>
      <c r="Y709" s="411">
        <v>0</v>
      </c>
      <c r="Z709" s="411">
        <v>0</v>
      </c>
      <c r="AA709" s="411">
        <v>0</v>
      </c>
      <c r="AB709" s="411">
        <v>0</v>
      </c>
      <c r="AC709" s="411">
        <v>0</v>
      </c>
      <c r="AD709" s="411">
        <v>0</v>
      </c>
      <c r="AE709" s="411">
        <v>0</v>
      </c>
      <c r="AF709" s="411">
        <v>0</v>
      </c>
      <c r="AG709" s="411">
        <f t="shared" ref="AG709" si="995">AG708</f>
        <v>0</v>
      </c>
      <c r="AH709" s="411">
        <f t="shared" ref="AH709" si="996">AH708</f>
        <v>0</v>
      </c>
      <c r="AI709" s="411">
        <f t="shared" ref="AI709" si="997">AI708</f>
        <v>0</v>
      </c>
      <c r="AJ709" s="411">
        <f t="shared" ref="AJ709" si="998">AJ708</f>
        <v>0</v>
      </c>
      <c r="AK709" s="411">
        <f t="shared" ref="AK709" si="999">AK708</f>
        <v>0</v>
      </c>
      <c r="AL709" s="411">
        <f t="shared" ref="AL709" si="1000">AL708</f>
        <v>0</v>
      </c>
      <c r="AM709" s="306"/>
    </row>
    <row r="710" spans="1:39" ht="15.5"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15.5" hidden="1" outlineLevel="1">
      <c r="A711" s="532">
        <v>38</v>
      </c>
      <c r="B711" s="428" t="s">
        <v>130</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5" hidden="1" outlineLevel="1">
      <c r="A712" s="532"/>
      <c r="B712" s="294" t="s">
        <v>310</v>
      </c>
      <c r="C712" s="291" t="s">
        <v>163</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411">
        <v>0</v>
      </c>
      <c r="Z712" s="411">
        <v>0</v>
      </c>
      <c r="AA712" s="411">
        <v>0</v>
      </c>
      <c r="AB712" s="411">
        <v>0</v>
      </c>
      <c r="AC712" s="411">
        <v>0</v>
      </c>
      <c r="AD712" s="411">
        <v>0</v>
      </c>
      <c r="AE712" s="411">
        <v>0</v>
      </c>
      <c r="AF712" s="411">
        <v>0</v>
      </c>
      <c r="AG712" s="411">
        <f t="shared" ref="AG712" si="1001">AG711</f>
        <v>0</v>
      </c>
      <c r="AH712" s="411">
        <f t="shared" ref="AH712" si="1002">AH711</f>
        <v>0</v>
      </c>
      <c r="AI712" s="411">
        <f t="shared" ref="AI712" si="1003">AI711</f>
        <v>0</v>
      </c>
      <c r="AJ712" s="411">
        <f t="shared" ref="AJ712" si="1004">AJ711</f>
        <v>0</v>
      </c>
      <c r="AK712" s="411">
        <f t="shared" ref="AK712" si="1005">AK711</f>
        <v>0</v>
      </c>
      <c r="AL712" s="411">
        <f t="shared" ref="AL712" si="1006">AL711</f>
        <v>0</v>
      </c>
      <c r="AM712" s="306"/>
    </row>
    <row r="713" spans="1:39" ht="15.5"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1" hidden="1" outlineLevel="1">
      <c r="A714" s="532">
        <v>39</v>
      </c>
      <c r="B714" s="428" t="s">
        <v>131</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5" hidden="1" outlineLevel="1">
      <c r="A715" s="532"/>
      <c r="B715" s="294" t="s">
        <v>310</v>
      </c>
      <c r="C715" s="291" t="s">
        <v>163</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411">
        <v>0</v>
      </c>
      <c r="Z715" s="411">
        <v>0</v>
      </c>
      <c r="AA715" s="411">
        <v>0</v>
      </c>
      <c r="AB715" s="411">
        <v>0</v>
      </c>
      <c r="AC715" s="411">
        <v>0</v>
      </c>
      <c r="AD715" s="411">
        <v>0</v>
      </c>
      <c r="AE715" s="411">
        <v>0</v>
      </c>
      <c r="AF715" s="411">
        <v>0</v>
      </c>
      <c r="AG715" s="411">
        <f t="shared" ref="AG715" si="1007">AG714</f>
        <v>0</v>
      </c>
      <c r="AH715" s="411">
        <f t="shared" ref="AH715" si="1008">AH714</f>
        <v>0</v>
      </c>
      <c r="AI715" s="411">
        <f t="shared" ref="AI715" si="1009">AI714</f>
        <v>0</v>
      </c>
      <c r="AJ715" s="411">
        <f t="shared" ref="AJ715" si="1010">AJ714</f>
        <v>0</v>
      </c>
      <c r="AK715" s="411">
        <f t="shared" ref="AK715" si="1011">AK714</f>
        <v>0</v>
      </c>
      <c r="AL715" s="411">
        <f t="shared" ref="AL715" si="1012">AL714</f>
        <v>0</v>
      </c>
      <c r="AM715" s="306"/>
    </row>
    <row r="716" spans="1:39" ht="15.5"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1" hidden="1" outlineLevel="1">
      <c r="A717" s="532">
        <v>40</v>
      </c>
      <c r="B717" s="428" t="s">
        <v>132</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5" hidden="1" outlineLevel="1">
      <c r="A718" s="532"/>
      <c r="B718" s="294" t="s">
        <v>310</v>
      </c>
      <c r="C718" s="291" t="s">
        <v>163</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411">
        <v>0</v>
      </c>
      <c r="Z718" s="411">
        <v>0</v>
      </c>
      <c r="AA718" s="411">
        <v>0</v>
      </c>
      <c r="AB718" s="411">
        <v>0</v>
      </c>
      <c r="AC718" s="411">
        <v>0</v>
      </c>
      <c r="AD718" s="411">
        <v>0</v>
      </c>
      <c r="AE718" s="411">
        <v>0</v>
      </c>
      <c r="AF718" s="411">
        <v>0</v>
      </c>
      <c r="AG718" s="411">
        <f t="shared" ref="AG718" si="1013">AG717</f>
        <v>0</v>
      </c>
      <c r="AH718" s="411">
        <f t="shared" ref="AH718" si="1014">AH717</f>
        <v>0</v>
      </c>
      <c r="AI718" s="411">
        <f t="shared" ref="AI718" si="1015">AI717</f>
        <v>0</v>
      </c>
      <c r="AJ718" s="411">
        <f t="shared" ref="AJ718" si="1016">AJ717</f>
        <v>0</v>
      </c>
      <c r="AK718" s="411">
        <f t="shared" ref="AK718" si="1017">AK717</f>
        <v>0</v>
      </c>
      <c r="AL718" s="411">
        <f t="shared" ref="AL718" si="1018">AL717</f>
        <v>0</v>
      </c>
      <c r="AM718" s="306"/>
    </row>
    <row r="719" spans="1:39" ht="15.5"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6.5" hidden="1" outlineLevel="1">
      <c r="A720" s="532">
        <v>41</v>
      </c>
      <c r="B720" s="428" t="s">
        <v>133</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5" hidden="1" outlineLevel="1">
      <c r="A721" s="532"/>
      <c r="B721" s="294" t="s">
        <v>310</v>
      </c>
      <c r="C721" s="291" t="s">
        <v>163</v>
      </c>
      <c r="D721" s="295"/>
      <c r="E721" s="295"/>
      <c r="F721" s="295"/>
      <c r="G721" s="295"/>
      <c r="H721" s="295"/>
      <c r="I721" s="295"/>
      <c r="J721" s="295"/>
      <c r="K721" s="295"/>
      <c r="L721" s="295"/>
      <c r="M721" s="295"/>
      <c r="N721" s="295">
        <v>12</v>
      </c>
      <c r="O721" s="295"/>
      <c r="P721" s="295"/>
      <c r="Q721" s="295"/>
      <c r="R721" s="295"/>
      <c r="S721" s="295"/>
      <c r="T721" s="295"/>
      <c r="U721" s="295"/>
      <c r="V721" s="295"/>
      <c r="W721" s="295"/>
      <c r="X721" s="295"/>
      <c r="Y721" s="411">
        <v>0</v>
      </c>
      <c r="Z721" s="411">
        <v>0</v>
      </c>
      <c r="AA721" s="411">
        <v>0</v>
      </c>
      <c r="AB721" s="411">
        <v>0</v>
      </c>
      <c r="AC721" s="411">
        <v>0</v>
      </c>
      <c r="AD721" s="411">
        <v>0</v>
      </c>
      <c r="AE721" s="411">
        <v>0</v>
      </c>
      <c r="AF721" s="411">
        <v>0</v>
      </c>
      <c r="AG721" s="411">
        <f t="shared" ref="AG721" si="1019">AG720</f>
        <v>0</v>
      </c>
      <c r="AH721" s="411">
        <f t="shared" ref="AH721" si="1020">AH720</f>
        <v>0</v>
      </c>
      <c r="AI721" s="411">
        <f t="shared" ref="AI721" si="1021">AI720</f>
        <v>0</v>
      </c>
      <c r="AJ721" s="411">
        <f t="shared" ref="AJ721" si="1022">AJ720</f>
        <v>0</v>
      </c>
      <c r="AK721" s="411">
        <f t="shared" ref="AK721" si="1023">AK720</f>
        <v>0</v>
      </c>
      <c r="AL721" s="411">
        <f t="shared" ref="AL721" si="1024">AL720</f>
        <v>0</v>
      </c>
      <c r="AM721" s="306"/>
    </row>
    <row r="722" spans="1:39" ht="15.5"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1" hidden="1" outlineLevel="1">
      <c r="A723" s="532">
        <v>42</v>
      </c>
      <c r="B723" s="428" t="s">
        <v>134</v>
      </c>
      <c r="C723" s="291" t="s">
        <v>25</v>
      </c>
      <c r="D723" s="295"/>
      <c r="E723" s="295"/>
      <c r="F723" s="295"/>
      <c r="G723" s="295"/>
      <c r="H723" s="295"/>
      <c r="I723" s="295"/>
      <c r="J723" s="295"/>
      <c r="K723" s="295"/>
      <c r="L723" s="295"/>
      <c r="M723" s="295"/>
      <c r="N723" s="291"/>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5" hidden="1" outlineLevel="1">
      <c r="A724" s="532"/>
      <c r="B724" s="294" t="s">
        <v>310</v>
      </c>
      <c r="C724" s="291" t="s">
        <v>163</v>
      </c>
      <c r="D724" s="295"/>
      <c r="E724" s="295"/>
      <c r="F724" s="295"/>
      <c r="G724" s="295"/>
      <c r="H724" s="295"/>
      <c r="I724" s="295"/>
      <c r="J724" s="295"/>
      <c r="K724" s="295"/>
      <c r="L724" s="295"/>
      <c r="M724" s="295"/>
      <c r="N724" s="468"/>
      <c r="O724" s="295"/>
      <c r="P724" s="295"/>
      <c r="Q724" s="295"/>
      <c r="R724" s="295"/>
      <c r="S724" s="295"/>
      <c r="T724" s="295"/>
      <c r="U724" s="295"/>
      <c r="V724" s="295"/>
      <c r="W724" s="295"/>
      <c r="X724" s="295"/>
      <c r="Y724" s="411">
        <v>0</v>
      </c>
      <c r="Z724" s="411">
        <v>0</v>
      </c>
      <c r="AA724" s="411">
        <v>0</v>
      </c>
      <c r="AB724" s="411">
        <v>0</v>
      </c>
      <c r="AC724" s="411">
        <v>0</v>
      </c>
      <c r="AD724" s="411">
        <v>0</v>
      </c>
      <c r="AE724" s="411">
        <v>0</v>
      </c>
      <c r="AF724" s="411">
        <v>0</v>
      </c>
      <c r="AG724" s="411">
        <f t="shared" ref="AG724" si="1025">AG723</f>
        <v>0</v>
      </c>
      <c r="AH724" s="411">
        <f t="shared" ref="AH724" si="1026">AH723</f>
        <v>0</v>
      </c>
      <c r="AI724" s="411">
        <f t="shared" ref="AI724" si="1027">AI723</f>
        <v>0</v>
      </c>
      <c r="AJ724" s="411">
        <f t="shared" ref="AJ724" si="1028">AJ723</f>
        <v>0</v>
      </c>
      <c r="AK724" s="411">
        <f t="shared" ref="AK724" si="1029">AK723</f>
        <v>0</v>
      </c>
      <c r="AL724" s="411">
        <f t="shared" ref="AL724" si="1030">AL723</f>
        <v>0</v>
      </c>
      <c r="AM724" s="306"/>
    </row>
    <row r="725" spans="1:39" ht="15.5"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15.5" hidden="1" outlineLevel="1">
      <c r="A726" s="532">
        <v>43</v>
      </c>
      <c r="B726" s="428" t="s">
        <v>135</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5" hidden="1" outlineLevel="1">
      <c r="A727" s="532"/>
      <c r="B727" s="294" t="s">
        <v>310</v>
      </c>
      <c r="C727" s="291" t="s">
        <v>163</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11">
        <v>0</v>
      </c>
      <c r="Z727" s="411">
        <v>0</v>
      </c>
      <c r="AA727" s="411">
        <v>0</v>
      </c>
      <c r="AB727" s="411">
        <v>0</v>
      </c>
      <c r="AC727" s="411">
        <v>0</v>
      </c>
      <c r="AD727" s="411">
        <v>0</v>
      </c>
      <c r="AE727" s="411">
        <v>0</v>
      </c>
      <c r="AF727" s="411">
        <v>0</v>
      </c>
      <c r="AG727" s="411">
        <f t="shared" ref="AG727" si="1031">AG726</f>
        <v>0</v>
      </c>
      <c r="AH727" s="411">
        <f t="shared" ref="AH727" si="1032">AH726</f>
        <v>0</v>
      </c>
      <c r="AI727" s="411">
        <f t="shared" ref="AI727" si="1033">AI726</f>
        <v>0</v>
      </c>
      <c r="AJ727" s="411">
        <f t="shared" ref="AJ727" si="1034">AJ726</f>
        <v>0</v>
      </c>
      <c r="AK727" s="411">
        <f t="shared" ref="AK727" si="1035">AK726</f>
        <v>0</v>
      </c>
      <c r="AL727" s="411">
        <f t="shared" ref="AL727" si="1036">AL726</f>
        <v>0</v>
      </c>
      <c r="AM727" s="306"/>
    </row>
    <row r="728" spans="1:39" ht="15.5"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6.5" hidden="1" outlineLevel="1">
      <c r="A729" s="532">
        <v>44</v>
      </c>
      <c r="B729" s="428" t="s">
        <v>136</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5" hidden="1" outlineLevel="1">
      <c r="A730" s="532"/>
      <c r="B730" s="294" t="s">
        <v>310</v>
      </c>
      <c r="C730" s="291" t="s">
        <v>163</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11">
        <v>0</v>
      </c>
      <c r="Z730" s="411">
        <v>0</v>
      </c>
      <c r="AA730" s="411">
        <v>0</v>
      </c>
      <c r="AB730" s="411">
        <v>0</v>
      </c>
      <c r="AC730" s="411">
        <v>0</v>
      </c>
      <c r="AD730" s="411">
        <v>0</v>
      </c>
      <c r="AE730" s="411">
        <v>0</v>
      </c>
      <c r="AF730" s="411">
        <v>0</v>
      </c>
      <c r="AG730" s="411">
        <f t="shared" ref="AG730" si="1037">AG729</f>
        <v>0</v>
      </c>
      <c r="AH730" s="411">
        <f t="shared" ref="AH730" si="1038">AH729</f>
        <v>0</v>
      </c>
      <c r="AI730" s="411">
        <f t="shared" ref="AI730" si="1039">AI729</f>
        <v>0</v>
      </c>
      <c r="AJ730" s="411">
        <f t="shared" ref="AJ730" si="1040">AJ729</f>
        <v>0</v>
      </c>
      <c r="AK730" s="411">
        <f t="shared" ref="AK730" si="1041">AK729</f>
        <v>0</v>
      </c>
      <c r="AL730" s="411">
        <f t="shared" ref="AL730" si="1042">AL729</f>
        <v>0</v>
      </c>
      <c r="AM730" s="306"/>
    </row>
    <row r="731" spans="1:39" ht="15.5"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1" hidden="1" outlineLevel="1">
      <c r="A732" s="532">
        <v>45</v>
      </c>
      <c r="B732" s="428" t="s">
        <v>137</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5" hidden="1" outlineLevel="1">
      <c r="A733" s="532"/>
      <c r="B733" s="294" t="s">
        <v>310</v>
      </c>
      <c r="C733" s="291" t="s">
        <v>163</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11">
        <v>0</v>
      </c>
      <c r="Z733" s="411">
        <v>0</v>
      </c>
      <c r="AA733" s="411">
        <v>0</v>
      </c>
      <c r="AB733" s="411">
        <v>0</v>
      </c>
      <c r="AC733" s="411">
        <v>0</v>
      </c>
      <c r="AD733" s="411">
        <v>0</v>
      </c>
      <c r="AE733" s="411">
        <v>0</v>
      </c>
      <c r="AF733" s="411">
        <v>0</v>
      </c>
      <c r="AG733" s="411">
        <f t="shared" ref="AG733" si="1043">AG732</f>
        <v>0</v>
      </c>
      <c r="AH733" s="411">
        <f t="shared" ref="AH733" si="1044">AH732</f>
        <v>0</v>
      </c>
      <c r="AI733" s="411">
        <f t="shared" ref="AI733" si="1045">AI732</f>
        <v>0</v>
      </c>
      <c r="AJ733" s="411">
        <f t="shared" ref="AJ733" si="1046">AJ732</f>
        <v>0</v>
      </c>
      <c r="AK733" s="411">
        <f t="shared" ref="AK733" si="1047">AK732</f>
        <v>0</v>
      </c>
      <c r="AL733" s="411">
        <f t="shared" ref="AL733" si="1048">AL732</f>
        <v>0</v>
      </c>
      <c r="AM733" s="306"/>
    </row>
    <row r="734" spans="1:39" ht="15.5"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1" hidden="1" outlineLevel="1">
      <c r="A735" s="532">
        <v>46</v>
      </c>
      <c r="B735" s="428" t="s">
        <v>138</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5" hidden="1" outlineLevel="1">
      <c r="A736" s="532"/>
      <c r="B736" s="294" t="s">
        <v>310</v>
      </c>
      <c r="C736" s="291" t="s">
        <v>163</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11">
        <v>0</v>
      </c>
      <c r="Z736" s="411">
        <v>0</v>
      </c>
      <c r="AA736" s="411">
        <v>0</v>
      </c>
      <c r="AB736" s="411">
        <v>0</v>
      </c>
      <c r="AC736" s="411">
        <v>0</v>
      </c>
      <c r="AD736" s="411">
        <v>0</v>
      </c>
      <c r="AE736" s="411">
        <v>0</v>
      </c>
      <c r="AF736" s="411">
        <v>0</v>
      </c>
      <c r="AG736" s="411">
        <f t="shared" ref="AG736" si="1049">AG735</f>
        <v>0</v>
      </c>
      <c r="AH736" s="411">
        <f t="shared" ref="AH736" si="1050">AH735</f>
        <v>0</v>
      </c>
      <c r="AI736" s="411">
        <f t="shared" ref="AI736" si="1051">AI735</f>
        <v>0</v>
      </c>
      <c r="AJ736" s="411">
        <f t="shared" ref="AJ736" si="1052">AJ735</f>
        <v>0</v>
      </c>
      <c r="AK736" s="411">
        <f t="shared" ref="AK736" si="1053">AK735</f>
        <v>0</v>
      </c>
      <c r="AL736" s="411">
        <f t="shared" ref="AL736" si="1054">AL735</f>
        <v>0</v>
      </c>
      <c r="AM736" s="306"/>
    </row>
    <row r="737" spans="1:40" ht="15.5"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1" hidden="1" outlineLevel="1">
      <c r="A738" s="532">
        <v>47</v>
      </c>
      <c r="B738" s="428" t="s">
        <v>139</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5" hidden="1" outlineLevel="1">
      <c r="A739" s="532"/>
      <c r="B739" s="294" t="s">
        <v>310</v>
      </c>
      <c r="C739" s="291" t="s">
        <v>163</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411">
        <v>0</v>
      </c>
      <c r="Z739" s="411">
        <v>0</v>
      </c>
      <c r="AA739" s="411">
        <v>0</v>
      </c>
      <c r="AB739" s="411">
        <v>0</v>
      </c>
      <c r="AC739" s="411">
        <v>0</v>
      </c>
      <c r="AD739" s="411">
        <v>0</v>
      </c>
      <c r="AE739" s="411">
        <v>0</v>
      </c>
      <c r="AF739" s="411">
        <v>0</v>
      </c>
      <c r="AG739" s="411">
        <f t="shared" ref="AG739" si="1055">AG738</f>
        <v>0</v>
      </c>
      <c r="AH739" s="411">
        <f t="shared" ref="AH739" si="1056">AH738</f>
        <v>0</v>
      </c>
      <c r="AI739" s="411">
        <f t="shared" ref="AI739" si="1057">AI738</f>
        <v>0</v>
      </c>
      <c r="AJ739" s="411">
        <f t="shared" ref="AJ739" si="1058">AJ738</f>
        <v>0</v>
      </c>
      <c r="AK739" s="411">
        <f t="shared" ref="AK739" si="1059">AK738</f>
        <v>0</v>
      </c>
      <c r="AL739" s="411">
        <f t="shared" ref="AL739" si="1060">AL738</f>
        <v>0</v>
      </c>
      <c r="AM739" s="306"/>
    </row>
    <row r="740" spans="1:40" ht="15.5"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1" hidden="1" outlineLevel="1">
      <c r="A741" s="532">
        <v>48</v>
      </c>
      <c r="B741" s="428" t="s">
        <v>140</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5" hidden="1" outlineLevel="1">
      <c r="A742" s="532"/>
      <c r="B742" s="294" t="s">
        <v>310</v>
      </c>
      <c r="C742" s="291" t="s">
        <v>163</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11">
        <v>0</v>
      </c>
      <c r="Z742" s="411">
        <v>0</v>
      </c>
      <c r="AA742" s="411">
        <v>0</v>
      </c>
      <c r="AB742" s="411">
        <v>0</v>
      </c>
      <c r="AC742" s="411">
        <v>0</v>
      </c>
      <c r="AD742" s="411">
        <v>0</v>
      </c>
      <c r="AE742" s="411">
        <v>0</v>
      </c>
      <c r="AF742" s="411">
        <v>0</v>
      </c>
      <c r="AG742" s="411">
        <f t="shared" ref="AG742" si="1061">AG741</f>
        <v>0</v>
      </c>
      <c r="AH742" s="411">
        <f t="shared" ref="AH742" si="1062">AH741</f>
        <v>0</v>
      </c>
      <c r="AI742" s="411">
        <f t="shared" ref="AI742" si="1063">AI741</f>
        <v>0</v>
      </c>
      <c r="AJ742" s="411">
        <f t="shared" ref="AJ742" si="1064">AJ741</f>
        <v>0</v>
      </c>
      <c r="AK742" s="411">
        <f t="shared" ref="AK742" si="1065">AK741</f>
        <v>0</v>
      </c>
      <c r="AL742" s="411">
        <f t="shared" ref="AL742" si="1066">AL741</f>
        <v>0</v>
      </c>
      <c r="AM742" s="306"/>
    </row>
    <row r="743" spans="1:40" ht="15.5" hidden="1" outlineLevel="1">
      <c r="A743" s="532"/>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40" ht="31" hidden="1" outlineLevel="1">
      <c r="A744" s="532">
        <v>49</v>
      </c>
      <c r="B744" s="428" t="s">
        <v>141</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40" ht="15.5" hidden="1" outlineLevel="1">
      <c r="A745" s="532"/>
      <c r="B745" s="294" t="s">
        <v>310</v>
      </c>
      <c r="C745" s="291" t="s">
        <v>163</v>
      </c>
      <c r="D745" s="295"/>
      <c r="E745" s="295"/>
      <c r="F745" s="295"/>
      <c r="G745" s="295"/>
      <c r="H745" s="295"/>
      <c r="I745" s="295"/>
      <c r="J745" s="295"/>
      <c r="K745" s="295"/>
      <c r="L745" s="295"/>
      <c r="M745" s="295"/>
      <c r="N745" s="295">
        <v>12</v>
      </c>
      <c r="O745" s="295"/>
      <c r="P745" s="295"/>
      <c r="Q745" s="295"/>
      <c r="R745" s="295"/>
      <c r="S745" s="295"/>
      <c r="T745" s="295"/>
      <c r="U745" s="295"/>
      <c r="V745" s="295"/>
      <c r="W745" s="295"/>
      <c r="X745" s="295"/>
      <c r="Y745" s="411">
        <v>0</v>
      </c>
      <c r="Z745" s="411">
        <v>0</v>
      </c>
      <c r="AA745" s="411">
        <v>0</v>
      </c>
      <c r="AB745" s="411">
        <v>0</v>
      </c>
      <c r="AC745" s="411">
        <v>0</v>
      </c>
      <c r="AD745" s="411">
        <v>0</v>
      </c>
      <c r="AE745" s="411">
        <v>0</v>
      </c>
      <c r="AF745" s="411">
        <v>0</v>
      </c>
      <c r="AG745" s="411">
        <f t="shared" ref="AG745" si="1067">AG744</f>
        <v>0</v>
      </c>
      <c r="AH745" s="411">
        <f t="shared" ref="AH745" si="1068">AH744</f>
        <v>0</v>
      </c>
      <c r="AI745" s="411">
        <f t="shared" ref="AI745" si="1069">AI744</f>
        <v>0</v>
      </c>
      <c r="AJ745" s="411">
        <f t="shared" ref="AJ745" si="1070">AJ744</f>
        <v>0</v>
      </c>
      <c r="AK745" s="411">
        <f t="shared" ref="AK745" si="1071">AK744</f>
        <v>0</v>
      </c>
      <c r="AL745" s="411">
        <f t="shared" ref="AL745" si="1072">AL744</f>
        <v>0</v>
      </c>
      <c r="AM745" s="306"/>
    </row>
    <row r="746" spans="1:40" ht="15.5" hidden="1" outlineLevel="1">
      <c r="A746" s="532"/>
      <c r="B746" s="294"/>
      <c r="C746" s="305"/>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12"/>
      <c r="AA746" s="412"/>
      <c r="AB746" s="412"/>
      <c r="AC746" s="412"/>
      <c r="AD746" s="412"/>
      <c r="AE746" s="412"/>
      <c r="AF746" s="412"/>
      <c r="AG746" s="412"/>
      <c r="AH746" s="412"/>
      <c r="AI746" s="412"/>
      <c r="AJ746" s="412"/>
      <c r="AK746" s="412"/>
      <c r="AL746" s="412"/>
      <c r="AM746" s="306"/>
    </row>
    <row r="747" spans="1:40" ht="15.5" collapsed="1">
      <c r="B747" s="327" t="s">
        <v>311</v>
      </c>
      <c r="C747" s="329"/>
      <c r="D747" s="329">
        <v>0</v>
      </c>
      <c r="E747" s="329"/>
      <c r="F747" s="329"/>
      <c r="G747" s="329"/>
      <c r="H747" s="329"/>
      <c r="I747" s="329"/>
      <c r="J747" s="329"/>
      <c r="K747" s="329"/>
      <c r="L747" s="329"/>
      <c r="M747" s="329"/>
      <c r="N747" s="329"/>
      <c r="O747" s="329">
        <v>0</v>
      </c>
      <c r="P747" s="329"/>
      <c r="Q747" s="329"/>
      <c r="R747" s="329"/>
      <c r="S747" s="329"/>
      <c r="T747" s="329"/>
      <c r="U747" s="329"/>
      <c r="V747" s="329"/>
      <c r="W747" s="329"/>
      <c r="X747" s="329"/>
      <c r="Y747" s="329">
        <v>0</v>
      </c>
      <c r="Z747" s="329">
        <v>0</v>
      </c>
      <c r="AA747" s="329">
        <v>0</v>
      </c>
      <c r="AB747" s="329">
        <v>0</v>
      </c>
      <c r="AC747" s="329">
        <v>0</v>
      </c>
      <c r="AD747" s="329">
        <v>0</v>
      </c>
      <c r="AE747" s="329">
        <v>0</v>
      </c>
      <c r="AF747" s="329">
        <v>0</v>
      </c>
      <c r="AG747" s="329">
        <f>IF(AG588="kw",SUMPRODUCT(N590:N745,O590:O745,AG590:AG745),SUMPRODUCT(D590:D745,AG590:AG745))</f>
        <v>0</v>
      </c>
      <c r="AH747" s="329">
        <f>IF(AH588="kw",SUMPRODUCT(N590:N745,O590:O745,AH590:AH745),SUMPRODUCT(D590:D745,AH590:AH745))</f>
        <v>0</v>
      </c>
      <c r="AI747" s="329">
        <f>IF(AI588="kw",SUMPRODUCT(N590:N745,O590:O745,AI590:AI745),SUMPRODUCT(D590:D745,AI590:AI745))</f>
        <v>0</v>
      </c>
      <c r="AJ747" s="329">
        <f>IF(AJ588="kw",SUMPRODUCT(N590:N745,O590:O745,AJ590:AJ745),SUMPRODUCT(D590:D745,AJ590:AJ745))</f>
        <v>0</v>
      </c>
      <c r="AK747" s="329">
        <f>IF(AK588="kw",SUMPRODUCT(N590:N745,O590:O745,AK590:AK745),SUMPRODUCT(D590:D745,AK590:AK745))</f>
        <v>0</v>
      </c>
      <c r="AL747" s="329">
        <f>IF(AL588="kw",SUMPRODUCT(N590:N745,O590:O745,AL590:AL745),SUMPRODUCT(D590:D745,AL590:AL745))</f>
        <v>0</v>
      </c>
      <c r="AM747" s="330"/>
    </row>
    <row r="748" spans="1:40" ht="15.5">
      <c r="B748" s="391" t="s">
        <v>312</v>
      </c>
      <c r="C748" s="392"/>
      <c r="D748" s="392"/>
      <c r="E748" s="392"/>
      <c r="F748" s="392"/>
      <c r="G748" s="392"/>
      <c r="H748" s="392"/>
      <c r="I748" s="392"/>
      <c r="J748" s="392"/>
      <c r="K748" s="392"/>
      <c r="L748" s="392"/>
      <c r="M748" s="392"/>
      <c r="N748" s="392"/>
      <c r="O748" s="392"/>
      <c r="P748" s="392"/>
      <c r="Q748" s="392"/>
      <c r="R748" s="392"/>
      <c r="S748" s="392"/>
      <c r="T748" s="392"/>
      <c r="U748" s="392"/>
      <c r="V748" s="392"/>
      <c r="W748" s="392"/>
      <c r="X748" s="392"/>
      <c r="Y748" s="392">
        <v>0</v>
      </c>
      <c r="Z748" s="392">
        <v>0</v>
      </c>
      <c r="AA748" s="392">
        <v>0</v>
      </c>
      <c r="AB748" s="392">
        <v>0</v>
      </c>
      <c r="AC748" s="392">
        <v>0</v>
      </c>
      <c r="AD748" s="392">
        <v>0</v>
      </c>
      <c r="AE748" s="392">
        <v>0</v>
      </c>
      <c r="AF748" s="392">
        <v>0</v>
      </c>
      <c r="AG748" s="392">
        <f>HLOOKUP(AG401,'2. LRAMVA Threshold'!$B$42:$Q$53,10,FALSE)</f>
        <v>0</v>
      </c>
      <c r="AH748" s="392">
        <f>HLOOKUP(AH401,'2. LRAMVA Threshold'!$B$42:$Q$53,10,FALSE)</f>
        <v>0</v>
      </c>
      <c r="AI748" s="392">
        <f>HLOOKUP(AI401,'2. LRAMVA Threshold'!$B$42:$Q$53,10,FALSE)</f>
        <v>0</v>
      </c>
      <c r="AJ748" s="392">
        <f>HLOOKUP(AJ401,'2. LRAMVA Threshold'!$B$42:$Q$53,10,FALSE)</f>
        <v>0</v>
      </c>
      <c r="AK748" s="392">
        <f>HLOOKUP(AK401,'2. LRAMVA Threshold'!$B$42:$Q$53,10,FALSE)</f>
        <v>0</v>
      </c>
      <c r="AL748" s="392">
        <f>HLOOKUP(AL401,'2. LRAMVA Threshold'!$B$42:$Q$53,10,FALSE)</f>
        <v>0</v>
      </c>
      <c r="AM748" s="442"/>
    </row>
    <row r="749" spans="1:40" ht="15.5">
      <c r="B749" s="394"/>
      <c r="C749" s="432"/>
      <c r="D749" s="433"/>
      <c r="E749" s="433"/>
      <c r="F749" s="433"/>
      <c r="G749" s="433"/>
      <c r="H749" s="433"/>
      <c r="I749" s="433"/>
      <c r="J749" s="433"/>
      <c r="K749" s="433"/>
      <c r="L749" s="433"/>
      <c r="M749" s="433"/>
      <c r="N749" s="433"/>
      <c r="O749" s="434"/>
      <c r="P749" s="433"/>
      <c r="Q749" s="433"/>
      <c r="R749" s="433"/>
      <c r="S749" s="435"/>
      <c r="T749" s="435"/>
      <c r="U749" s="435"/>
      <c r="V749" s="435"/>
      <c r="W749" s="433"/>
      <c r="X749" s="433"/>
      <c r="Y749" s="436"/>
      <c r="Z749" s="436"/>
      <c r="AA749" s="436"/>
      <c r="AB749" s="436"/>
      <c r="AC749" s="436"/>
      <c r="AD749" s="436"/>
      <c r="AE749" s="436"/>
      <c r="AF749" s="399"/>
      <c r="AG749" s="399"/>
      <c r="AH749" s="399"/>
      <c r="AI749" s="399"/>
      <c r="AJ749" s="399"/>
      <c r="AK749" s="399"/>
      <c r="AL749" s="399"/>
      <c r="AM749" s="400"/>
    </row>
    <row r="750" spans="1:40" ht="15.5">
      <c r="B750" s="324" t="s">
        <v>313</v>
      </c>
      <c r="C750" s="338"/>
      <c r="D750" s="338"/>
      <c r="E750" s="376"/>
      <c r="F750" s="376"/>
      <c r="G750" s="376"/>
      <c r="H750" s="376"/>
      <c r="I750" s="376"/>
      <c r="J750" s="376"/>
      <c r="K750" s="376"/>
      <c r="L750" s="376"/>
      <c r="M750" s="376"/>
      <c r="N750" s="376"/>
      <c r="O750" s="291"/>
      <c r="P750" s="340"/>
      <c r="Q750" s="340"/>
      <c r="R750" s="340"/>
      <c r="S750" s="339"/>
      <c r="T750" s="339"/>
      <c r="U750" s="339"/>
      <c r="V750" s="339"/>
      <c r="W750" s="340"/>
      <c r="X750" s="340"/>
      <c r="Y750" s="341">
        <v>7.1999999999999998E-3</v>
      </c>
      <c r="Z750" s="341">
        <v>1.6799999999999999E-2</v>
      </c>
      <c r="AA750" s="341">
        <v>3.2744</v>
      </c>
      <c r="AB750" s="341">
        <v>8.9766999999999992</v>
      </c>
      <c r="AC750" s="341">
        <v>0</v>
      </c>
      <c r="AD750" s="341">
        <v>0</v>
      </c>
      <c r="AE750" s="341">
        <v>0</v>
      </c>
      <c r="AF750" s="341">
        <v>0</v>
      </c>
      <c r="AG750" s="341">
        <f>HLOOKUP(AG$35,'3.  Distribution Rates'!$C$122:$P$133,10,FALSE)</f>
        <v>0</v>
      </c>
      <c r="AH750" s="341">
        <f>HLOOKUP(AH$35,'3.  Distribution Rates'!$C$122:$P$133,10,FALSE)</f>
        <v>0</v>
      </c>
      <c r="AI750" s="341">
        <f>HLOOKUP(AI$35,'3.  Distribution Rates'!$C$122:$P$133,10,FALSE)</f>
        <v>0</v>
      </c>
      <c r="AJ750" s="341">
        <f>HLOOKUP(AJ$35,'3.  Distribution Rates'!$C$122:$P$133,10,FALSE)</f>
        <v>0</v>
      </c>
      <c r="AK750" s="341">
        <f>HLOOKUP(AK$35,'3.  Distribution Rates'!$C$122:$P$133,10,FALSE)</f>
        <v>0</v>
      </c>
      <c r="AL750" s="341">
        <f>HLOOKUP(AL$35,'3.  Distribution Rates'!$C$122:$P$133,10,FALSE)</f>
        <v>0</v>
      </c>
      <c r="AM750" s="348"/>
      <c r="AN750" s="443"/>
    </row>
    <row r="751" spans="1:40" ht="15.5">
      <c r="B751" s="324" t="s">
        <v>314</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v>0</v>
      </c>
      <c r="Z751" s="378">
        <v>0</v>
      </c>
      <c r="AA751" s="378">
        <v>0</v>
      </c>
      <c r="AB751" s="378">
        <v>0</v>
      </c>
      <c r="AC751" s="378">
        <v>0</v>
      </c>
      <c r="AD751" s="378">
        <v>0</v>
      </c>
      <c r="AE751" s="378">
        <v>0</v>
      </c>
      <c r="AF751" s="378">
        <v>0</v>
      </c>
      <c r="AG751" s="378">
        <f>'4.  2011-2014 LRAM'!AG141*AG750</f>
        <v>0</v>
      </c>
      <c r="AH751" s="378">
        <f>'4.  2011-2014 LRAM'!AH141*AH750</f>
        <v>0</v>
      </c>
      <c r="AI751" s="378">
        <f>'4.  2011-2014 LRAM'!AI141*AI750</f>
        <v>0</v>
      </c>
      <c r="AJ751" s="378">
        <f>'4.  2011-2014 LRAM'!AJ141*AJ750</f>
        <v>0</v>
      </c>
      <c r="AK751" s="378">
        <f>'4.  2011-2014 LRAM'!AK141*AK750</f>
        <v>0</v>
      </c>
      <c r="AL751" s="378">
        <f>'4.  2011-2014 LRAM'!AL141*AL750</f>
        <v>0</v>
      </c>
      <c r="AM751" s="629">
        <f t="shared" ref="AM751:AM758" si="1073">SUM(Y751:AL751)</f>
        <v>0</v>
      </c>
      <c r="AN751" s="443"/>
    </row>
    <row r="752" spans="1:40" ht="15.5">
      <c r="B752" s="324" t="s">
        <v>315</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v>0</v>
      </c>
      <c r="Z752" s="378">
        <v>0</v>
      </c>
      <c r="AA752" s="378">
        <v>0</v>
      </c>
      <c r="AB752" s="378">
        <v>0</v>
      </c>
      <c r="AC752" s="378">
        <v>0</v>
      </c>
      <c r="AD752" s="378">
        <v>0</v>
      </c>
      <c r="AE752" s="378">
        <v>0</v>
      </c>
      <c r="AF752" s="378">
        <v>0</v>
      </c>
      <c r="AG752" s="378">
        <f>'4.  2011-2014 LRAM'!AG270*AG750</f>
        <v>0</v>
      </c>
      <c r="AH752" s="378">
        <f>'4.  2011-2014 LRAM'!AH270*AH750</f>
        <v>0</v>
      </c>
      <c r="AI752" s="378">
        <f>'4.  2011-2014 LRAM'!AI270*AI750</f>
        <v>0</v>
      </c>
      <c r="AJ752" s="378">
        <f>'4.  2011-2014 LRAM'!AJ270*AJ750</f>
        <v>0</v>
      </c>
      <c r="AK752" s="378">
        <f>'4.  2011-2014 LRAM'!AK270*AK750</f>
        <v>0</v>
      </c>
      <c r="AL752" s="378">
        <f>'4.  2011-2014 LRAM'!AL270*AL750</f>
        <v>0</v>
      </c>
      <c r="AM752" s="629">
        <f t="shared" si="1073"/>
        <v>0</v>
      </c>
      <c r="AN752" s="443"/>
    </row>
    <row r="753" spans="2:40" ht="15.5">
      <c r="B753" s="324" t="s">
        <v>316</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v>0</v>
      </c>
      <c r="Z753" s="378">
        <v>0</v>
      </c>
      <c r="AA753" s="378">
        <v>0</v>
      </c>
      <c r="AB753" s="378">
        <v>0</v>
      </c>
      <c r="AC753" s="378">
        <v>0</v>
      </c>
      <c r="AD753" s="378">
        <v>0</v>
      </c>
      <c r="AE753" s="378">
        <v>0</v>
      </c>
      <c r="AF753" s="378">
        <v>0</v>
      </c>
      <c r="AG753" s="378">
        <f>'4.  2011-2014 LRAM'!AG399*AG750</f>
        <v>0</v>
      </c>
      <c r="AH753" s="378">
        <f>'4.  2011-2014 LRAM'!AH399*AH750</f>
        <v>0</v>
      </c>
      <c r="AI753" s="378">
        <f>'4.  2011-2014 LRAM'!AI399*AI750</f>
        <v>0</v>
      </c>
      <c r="AJ753" s="378">
        <f>'4.  2011-2014 LRAM'!AJ399*AJ750</f>
        <v>0</v>
      </c>
      <c r="AK753" s="378">
        <f>'4.  2011-2014 LRAM'!AK399*AK750</f>
        <v>0</v>
      </c>
      <c r="AL753" s="378">
        <f>'4.  2011-2014 LRAM'!AL399*AL750</f>
        <v>0</v>
      </c>
      <c r="AM753" s="629">
        <f t="shared" si="1073"/>
        <v>0</v>
      </c>
      <c r="AN753" s="443"/>
    </row>
    <row r="754" spans="2:40" ht="15.5">
      <c r="B754" s="324" t="s">
        <v>317</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v>0</v>
      </c>
      <c r="Z754" s="378">
        <v>0</v>
      </c>
      <c r="AA754" s="378">
        <v>0</v>
      </c>
      <c r="AB754" s="378">
        <v>0</v>
      </c>
      <c r="AC754" s="378">
        <v>0</v>
      </c>
      <c r="AD754" s="378">
        <v>0</v>
      </c>
      <c r="AE754" s="378">
        <v>0</v>
      </c>
      <c r="AF754" s="378">
        <v>0</v>
      </c>
      <c r="AG754" s="378">
        <f>'4.  2011-2014 LRAM'!AG529*AG750</f>
        <v>0</v>
      </c>
      <c r="AH754" s="378">
        <f>'4.  2011-2014 LRAM'!AH529*AH750</f>
        <v>0</v>
      </c>
      <c r="AI754" s="378">
        <f>'4.  2011-2014 LRAM'!AI529*AI750</f>
        <v>0</v>
      </c>
      <c r="AJ754" s="378">
        <f>'4.  2011-2014 LRAM'!AJ529*AJ750</f>
        <v>0</v>
      </c>
      <c r="AK754" s="378">
        <f>'4.  2011-2014 LRAM'!AK529*AK750</f>
        <v>0</v>
      </c>
      <c r="AL754" s="378">
        <f>'4.  2011-2014 LRAM'!AL529*AL750</f>
        <v>0</v>
      </c>
      <c r="AM754" s="629">
        <f t="shared" si="1073"/>
        <v>0</v>
      </c>
      <c r="AN754" s="443"/>
    </row>
    <row r="755" spans="2:40" ht="15.5">
      <c r="B755" s="324" t="s">
        <v>318</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v>0</v>
      </c>
      <c r="Z755" s="378">
        <v>0</v>
      </c>
      <c r="AA755" s="378">
        <v>0</v>
      </c>
      <c r="AB755" s="378">
        <v>0</v>
      </c>
      <c r="AC755" s="378">
        <v>0</v>
      </c>
      <c r="AD755" s="378">
        <v>0</v>
      </c>
      <c r="AE755" s="378">
        <v>0</v>
      </c>
      <c r="AF755" s="378">
        <v>0</v>
      </c>
      <c r="AG755" s="378">
        <f t="shared" ref="AG755:AL755" si="1074">AG210*AG750</f>
        <v>0</v>
      </c>
      <c r="AH755" s="378">
        <f t="shared" si="1074"/>
        <v>0</v>
      </c>
      <c r="AI755" s="378">
        <f t="shared" si="1074"/>
        <v>0</v>
      </c>
      <c r="AJ755" s="378">
        <f t="shared" si="1074"/>
        <v>0</v>
      </c>
      <c r="AK755" s="378">
        <f t="shared" si="1074"/>
        <v>0</v>
      </c>
      <c r="AL755" s="378">
        <f t="shared" si="1074"/>
        <v>0</v>
      </c>
      <c r="AM755" s="629">
        <f t="shared" si="1073"/>
        <v>0</v>
      </c>
      <c r="AN755" s="443"/>
    </row>
    <row r="756" spans="2:40" ht="15.5">
      <c r="B756" s="324" t="s">
        <v>319</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v>0</v>
      </c>
      <c r="Z756" s="378">
        <v>0</v>
      </c>
      <c r="AA756" s="378">
        <v>0</v>
      </c>
      <c r="AB756" s="378">
        <v>0</v>
      </c>
      <c r="AC756" s="378">
        <v>0</v>
      </c>
      <c r="AD756" s="378">
        <v>0</v>
      </c>
      <c r="AE756" s="378">
        <v>0</v>
      </c>
      <c r="AF756" s="378">
        <v>0</v>
      </c>
      <c r="AG756" s="378">
        <f t="shared" ref="AG756:AL756" si="1075">AG393*AG750</f>
        <v>0</v>
      </c>
      <c r="AH756" s="378">
        <f t="shared" si="1075"/>
        <v>0</v>
      </c>
      <c r="AI756" s="378">
        <f t="shared" si="1075"/>
        <v>0</v>
      </c>
      <c r="AJ756" s="378">
        <f t="shared" si="1075"/>
        <v>0</v>
      </c>
      <c r="AK756" s="378">
        <f t="shared" si="1075"/>
        <v>0</v>
      </c>
      <c r="AL756" s="378">
        <f t="shared" si="1075"/>
        <v>0</v>
      </c>
      <c r="AM756" s="629">
        <f t="shared" si="1073"/>
        <v>0</v>
      </c>
      <c r="AN756" s="443"/>
    </row>
    <row r="757" spans="2:40" ht="15.5">
      <c r="B757" s="324" t="s">
        <v>320</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v>0</v>
      </c>
      <c r="Z757" s="378">
        <v>0</v>
      </c>
      <c r="AA757" s="378">
        <v>0</v>
      </c>
      <c r="AB757" s="378">
        <v>0</v>
      </c>
      <c r="AC757" s="378">
        <v>0</v>
      </c>
      <c r="AD757" s="378">
        <v>0</v>
      </c>
      <c r="AE757" s="378">
        <v>0</v>
      </c>
      <c r="AF757" s="378">
        <v>0</v>
      </c>
      <c r="AG757" s="378">
        <f t="shared" ref="AG757:AL757" si="1076">AG579*AG750</f>
        <v>0</v>
      </c>
      <c r="AH757" s="378">
        <f t="shared" si="1076"/>
        <v>0</v>
      </c>
      <c r="AI757" s="378">
        <f t="shared" si="1076"/>
        <v>0</v>
      </c>
      <c r="AJ757" s="378">
        <f t="shared" si="1076"/>
        <v>0</v>
      </c>
      <c r="AK757" s="378">
        <f t="shared" si="1076"/>
        <v>0</v>
      </c>
      <c r="AL757" s="378">
        <f t="shared" si="1076"/>
        <v>0</v>
      </c>
      <c r="AM757" s="629">
        <f t="shared" si="1073"/>
        <v>0</v>
      </c>
      <c r="AN757" s="443"/>
    </row>
    <row r="758" spans="2:40" ht="15.5">
      <c r="B758" s="324" t="s">
        <v>321</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v>0</v>
      </c>
      <c r="Z758" s="378">
        <v>0</v>
      </c>
      <c r="AA758" s="378">
        <v>0</v>
      </c>
      <c r="AB758" s="378">
        <v>0</v>
      </c>
      <c r="AC758" s="378">
        <v>0</v>
      </c>
      <c r="AD758" s="378">
        <v>0</v>
      </c>
      <c r="AE758" s="378">
        <v>0</v>
      </c>
      <c r="AF758" s="378">
        <v>0</v>
      </c>
      <c r="AG758" s="378">
        <f t="shared" ref="AG758:AL758" si="1077">AG747*AG750</f>
        <v>0</v>
      </c>
      <c r="AH758" s="378">
        <f t="shared" si="1077"/>
        <v>0</v>
      </c>
      <c r="AI758" s="378">
        <f t="shared" si="1077"/>
        <v>0</v>
      </c>
      <c r="AJ758" s="378">
        <f t="shared" si="1077"/>
        <v>0</v>
      </c>
      <c r="AK758" s="378">
        <f t="shared" si="1077"/>
        <v>0</v>
      </c>
      <c r="AL758" s="378">
        <f t="shared" si="1077"/>
        <v>0</v>
      </c>
      <c r="AM758" s="629">
        <f t="shared" si="1073"/>
        <v>0</v>
      </c>
      <c r="AN758" s="443"/>
    </row>
    <row r="759" spans="2:40" ht="15.5">
      <c r="B759" s="349" t="s">
        <v>322</v>
      </c>
      <c r="C759" s="345"/>
      <c r="D759" s="336"/>
      <c r="E759" s="334"/>
      <c r="F759" s="334"/>
      <c r="G759" s="334"/>
      <c r="H759" s="334"/>
      <c r="I759" s="334"/>
      <c r="J759" s="334"/>
      <c r="K759" s="334"/>
      <c r="L759" s="334"/>
      <c r="M759" s="334"/>
      <c r="N759" s="334"/>
      <c r="O759" s="300"/>
      <c r="P759" s="334"/>
      <c r="Q759" s="334"/>
      <c r="R759" s="334"/>
      <c r="S759" s="336"/>
      <c r="T759" s="336"/>
      <c r="U759" s="336"/>
      <c r="V759" s="336"/>
      <c r="W759" s="334"/>
      <c r="X759" s="334"/>
      <c r="Y759" s="346">
        <v>0</v>
      </c>
      <c r="Z759" s="346">
        <v>0</v>
      </c>
      <c r="AA759" s="346">
        <v>0</v>
      </c>
      <c r="AB759" s="346">
        <v>0</v>
      </c>
      <c r="AC759" s="346">
        <v>0</v>
      </c>
      <c r="AD759" s="346">
        <v>0</v>
      </c>
      <c r="AE759" s="346">
        <v>0</v>
      </c>
      <c r="AF759" s="346">
        <v>0</v>
      </c>
      <c r="AG759" s="346">
        <f t="shared" ref="AG759:AL759" si="1078">SUM(AG751:AG758)</f>
        <v>0</v>
      </c>
      <c r="AH759" s="346">
        <f t="shared" si="1078"/>
        <v>0</v>
      </c>
      <c r="AI759" s="346">
        <f t="shared" si="1078"/>
        <v>0</v>
      </c>
      <c r="AJ759" s="346">
        <f t="shared" si="1078"/>
        <v>0</v>
      </c>
      <c r="AK759" s="346">
        <f t="shared" si="1078"/>
        <v>0</v>
      </c>
      <c r="AL759" s="346">
        <f t="shared" si="1078"/>
        <v>0</v>
      </c>
      <c r="AM759" s="407">
        <f>SUM(AM751:AM758)</f>
        <v>0</v>
      </c>
      <c r="AN759" s="443"/>
    </row>
    <row r="760" spans="2:40" ht="15.5">
      <c r="B760" s="349" t="s">
        <v>323</v>
      </c>
      <c r="C760" s="345"/>
      <c r="D760" s="350"/>
      <c r="E760" s="334"/>
      <c r="F760" s="334"/>
      <c r="G760" s="334"/>
      <c r="H760" s="334"/>
      <c r="I760" s="334"/>
      <c r="J760" s="334"/>
      <c r="K760" s="334"/>
      <c r="L760" s="334"/>
      <c r="M760" s="334"/>
      <c r="N760" s="334"/>
      <c r="O760" s="300"/>
      <c r="P760" s="334"/>
      <c r="Q760" s="334"/>
      <c r="R760" s="334"/>
      <c r="S760" s="336"/>
      <c r="T760" s="336"/>
      <c r="U760" s="336"/>
      <c r="V760" s="336"/>
      <c r="W760" s="334"/>
      <c r="X760" s="334"/>
      <c r="Y760" s="347">
        <v>0</v>
      </c>
      <c r="Z760" s="347">
        <v>0</v>
      </c>
      <c r="AA760" s="347">
        <v>0</v>
      </c>
      <c r="AB760" s="347">
        <v>0</v>
      </c>
      <c r="AC760" s="347">
        <v>0</v>
      </c>
      <c r="AD760" s="347">
        <v>0</v>
      </c>
      <c r="AE760" s="347">
        <v>0</v>
      </c>
      <c r="AF760" s="347">
        <v>0</v>
      </c>
      <c r="AG760" s="347">
        <f t="shared" ref="AG760:AL760" si="1079">AG748*AG750</f>
        <v>0</v>
      </c>
      <c r="AH760" s="347">
        <f t="shared" si="1079"/>
        <v>0</v>
      </c>
      <c r="AI760" s="347">
        <f t="shared" si="1079"/>
        <v>0</v>
      </c>
      <c r="AJ760" s="347">
        <f t="shared" si="1079"/>
        <v>0</v>
      </c>
      <c r="AK760" s="347">
        <f t="shared" si="1079"/>
        <v>0</v>
      </c>
      <c r="AL760" s="347">
        <f t="shared" si="1079"/>
        <v>0</v>
      </c>
      <c r="AM760" s="407">
        <f>SUM(Y760:AL760)</f>
        <v>0</v>
      </c>
      <c r="AN760" s="443"/>
    </row>
    <row r="761" spans="2:40" ht="15.5">
      <c r="B761" s="349" t="s">
        <v>324</v>
      </c>
      <c r="C761" s="345"/>
      <c r="D761" s="350"/>
      <c r="E761" s="334"/>
      <c r="F761" s="334"/>
      <c r="G761" s="334"/>
      <c r="H761" s="334"/>
      <c r="I761" s="334"/>
      <c r="J761" s="334"/>
      <c r="K761" s="334"/>
      <c r="L761" s="334"/>
      <c r="M761" s="334"/>
      <c r="N761" s="334"/>
      <c r="O761" s="300"/>
      <c r="P761" s="334"/>
      <c r="Q761" s="334"/>
      <c r="R761" s="334"/>
      <c r="S761" s="350"/>
      <c r="T761" s="350"/>
      <c r="U761" s="350"/>
      <c r="V761" s="350"/>
      <c r="W761" s="334"/>
      <c r="X761" s="334"/>
      <c r="Y761" s="351"/>
      <c r="Z761" s="351"/>
      <c r="AA761" s="351"/>
      <c r="AB761" s="351"/>
      <c r="AC761" s="351"/>
      <c r="AD761" s="351"/>
      <c r="AE761" s="351"/>
      <c r="AF761" s="351"/>
      <c r="AG761" s="351"/>
      <c r="AH761" s="351"/>
      <c r="AI761" s="351"/>
      <c r="AJ761" s="351"/>
      <c r="AK761" s="351"/>
      <c r="AL761" s="351"/>
      <c r="AM761" s="407">
        <f>AM759-AM760</f>
        <v>0</v>
      </c>
      <c r="AN761" s="443"/>
    </row>
    <row r="762" spans="2:40" ht="15.5">
      <c r="B762" s="324"/>
      <c r="C762" s="350"/>
      <c r="D762" s="350"/>
      <c r="E762" s="334"/>
      <c r="F762" s="334"/>
      <c r="G762" s="334"/>
      <c r="H762" s="334"/>
      <c r="I762" s="334"/>
      <c r="J762" s="334"/>
      <c r="K762" s="334"/>
      <c r="L762" s="334"/>
      <c r="M762" s="334"/>
      <c r="N762" s="334"/>
      <c r="O762" s="300"/>
      <c r="P762" s="334"/>
      <c r="Q762" s="334"/>
      <c r="R762" s="334"/>
      <c r="S762" s="350"/>
      <c r="T762" s="345"/>
      <c r="U762" s="350"/>
      <c r="V762" s="350"/>
      <c r="W762" s="334"/>
      <c r="X762" s="334"/>
      <c r="Y762" s="352"/>
      <c r="Z762" s="352"/>
      <c r="AA762" s="352"/>
      <c r="AB762" s="352"/>
      <c r="AC762" s="352"/>
      <c r="AD762" s="352"/>
      <c r="AE762" s="352"/>
      <c r="AF762" s="352"/>
      <c r="AG762" s="352"/>
      <c r="AH762" s="352"/>
      <c r="AI762" s="352"/>
      <c r="AJ762" s="352"/>
      <c r="AK762" s="352"/>
      <c r="AL762" s="352"/>
      <c r="AM762" s="348"/>
      <c r="AN762" s="443"/>
    </row>
    <row r="763" spans="2:40" ht="15.5">
      <c r="B763" s="439" t="s">
        <v>325</v>
      </c>
      <c r="C763" s="304"/>
      <c r="D763" s="279"/>
      <c r="E763" s="279"/>
      <c r="F763" s="279"/>
      <c r="G763" s="279"/>
      <c r="H763" s="279"/>
      <c r="I763" s="279"/>
      <c r="J763" s="279"/>
      <c r="K763" s="279"/>
      <c r="L763" s="279"/>
      <c r="M763" s="279"/>
      <c r="N763" s="279"/>
      <c r="O763" s="357"/>
      <c r="P763" s="279"/>
      <c r="Q763" s="279"/>
      <c r="R763" s="279"/>
      <c r="S763" s="304"/>
      <c r="T763" s="309"/>
      <c r="U763" s="309"/>
      <c r="V763" s="279"/>
      <c r="W763" s="279"/>
      <c r="X763" s="309"/>
      <c r="Y763" s="291">
        <v>0</v>
      </c>
      <c r="Z763" s="291">
        <v>0</v>
      </c>
      <c r="AA763" s="291">
        <v>0</v>
      </c>
      <c r="AB763" s="291">
        <v>0</v>
      </c>
      <c r="AC763" s="291">
        <v>0</v>
      </c>
      <c r="AD763" s="291">
        <v>0</v>
      </c>
      <c r="AE763" s="291">
        <v>0</v>
      </c>
      <c r="AF763" s="291">
        <v>0</v>
      </c>
      <c r="AG763" s="291">
        <f t="shared" ref="AG763:AL763" si="1080">IF(AG588="kw",SUMPRODUCT($N$590:$N$745,$P$590:$P$745,AG590:AG745),SUMPRODUCT($E$590:$E$745,AG590:AG745))</f>
        <v>0</v>
      </c>
      <c r="AH763" s="291">
        <f t="shared" si="1080"/>
        <v>0</v>
      </c>
      <c r="AI763" s="291">
        <f t="shared" si="1080"/>
        <v>0</v>
      </c>
      <c r="AJ763" s="291">
        <f t="shared" si="1080"/>
        <v>0</v>
      </c>
      <c r="AK763" s="291">
        <f t="shared" si="1080"/>
        <v>0</v>
      </c>
      <c r="AL763" s="291">
        <f t="shared" si="1080"/>
        <v>0</v>
      </c>
      <c r="AM763" s="337"/>
    </row>
    <row r="764" spans="2:40" ht="15.5">
      <c r="B764" s="440" t="s">
        <v>326</v>
      </c>
      <c r="C764" s="364"/>
      <c r="D764" s="384"/>
      <c r="E764" s="384"/>
      <c r="F764" s="384"/>
      <c r="G764" s="384"/>
      <c r="H764" s="384"/>
      <c r="I764" s="384"/>
      <c r="J764" s="384"/>
      <c r="K764" s="384"/>
      <c r="L764" s="384"/>
      <c r="M764" s="384"/>
      <c r="N764" s="384"/>
      <c r="O764" s="383"/>
      <c r="P764" s="384"/>
      <c r="Q764" s="384"/>
      <c r="R764" s="384"/>
      <c r="S764" s="364"/>
      <c r="T764" s="385"/>
      <c r="U764" s="385"/>
      <c r="V764" s="384"/>
      <c r="W764" s="384"/>
      <c r="X764" s="385"/>
      <c r="Y764" s="326">
        <v>0</v>
      </c>
      <c r="Z764" s="326">
        <v>0</v>
      </c>
      <c r="AA764" s="326">
        <v>0</v>
      </c>
      <c r="AB764" s="326">
        <v>0</v>
      </c>
      <c r="AC764" s="326">
        <v>0</v>
      </c>
      <c r="AD764" s="326">
        <v>0</v>
      </c>
      <c r="AE764" s="326">
        <v>0</v>
      </c>
      <c r="AF764" s="326">
        <v>0</v>
      </c>
      <c r="AG764" s="326">
        <f t="shared" ref="AG764:AL764" si="1081">IF(AG588="kw",SUMPRODUCT($N$590:$N$745,$Q$590:$Q$745,AG590:AG745),SUMPRODUCT($F$590:$F$745,AG590:AG745))</f>
        <v>0</v>
      </c>
      <c r="AH764" s="326">
        <f t="shared" si="1081"/>
        <v>0</v>
      </c>
      <c r="AI764" s="326">
        <f t="shared" si="1081"/>
        <v>0</v>
      </c>
      <c r="AJ764" s="326">
        <f t="shared" si="1081"/>
        <v>0</v>
      </c>
      <c r="AK764" s="326">
        <f t="shared" si="1081"/>
        <v>0</v>
      </c>
      <c r="AL764" s="326">
        <f t="shared" si="1081"/>
        <v>0</v>
      </c>
      <c r="AM764" s="386"/>
    </row>
    <row r="765" spans="2:40" ht="20.25" customHeight="1">
      <c r="B765" s="368" t="s">
        <v>587</v>
      </c>
      <c r="C765" s="387"/>
      <c r="D765" s="388"/>
      <c r="E765" s="388"/>
      <c r="F765" s="388"/>
      <c r="G765" s="388"/>
      <c r="H765" s="388"/>
      <c r="I765" s="388"/>
      <c r="J765" s="388"/>
      <c r="K765" s="388"/>
      <c r="L765" s="388"/>
      <c r="M765" s="388"/>
      <c r="N765" s="388"/>
      <c r="O765" s="388"/>
      <c r="P765" s="388"/>
      <c r="Q765" s="388"/>
      <c r="R765" s="388"/>
      <c r="S765" s="371"/>
      <c r="T765" s="372"/>
      <c r="U765" s="388"/>
      <c r="V765" s="388"/>
      <c r="W765" s="388"/>
      <c r="X765" s="388"/>
      <c r="Y765" s="409"/>
      <c r="Z765" s="409"/>
      <c r="AA765" s="409"/>
      <c r="AB765" s="409"/>
      <c r="AC765" s="409"/>
      <c r="AD765" s="409"/>
      <c r="AE765" s="409"/>
      <c r="AF765" s="409"/>
      <c r="AG765" s="409"/>
      <c r="AH765" s="409"/>
      <c r="AI765" s="409"/>
      <c r="AJ765" s="409"/>
      <c r="AK765" s="409"/>
      <c r="AL765" s="409"/>
      <c r="AM765" s="389"/>
    </row>
    <row r="768" spans="2:40" ht="15.5">
      <c r="B768" s="280" t="s">
        <v>327</v>
      </c>
      <c r="C768" s="281"/>
      <c r="D768" s="590" t="s">
        <v>526</v>
      </c>
      <c r="E768" s="253"/>
      <c r="F768" s="590"/>
      <c r="G768" s="253"/>
      <c r="H768" s="253"/>
      <c r="I768" s="253"/>
      <c r="J768" s="253"/>
      <c r="K768" s="253"/>
      <c r="L768" s="253"/>
      <c r="M768" s="253"/>
      <c r="N768" s="253"/>
      <c r="O768" s="281"/>
      <c r="P768" s="253"/>
      <c r="Q768" s="253"/>
      <c r="R768" s="253"/>
      <c r="S768" s="253"/>
      <c r="T768" s="253"/>
      <c r="U768" s="253"/>
      <c r="V768" s="253"/>
      <c r="W768" s="253"/>
      <c r="X768" s="253"/>
      <c r="Y768" s="270"/>
      <c r="Z768" s="267"/>
      <c r="AA768" s="267"/>
      <c r="AB768" s="267"/>
      <c r="AC768" s="267"/>
      <c r="AD768" s="267"/>
      <c r="AE768" s="267"/>
      <c r="AF768" s="267"/>
      <c r="AG768" s="267"/>
      <c r="AH768" s="267"/>
      <c r="AI768" s="267"/>
      <c r="AJ768" s="267"/>
      <c r="AK768" s="267"/>
      <c r="AL768" s="267"/>
    </row>
    <row r="769" spans="1:39" ht="33" customHeight="1">
      <c r="B769" s="919" t="s">
        <v>211</v>
      </c>
      <c r="C769" s="920" t="s">
        <v>33</v>
      </c>
      <c r="D769" s="284" t="s">
        <v>422</v>
      </c>
      <c r="E769" s="922" t="s">
        <v>209</v>
      </c>
      <c r="F769" s="923"/>
      <c r="G769" s="923"/>
      <c r="H769" s="923"/>
      <c r="I769" s="923"/>
      <c r="J769" s="923"/>
      <c r="K769" s="923"/>
      <c r="L769" s="923"/>
      <c r="M769" s="924"/>
      <c r="N769" s="928" t="s">
        <v>213</v>
      </c>
      <c r="O769" s="284" t="s">
        <v>423</v>
      </c>
      <c r="P769" s="922" t="s">
        <v>212</v>
      </c>
      <c r="Q769" s="923"/>
      <c r="R769" s="923"/>
      <c r="S769" s="923"/>
      <c r="T769" s="923"/>
      <c r="U769" s="923"/>
      <c r="V769" s="923"/>
      <c r="W769" s="923"/>
      <c r="X769" s="924"/>
      <c r="Y769" s="925" t="s">
        <v>243</v>
      </c>
      <c r="Z769" s="926"/>
      <c r="AA769" s="926"/>
      <c r="AB769" s="926"/>
      <c r="AC769" s="926"/>
      <c r="AD769" s="926"/>
      <c r="AE769" s="926"/>
      <c r="AF769" s="926"/>
      <c r="AG769" s="926"/>
      <c r="AH769" s="926"/>
      <c r="AI769" s="926"/>
      <c r="AJ769" s="926"/>
      <c r="AK769" s="926"/>
      <c r="AL769" s="926"/>
      <c r="AM769" s="927"/>
    </row>
    <row r="770" spans="1:39" ht="65.25" customHeight="1">
      <c r="B770" s="911"/>
      <c r="C770" s="921"/>
      <c r="D770" s="285">
        <v>2019</v>
      </c>
      <c r="E770" s="285">
        <v>2020</v>
      </c>
      <c r="F770" s="285">
        <v>2021</v>
      </c>
      <c r="G770" s="285">
        <v>2022</v>
      </c>
      <c r="H770" s="285">
        <v>2023</v>
      </c>
      <c r="I770" s="285">
        <v>2024</v>
      </c>
      <c r="J770" s="285">
        <v>2025</v>
      </c>
      <c r="K770" s="285">
        <v>2026</v>
      </c>
      <c r="L770" s="285">
        <v>2027</v>
      </c>
      <c r="M770" s="285">
        <v>2028</v>
      </c>
      <c r="N770" s="929"/>
      <c r="O770" s="285">
        <v>2019</v>
      </c>
      <c r="P770" s="285">
        <v>2020</v>
      </c>
      <c r="Q770" s="285">
        <v>2021</v>
      </c>
      <c r="R770" s="285">
        <v>2022</v>
      </c>
      <c r="S770" s="285">
        <v>2023</v>
      </c>
      <c r="T770" s="285">
        <v>2024</v>
      </c>
      <c r="U770" s="285">
        <v>2025</v>
      </c>
      <c r="V770" s="285">
        <v>2026</v>
      </c>
      <c r="W770" s="285">
        <v>2027</v>
      </c>
      <c r="X770" s="285">
        <v>2028</v>
      </c>
      <c r="Y770" s="285" t="s">
        <v>29</v>
      </c>
      <c r="Z770" s="285" t="s">
        <v>371</v>
      </c>
      <c r="AA770" s="285" t="s">
        <v>688</v>
      </c>
      <c r="AB770" s="285" t="s">
        <v>689</v>
      </c>
      <c r="AC770" s="285" t="s">
        <v>733</v>
      </c>
      <c r="AD770" s="285" t="s">
        <v>733</v>
      </c>
      <c r="AE770" s="285" t="s">
        <v>733</v>
      </c>
      <c r="AF770" s="285" t="s">
        <v>733</v>
      </c>
      <c r="AG770" s="285" t="str">
        <f>'1.  LRAMVA Summary'!L52</f>
        <v/>
      </c>
      <c r="AH770" s="285" t="str">
        <f>'1.  LRAMVA Summary'!M52</f>
        <v/>
      </c>
      <c r="AI770" s="285" t="str">
        <f>'1.  LRAMVA Summary'!N52</f>
        <v/>
      </c>
      <c r="AJ770" s="285" t="str">
        <f>'1.  LRAMVA Summary'!O52</f>
        <v/>
      </c>
      <c r="AK770" s="285" t="str">
        <f>'1.  LRAMVA Summary'!P52</f>
        <v/>
      </c>
      <c r="AL770" s="285" t="str">
        <f>'1.  LRAMVA Summary'!Q52</f>
        <v/>
      </c>
      <c r="AM770" s="287" t="str">
        <f>'1.  LRAMVA Summary'!R52</f>
        <v>Total</v>
      </c>
    </row>
    <row r="771" spans="1:39" ht="15.75" customHeight="1">
      <c r="A771" s="532"/>
      <c r="B771" s="518" t="s">
        <v>504</v>
      </c>
      <c r="C771" s="289"/>
      <c r="D771" s="289"/>
      <c r="E771" s="289"/>
      <c r="F771" s="289"/>
      <c r="G771" s="289"/>
      <c r="H771" s="289"/>
      <c r="I771" s="289"/>
      <c r="J771" s="289"/>
      <c r="K771" s="289"/>
      <c r="L771" s="289"/>
      <c r="M771" s="289"/>
      <c r="N771" s="290"/>
      <c r="O771" s="289"/>
      <c r="P771" s="289"/>
      <c r="Q771" s="289"/>
      <c r="R771" s="289"/>
      <c r="S771" s="289"/>
      <c r="T771" s="289"/>
      <c r="U771" s="289"/>
      <c r="V771" s="289"/>
      <c r="W771" s="289"/>
      <c r="X771" s="289"/>
      <c r="Y771" s="291" t="s">
        <v>27</v>
      </c>
      <c r="Z771" s="291" t="s">
        <v>27</v>
      </c>
      <c r="AA771" s="291" t="s">
        <v>28</v>
      </c>
      <c r="AB771" s="291" t="s">
        <v>28</v>
      </c>
      <c r="AC771" s="291">
        <v>0</v>
      </c>
      <c r="AD771" s="291">
        <v>0</v>
      </c>
      <c r="AE771" s="291">
        <v>0</v>
      </c>
      <c r="AF771" s="291">
        <v>0</v>
      </c>
      <c r="AG771" s="291">
        <f>'1.  LRAMVA Summary'!L53</f>
        <v>0</v>
      </c>
      <c r="AH771" s="291">
        <f>'1.  LRAMVA Summary'!M53</f>
        <v>0</v>
      </c>
      <c r="AI771" s="291">
        <f>'1.  LRAMVA Summary'!N53</f>
        <v>0</v>
      </c>
      <c r="AJ771" s="291">
        <f>'1.  LRAMVA Summary'!O53</f>
        <v>0</v>
      </c>
      <c r="AK771" s="291">
        <f>'1.  LRAMVA Summary'!P53</f>
        <v>0</v>
      </c>
      <c r="AL771" s="291">
        <f>'1.  LRAMVA Summary'!Q53</f>
        <v>0</v>
      </c>
      <c r="AM771" s="292"/>
    </row>
    <row r="772" spans="1:39" ht="15.5" hidden="1" outlineLevel="1">
      <c r="A772" s="532"/>
      <c r="B772" s="504" t="s">
        <v>497</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c r="Z772" s="291"/>
      <c r="AA772" s="291"/>
      <c r="AB772" s="291"/>
      <c r="AC772" s="291"/>
      <c r="AD772" s="291"/>
      <c r="AE772" s="291"/>
      <c r="AF772" s="291"/>
      <c r="AG772" s="291"/>
      <c r="AH772" s="291"/>
      <c r="AI772" s="291"/>
      <c r="AJ772" s="291"/>
      <c r="AK772" s="291"/>
      <c r="AL772" s="291"/>
      <c r="AM772" s="292"/>
    </row>
    <row r="773" spans="1:39" ht="15.5" hidden="1" outlineLevel="1">
      <c r="A773" s="532">
        <v>1</v>
      </c>
      <c r="B773" s="428" t="s">
        <v>95</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5"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v>0</v>
      </c>
      <c r="Z774" s="411">
        <v>0</v>
      </c>
      <c r="AA774" s="411">
        <v>0</v>
      </c>
      <c r="AB774" s="411">
        <v>0</v>
      </c>
      <c r="AC774" s="411">
        <v>0</v>
      </c>
      <c r="AD774" s="411">
        <v>0</v>
      </c>
      <c r="AE774" s="411">
        <v>0</v>
      </c>
      <c r="AF774" s="411">
        <v>0</v>
      </c>
      <c r="AG774" s="411">
        <f t="shared" ref="AG774" si="1082">AG773</f>
        <v>0</v>
      </c>
      <c r="AH774" s="411">
        <f t="shared" ref="AH774" si="1083">AH773</f>
        <v>0</v>
      </c>
      <c r="AI774" s="411">
        <f t="shared" ref="AI774" si="1084">AI773</f>
        <v>0</v>
      </c>
      <c r="AJ774" s="411">
        <f t="shared" ref="AJ774" si="1085">AJ773</f>
        <v>0</v>
      </c>
      <c r="AK774" s="411">
        <f t="shared" ref="AK774" si="1086">AK773</f>
        <v>0</v>
      </c>
      <c r="AL774" s="411">
        <f t="shared" ref="AL774" si="1087">AL773</f>
        <v>0</v>
      </c>
      <c r="AM774" s="297"/>
    </row>
    <row r="775" spans="1:39" ht="15.5" hidden="1" outlineLevel="1">
      <c r="A775" s="532"/>
      <c r="B775" s="298"/>
      <c r="C775" s="299"/>
      <c r="D775" s="299"/>
      <c r="E775" s="299"/>
      <c r="F775" s="299"/>
      <c r="G775" s="299"/>
      <c r="H775" s="299"/>
      <c r="I775" s="299"/>
      <c r="J775" s="299"/>
      <c r="K775" s="299"/>
      <c r="L775" s="299"/>
      <c r="M775" s="299"/>
      <c r="N775" s="300"/>
      <c r="O775" s="299"/>
      <c r="P775" s="299"/>
      <c r="Q775" s="299"/>
      <c r="R775" s="299"/>
      <c r="S775" s="299"/>
      <c r="T775" s="299"/>
      <c r="U775" s="299"/>
      <c r="V775" s="299"/>
      <c r="W775" s="299"/>
      <c r="X775" s="299"/>
      <c r="Y775" s="412"/>
      <c r="Z775" s="413"/>
      <c r="AA775" s="413"/>
      <c r="AB775" s="413"/>
      <c r="AC775" s="413"/>
      <c r="AD775" s="413"/>
      <c r="AE775" s="413"/>
      <c r="AF775" s="413"/>
      <c r="AG775" s="413"/>
      <c r="AH775" s="413"/>
      <c r="AI775" s="413"/>
      <c r="AJ775" s="413"/>
      <c r="AK775" s="413"/>
      <c r="AL775" s="413"/>
      <c r="AM775" s="302"/>
    </row>
    <row r="776" spans="1:39" ht="15.5" hidden="1" outlineLevel="1">
      <c r="A776" s="532">
        <v>2</v>
      </c>
      <c r="B776" s="428" t="s">
        <v>96</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5"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v>0</v>
      </c>
      <c r="Z777" s="411">
        <v>0</v>
      </c>
      <c r="AA777" s="411">
        <v>0</v>
      </c>
      <c r="AB777" s="411">
        <v>0</v>
      </c>
      <c r="AC777" s="411">
        <v>0</v>
      </c>
      <c r="AD777" s="411">
        <v>0</v>
      </c>
      <c r="AE777" s="411">
        <v>0</v>
      </c>
      <c r="AF777" s="411">
        <v>0</v>
      </c>
      <c r="AG777" s="411">
        <f t="shared" ref="AG777" si="1088">AG776</f>
        <v>0</v>
      </c>
      <c r="AH777" s="411">
        <f t="shared" ref="AH777" si="1089">AH776</f>
        <v>0</v>
      </c>
      <c r="AI777" s="411">
        <f t="shared" ref="AI777" si="1090">AI776</f>
        <v>0</v>
      </c>
      <c r="AJ777" s="411">
        <f t="shared" ref="AJ777" si="1091">AJ776</f>
        <v>0</v>
      </c>
      <c r="AK777" s="411">
        <f t="shared" ref="AK777" si="1092">AK776</f>
        <v>0</v>
      </c>
      <c r="AL777" s="411">
        <f t="shared" ref="AL777" si="1093">AL776</f>
        <v>0</v>
      </c>
      <c r="AM777" s="297"/>
    </row>
    <row r="778" spans="1:39" ht="15.5" hidden="1" outlineLevel="1">
      <c r="A778" s="532"/>
      <c r="B778" s="298"/>
      <c r="C778" s="299"/>
      <c r="D778" s="304"/>
      <c r="E778" s="304"/>
      <c r="F778" s="304"/>
      <c r="G778" s="304"/>
      <c r="H778" s="304"/>
      <c r="I778" s="304"/>
      <c r="J778" s="304"/>
      <c r="K778" s="304"/>
      <c r="L778" s="304"/>
      <c r="M778" s="304"/>
      <c r="N778" s="300"/>
      <c r="O778" s="304"/>
      <c r="P778" s="304"/>
      <c r="Q778" s="304"/>
      <c r="R778" s="304"/>
      <c r="S778" s="304"/>
      <c r="T778" s="304"/>
      <c r="U778" s="304"/>
      <c r="V778" s="304"/>
      <c r="W778" s="304"/>
      <c r="X778" s="304"/>
      <c r="Y778" s="412"/>
      <c r="Z778" s="413"/>
      <c r="AA778" s="413"/>
      <c r="AB778" s="413"/>
      <c r="AC778" s="413"/>
      <c r="AD778" s="413"/>
      <c r="AE778" s="413"/>
      <c r="AF778" s="413"/>
      <c r="AG778" s="413"/>
      <c r="AH778" s="413"/>
      <c r="AI778" s="413"/>
      <c r="AJ778" s="413"/>
      <c r="AK778" s="413"/>
      <c r="AL778" s="413"/>
      <c r="AM778" s="302"/>
    </row>
    <row r="779" spans="1:39" ht="15.5" hidden="1" outlineLevel="1">
      <c r="A779" s="532">
        <v>3</v>
      </c>
      <c r="B779" s="428" t="s">
        <v>97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ht="15.5"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v>0</v>
      </c>
      <c r="Z780" s="411">
        <v>0</v>
      </c>
      <c r="AA780" s="411">
        <v>0</v>
      </c>
      <c r="AB780" s="411">
        <v>0</v>
      </c>
      <c r="AC780" s="411">
        <v>0</v>
      </c>
      <c r="AD780" s="411">
        <v>0</v>
      </c>
      <c r="AE780" s="411">
        <v>0</v>
      </c>
      <c r="AF780" s="411">
        <v>0</v>
      </c>
      <c r="AG780" s="411">
        <f t="shared" ref="AG780" si="1094">AG779</f>
        <v>0</v>
      </c>
      <c r="AH780" s="411">
        <f t="shared" ref="AH780" si="1095">AH779</f>
        <v>0</v>
      </c>
      <c r="AI780" s="411">
        <f t="shared" ref="AI780" si="1096">AI779</f>
        <v>0</v>
      </c>
      <c r="AJ780" s="411">
        <f t="shared" ref="AJ780" si="1097">AJ779</f>
        <v>0</v>
      </c>
      <c r="AK780" s="411">
        <f t="shared" ref="AK780" si="1098">AK779</f>
        <v>0</v>
      </c>
      <c r="AL780" s="411">
        <f t="shared" ref="AL780" si="1099">AL779</f>
        <v>0</v>
      </c>
      <c r="AM780" s="297"/>
    </row>
    <row r="781" spans="1:39" ht="15.5" hidden="1" outlineLevel="1">
      <c r="A781" s="532"/>
      <c r="B781" s="294"/>
      <c r="C781" s="305"/>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ht="15.5" hidden="1" outlineLevel="1">
      <c r="A782" s="532">
        <v>4</v>
      </c>
      <c r="B782" s="520" t="s">
        <v>678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15.5" hidden="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v>0</v>
      </c>
      <c r="Z783" s="411">
        <v>0</v>
      </c>
      <c r="AA783" s="411">
        <v>0</v>
      </c>
      <c r="AB783" s="411">
        <v>0</v>
      </c>
      <c r="AC783" s="411">
        <v>0</v>
      </c>
      <c r="AD783" s="411">
        <v>0</v>
      </c>
      <c r="AE783" s="411">
        <v>0</v>
      </c>
      <c r="AF783" s="411">
        <v>0</v>
      </c>
      <c r="AG783" s="411">
        <f t="shared" ref="AG783" si="1100">AG782</f>
        <v>0</v>
      </c>
      <c r="AH783" s="411">
        <f t="shared" ref="AH783" si="1101">AH782</f>
        <v>0</v>
      </c>
      <c r="AI783" s="411">
        <f t="shared" ref="AI783" si="1102">AI782</f>
        <v>0</v>
      </c>
      <c r="AJ783" s="411">
        <f t="shared" ref="AJ783" si="1103">AJ782</f>
        <v>0</v>
      </c>
      <c r="AK783" s="411">
        <f t="shared" ref="AK783" si="1104">AK782</f>
        <v>0</v>
      </c>
      <c r="AL783" s="411">
        <f t="shared" ref="AL783" si="1105">AL782</f>
        <v>0</v>
      </c>
      <c r="AM783" s="297"/>
    </row>
    <row r="784" spans="1:39" ht="15.5" hidden="1" outlineLevel="1">
      <c r="A784" s="532"/>
      <c r="B784" s="294"/>
      <c r="C784" s="305"/>
      <c r="D784" s="304"/>
      <c r="E784" s="304"/>
      <c r="F784" s="304"/>
      <c r="G784" s="304"/>
      <c r="H784" s="304"/>
      <c r="I784" s="304"/>
      <c r="J784" s="304"/>
      <c r="K784" s="304"/>
      <c r="L784" s="304"/>
      <c r="M784" s="304"/>
      <c r="N784" s="291"/>
      <c r="O784" s="304"/>
      <c r="P784" s="304"/>
      <c r="Q784" s="304"/>
      <c r="R784" s="304"/>
      <c r="S784" s="304"/>
      <c r="T784" s="304"/>
      <c r="U784" s="304"/>
      <c r="V784" s="304"/>
      <c r="W784" s="304"/>
      <c r="X784" s="304"/>
      <c r="Y784" s="412"/>
      <c r="Z784" s="412"/>
      <c r="AA784" s="412"/>
      <c r="AB784" s="412"/>
      <c r="AC784" s="412"/>
      <c r="AD784" s="412"/>
      <c r="AE784" s="412"/>
      <c r="AF784" s="412"/>
      <c r="AG784" s="412"/>
      <c r="AH784" s="412"/>
      <c r="AI784" s="412"/>
      <c r="AJ784" s="412"/>
      <c r="AK784" s="412"/>
      <c r="AL784" s="412"/>
      <c r="AM784" s="306"/>
    </row>
    <row r="785" spans="1:39" ht="15.75" hidden="1" customHeight="1" outlineLevel="1">
      <c r="A785" s="532">
        <v>5</v>
      </c>
      <c r="B785" s="428" t="s">
        <v>98</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5"/>
      <c r="Z785" s="415"/>
      <c r="AA785" s="415"/>
      <c r="AB785" s="415"/>
      <c r="AC785" s="415"/>
      <c r="AD785" s="415"/>
      <c r="AE785" s="415"/>
      <c r="AF785" s="410"/>
      <c r="AG785" s="410"/>
      <c r="AH785" s="410"/>
      <c r="AI785" s="410"/>
      <c r="AJ785" s="410"/>
      <c r="AK785" s="410"/>
      <c r="AL785" s="410"/>
      <c r="AM785" s="296">
        <f>SUM(Y785:AL785)</f>
        <v>0</v>
      </c>
    </row>
    <row r="786" spans="1:39" ht="20.25" hidden="1" customHeight="1" outlineLevel="1">
      <c r="A786" s="532"/>
      <c r="B786" s="294" t="s">
        <v>342</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v>0</v>
      </c>
      <c r="Z786" s="411">
        <v>0</v>
      </c>
      <c r="AA786" s="411">
        <v>0</v>
      </c>
      <c r="AB786" s="411">
        <v>0</v>
      </c>
      <c r="AC786" s="411">
        <v>0</v>
      </c>
      <c r="AD786" s="411">
        <v>0</v>
      </c>
      <c r="AE786" s="411">
        <v>0</v>
      </c>
      <c r="AF786" s="411">
        <v>0</v>
      </c>
      <c r="AG786" s="411">
        <f t="shared" ref="AG786" si="1106">AG785</f>
        <v>0</v>
      </c>
      <c r="AH786" s="411">
        <f t="shared" ref="AH786" si="1107">AH785</f>
        <v>0</v>
      </c>
      <c r="AI786" s="411">
        <f t="shared" ref="AI786" si="1108">AI785</f>
        <v>0</v>
      </c>
      <c r="AJ786" s="411">
        <f t="shared" ref="AJ786" si="1109">AJ785</f>
        <v>0</v>
      </c>
      <c r="AK786" s="411">
        <f t="shared" ref="AK786" si="1110">AK785</f>
        <v>0</v>
      </c>
      <c r="AL786" s="411">
        <f t="shared" ref="AL786" si="1111">AL785</f>
        <v>0</v>
      </c>
      <c r="AM786" s="297"/>
    </row>
    <row r="787" spans="1:39" ht="15.5" hidden="1" outlineLevel="1">
      <c r="A787" s="532"/>
      <c r="B787" s="294"/>
      <c r="C787" s="291"/>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422"/>
      <c r="Z787" s="423"/>
      <c r="AA787" s="423"/>
      <c r="AB787" s="423"/>
      <c r="AC787" s="423"/>
      <c r="AD787" s="423"/>
      <c r="AE787" s="423"/>
      <c r="AF787" s="423"/>
      <c r="AG787" s="423"/>
      <c r="AH787" s="423"/>
      <c r="AI787" s="423"/>
      <c r="AJ787" s="423"/>
      <c r="AK787" s="423"/>
      <c r="AL787" s="423"/>
      <c r="AM787" s="297"/>
    </row>
    <row r="788" spans="1:39" ht="15.5" hidden="1" outlineLevel="1">
      <c r="A788" s="532"/>
      <c r="B788" s="319" t="s">
        <v>498</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292"/>
    </row>
    <row r="789" spans="1:39" ht="15.5" hidden="1" outlineLevel="1">
      <c r="A789" s="532">
        <v>6</v>
      </c>
      <c r="B789" s="428" t="s">
        <v>99</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5" hidden="1" outlineLevel="1">
      <c r="A790" s="532"/>
      <c r="B790" s="294" t="s">
        <v>342</v>
      </c>
      <c r="C790" s="291" t="s">
        <v>163</v>
      </c>
      <c r="D790" s="295"/>
      <c r="E790" s="295"/>
      <c r="F790" s="295"/>
      <c r="G790" s="295"/>
      <c r="H790" s="295"/>
      <c r="I790" s="295"/>
      <c r="J790" s="295"/>
      <c r="K790" s="295"/>
      <c r="L790" s="295"/>
      <c r="M790" s="295"/>
      <c r="N790" s="295">
        <v>12</v>
      </c>
      <c r="O790" s="295"/>
      <c r="P790" s="295"/>
      <c r="Q790" s="295"/>
      <c r="R790" s="295"/>
      <c r="S790" s="295"/>
      <c r="T790" s="295"/>
      <c r="U790" s="295"/>
      <c r="V790" s="295"/>
      <c r="W790" s="295"/>
      <c r="X790" s="295"/>
      <c r="Y790" s="411">
        <v>0</v>
      </c>
      <c r="Z790" s="411">
        <v>0</v>
      </c>
      <c r="AA790" s="411">
        <v>0</v>
      </c>
      <c r="AB790" s="411">
        <v>0</v>
      </c>
      <c r="AC790" s="411">
        <v>0</v>
      </c>
      <c r="AD790" s="411">
        <v>0</v>
      </c>
      <c r="AE790" s="411">
        <v>0</v>
      </c>
      <c r="AF790" s="411">
        <v>0</v>
      </c>
      <c r="AG790" s="411">
        <f t="shared" ref="AG790" si="1112">AG789</f>
        <v>0</v>
      </c>
      <c r="AH790" s="411">
        <f t="shared" ref="AH790" si="1113">AH789</f>
        <v>0</v>
      </c>
      <c r="AI790" s="411">
        <f t="shared" ref="AI790" si="1114">AI789</f>
        <v>0</v>
      </c>
      <c r="AJ790" s="411">
        <f t="shared" ref="AJ790" si="1115">AJ789</f>
        <v>0</v>
      </c>
      <c r="AK790" s="411">
        <f t="shared" ref="AK790" si="1116">AK789</f>
        <v>0</v>
      </c>
      <c r="AL790" s="411">
        <f t="shared" ref="AL790" si="1117">AL789</f>
        <v>0</v>
      </c>
      <c r="AM790" s="311"/>
    </row>
    <row r="791" spans="1:39" ht="15.5" hidden="1" outlineLevel="1">
      <c r="A791" s="532"/>
      <c r="B791" s="310"/>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1" hidden="1" outlineLevel="1">
      <c r="A792" s="532">
        <v>7</v>
      </c>
      <c r="B792" s="428" t="s">
        <v>100</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5" hidden="1" outlineLevel="1">
      <c r="A793" s="532"/>
      <c r="B793" s="294" t="s">
        <v>342</v>
      </c>
      <c r="C793" s="291" t="s">
        <v>163</v>
      </c>
      <c r="D793" s="295"/>
      <c r="E793" s="295"/>
      <c r="F793" s="295"/>
      <c r="G793" s="295"/>
      <c r="H793" s="295"/>
      <c r="I793" s="295"/>
      <c r="J793" s="295"/>
      <c r="K793" s="295"/>
      <c r="L793" s="295"/>
      <c r="M793" s="295"/>
      <c r="N793" s="295">
        <v>12</v>
      </c>
      <c r="O793" s="295"/>
      <c r="P793" s="295"/>
      <c r="Q793" s="295"/>
      <c r="R793" s="295"/>
      <c r="S793" s="295"/>
      <c r="T793" s="295"/>
      <c r="U793" s="295"/>
      <c r="V793" s="295"/>
      <c r="W793" s="295"/>
      <c r="X793" s="295"/>
      <c r="Y793" s="411">
        <v>0</v>
      </c>
      <c r="Z793" s="411">
        <v>0</v>
      </c>
      <c r="AA793" s="411">
        <v>0</v>
      </c>
      <c r="AB793" s="411">
        <v>0</v>
      </c>
      <c r="AC793" s="411">
        <v>0</v>
      </c>
      <c r="AD793" s="411">
        <v>0</v>
      </c>
      <c r="AE793" s="411">
        <v>0</v>
      </c>
      <c r="AF793" s="411">
        <v>0</v>
      </c>
      <c r="AG793" s="411">
        <f t="shared" ref="AG793" si="1118">AG792</f>
        <v>0</v>
      </c>
      <c r="AH793" s="411">
        <f t="shared" ref="AH793" si="1119">AH792</f>
        <v>0</v>
      </c>
      <c r="AI793" s="411">
        <f t="shared" ref="AI793" si="1120">AI792</f>
        <v>0</v>
      </c>
      <c r="AJ793" s="411">
        <f t="shared" ref="AJ793" si="1121">AJ792</f>
        <v>0</v>
      </c>
      <c r="AK793" s="411">
        <f t="shared" ref="AK793" si="1122">AK792</f>
        <v>0</v>
      </c>
      <c r="AL793" s="411">
        <f t="shared" ref="AL793" si="1123">AL792</f>
        <v>0</v>
      </c>
      <c r="AM793" s="311"/>
    </row>
    <row r="794" spans="1:39" ht="15.5" hidden="1" outlineLevel="1">
      <c r="A794" s="532"/>
      <c r="B794" s="314"/>
      <c r="C794" s="312"/>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1" hidden="1" outlineLevel="1">
      <c r="A795" s="532">
        <v>8</v>
      </c>
      <c r="B795" s="428" t="s">
        <v>101</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5" hidden="1" outlineLevel="1">
      <c r="A796" s="532"/>
      <c r="B796" s="294" t="s">
        <v>342</v>
      </c>
      <c r="C796" s="291" t="s">
        <v>163</v>
      </c>
      <c r="D796" s="295"/>
      <c r="E796" s="295"/>
      <c r="F796" s="295"/>
      <c r="G796" s="295"/>
      <c r="H796" s="295"/>
      <c r="I796" s="295"/>
      <c r="J796" s="295"/>
      <c r="K796" s="295"/>
      <c r="L796" s="295"/>
      <c r="M796" s="295"/>
      <c r="N796" s="295">
        <v>12</v>
      </c>
      <c r="O796" s="295"/>
      <c r="P796" s="295"/>
      <c r="Q796" s="295"/>
      <c r="R796" s="295"/>
      <c r="S796" s="295"/>
      <c r="T796" s="295"/>
      <c r="U796" s="295"/>
      <c r="V796" s="295"/>
      <c r="W796" s="295"/>
      <c r="X796" s="295"/>
      <c r="Y796" s="411">
        <v>0</v>
      </c>
      <c r="Z796" s="411">
        <v>0</v>
      </c>
      <c r="AA796" s="411">
        <v>0</v>
      </c>
      <c r="AB796" s="411">
        <v>0</v>
      </c>
      <c r="AC796" s="411">
        <v>0</v>
      </c>
      <c r="AD796" s="411">
        <v>0</v>
      </c>
      <c r="AE796" s="411">
        <v>0</v>
      </c>
      <c r="AF796" s="411">
        <v>0</v>
      </c>
      <c r="AG796" s="411">
        <f t="shared" ref="AG796" si="1124">AG795</f>
        <v>0</v>
      </c>
      <c r="AH796" s="411">
        <f t="shared" ref="AH796" si="1125">AH795</f>
        <v>0</v>
      </c>
      <c r="AI796" s="411">
        <f t="shared" ref="AI796" si="1126">AI795</f>
        <v>0</v>
      </c>
      <c r="AJ796" s="411">
        <f t="shared" ref="AJ796" si="1127">AJ795</f>
        <v>0</v>
      </c>
      <c r="AK796" s="411">
        <f t="shared" ref="AK796" si="1128">AK795</f>
        <v>0</v>
      </c>
      <c r="AL796" s="411">
        <f t="shared" ref="AL796" si="1129">AL795</f>
        <v>0</v>
      </c>
      <c r="AM796" s="311"/>
    </row>
    <row r="797" spans="1:39" ht="15.5"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31" hidden="1" outlineLevel="1">
      <c r="A798" s="532">
        <v>9</v>
      </c>
      <c r="B798" s="428" t="s">
        <v>102</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5" hidden="1" outlineLevel="1">
      <c r="A799" s="532"/>
      <c r="B799" s="294" t="s">
        <v>342</v>
      </c>
      <c r="C799" s="291" t="s">
        <v>163</v>
      </c>
      <c r="D799" s="295"/>
      <c r="E799" s="295"/>
      <c r="F799" s="295"/>
      <c r="G799" s="295"/>
      <c r="H799" s="295"/>
      <c r="I799" s="295"/>
      <c r="J799" s="295"/>
      <c r="K799" s="295"/>
      <c r="L799" s="295"/>
      <c r="M799" s="295"/>
      <c r="N799" s="295">
        <v>12</v>
      </c>
      <c r="O799" s="295"/>
      <c r="P799" s="295"/>
      <c r="Q799" s="295"/>
      <c r="R799" s="295"/>
      <c r="S799" s="295"/>
      <c r="T799" s="295"/>
      <c r="U799" s="295"/>
      <c r="V799" s="295"/>
      <c r="W799" s="295"/>
      <c r="X799" s="295"/>
      <c r="Y799" s="411">
        <v>0</v>
      </c>
      <c r="Z799" s="411">
        <v>0</v>
      </c>
      <c r="AA799" s="411">
        <v>0</v>
      </c>
      <c r="AB799" s="411">
        <v>0</v>
      </c>
      <c r="AC799" s="411">
        <v>0</v>
      </c>
      <c r="AD799" s="411">
        <v>0</v>
      </c>
      <c r="AE799" s="411">
        <v>0</v>
      </c>
      <c r="AF799" s="411">
        <v>0</v>
      </c>
      <c r="AG799" s="411">
        <f t="shared" ref="AG799" si="1130">AG798</f>
        <v>0</v>
      </c>
      <c r="AH799" s="411">
        <f t="shared" ref="AH799" si="1131">AH798</f>
        <v>0</v>
      </c>
      <c r="AI799" s="411">
        <f t="shared" ref="AI799" si="1132">AI798</f>
        <v>0</v>
      </c>
      <c r="AJ799" s="411">
        <f t="shared" ref="AJ799" si="1133">AJ798</f>
        <v>0</v>
      </c>
      <c r="AK799" s="411">
        <f t="shared" ref="AK799" si="1134">AK798</f>
        <v>0</v>
      </c>
      <c r="AL799" s="411">
        <f t="shared" ref="AL799" si="1135">AL798</f>
        <v>0</v>
      </c>
      <c r="AM799" s="311"/>
    </row>
    <row r="800" spans="1:39" ht="15.5"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31" hidden="1" outlineLevel="1">
      <c r="A801" s="532">
        <v>10</v>
      </c>
      <c r="B801" s="428" t="s">
        <v>103</v>
      </c>
      <c r="C801" s="291" t="s">
        <v>25</v>
      </c>
      <c r="D801" s="295"/>
      <c r="E801" s="295"/>
      <c r="F801" s="295"/>
      <c r="G801" s="295"/>
      <c r="H801" s="295"/>
      <c r="I801" s="295"/>
      <c r="J801" s="295"/>
      <c r="K801" s="295"/>
      <c r="L801" s="295"/>
      <c r="M801" s="295"/>
      <c r="N801" s="295">
        <v>3</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ht="15.5" hidden="1" outlineLevel="1">
      <c r="A802" s="532"/>
      <c r="B802" s="294" t="s">
        <v>342</v>
      </c>
      <c r="C802" s="291" t="s">
        <v>163</v>
      </c>
      <c r="D802" s="295"/>
      <c r="E802" s="295"/>
      <c r="F802" s="295"/>
      <c r="G802" s="295"/>
      <c r="H802" s="295"/>
      <c r="I802" s="295"/>
      <c r="J802" s="295"/>
      <c r="K802" s="295"/>
      <c r="L802" s="295"/>
      <c r="M802" s="295"/>
      <c r="N802" s="295">
        <v>3</v>
      </c>
      <c r="O802" s="295"/>
      <c r="P802" s="295"/>
      <c r="Q802" s="295"/>
      <c r="R802" s="295"/>
      <c r="S802" s="295"/>
      <c r="T802" s="295"/>
      <c r="U802" s="295"/>
      <c r="V802" s="295"/>
      <c r="W802" s="295"/>
      <c r="X802" s="295"/>
      <c r="Y802" s="411">
        <v>0</v>
      </c>
      <c r="Z802" s="411">
        <v>0</v>
      </c>
      <c r="AA802" s="411">
        <v>0</v>
      </c>
      <c r="AB802" s="411">
        <v>0</v>
      </c>
      <c r="AC802" s="411">
        <v>0</v>
      </c>
      <c r="AD802" s="411">
        <v>0</v>
      </c>
      <c r="AE802" s="411">
        <v>0</v>
      </c>
      <c r="AF802" s="411">
        <v>0</v>
      </c>
      <c r="AG802" s="411">
        <f t="shared" ref="AG802" si="1136">AG801</f>
        <v>0</v>
      </c>
      <c r="AH802" s="411">
        <f t="shared" ref="AH802" si="1137">AH801</f>
        <v>0</v>
      </c>
      <c r="AI802" s="411">
        <f t="shared" ref="AI802" si="1138">AI801</f>
        <v>0</v>
      </c>
      <c r="AJ802" s="411">
        <f t="shared" ref="AJ802" si="1139">AJ801</f>
        <v>0</v>
      </c>
      <c r="AK802" s="411">
        <f t="shared" ref="AK802" si="1140">AK801</f>
        <v>0</v>
      </c>
      <c r="AL802" s="411">
        <f t="shared" ref="AL802" si="1141">AL801</f>
        <v>0</v>
      </c>
      <c r="AM802" s="311"/>
    </row>
    <row r="803" spans="1:39" ht="15.5" hidden="1" outlineLevel="1">
      <c r="A803" s="532"/>
      <c r="B803" s="314"/>
      <c r="C803" s="312"/>
      <c r="D803" s="316"/>
      <c r="E803" s="316"/>
      <c r="F803" s="316"/>
      <c r="G803" s="316"/>
      <c r="H803" s="316"/>
      <c r="I803" s="316"/>
      <c r="J803" s="316"/>
      <c r="K803" s="316"/>
      <c r="L803" s="316"/>
      <c r="M803" s="316"/>
      <c r="N803" s="291"/>
      <c r="O803" s="316"/>
      <c r="P803" s="316"/>
      <c r="Q803" s="316"/>
      <c r="R803" s="316"/>
      <c r="S803" s="316"/>
      <c r="T803" s="316"/>
      <c r="U803" s="316"/>
      <c r="V803" s="316"/>
      <c r="W803" s="316"/>
      <c r="X803" s="316"/>
      <c r="Y803" s="416"/>
      <c r="Z803" s="417"/>
      <c r="AA803" s="416"/>
      <c r="AB803" s="416"/>
      <c r="AC803" s="416"/>
      <c r="AD803" s="416"/>
      <c r="AE803" s="416"/>
      <c r="AF803" s="416"/>
      <c r="AG803" s="416"/>
      <c r="AH803" s="416"/>
      <c r="AI803" s="416"/>
      <c r="AJ803" s="416"/>
      <c r="AK803" s="416"/>
      <c r="AL803" s="416"/>
      <c r="AM803" s="313"/>
    </row>
    <row r="804" spans="1:39" ht="15.5" hidden="1" outlineLevel="1">
      <c r="A804" s="532"/>
      <c r="B804" s="288" t="s">
        <v>10</v>
      </c>
      <c r="C804" s="289"/>
      <c r="D804" s="289"/>
      <c r="E804" s="289"/>
      <c r="F804" s="289"/>
      <c r="G804" s="289"/>
      <c r="H804" s="289"/>
      <c r="I804" s="289"/>
      <c r="J804" s="289"/>
      <c r="K804" s="289"/>
      <c r="L804" s="289"/>
      <c r="M804" s="289"/>
      <c r="N804" s="290"/>
      <c r="O804" s="289"/>
      <c r="P804" s="289"/>
      <c r="Q804" s="289"/>
      <c r="R804" s="289"/>
      <c r="S804" s="289"/>
      <c r="T804" s="289"/>
      <c r="U804" s="289"/>
      <c r="V804" s="289"/>
      <c r="W804" s="289"/>
      <c r="X804" s="289"/>
      <c r="Y804" s="414"/>
      <c r="Z804" s="414"/>
      <c r="AA804" s="414"/>
      <c r="AB804" s="414"/>
      <c r="AC804" s="414"/>
      <c r="AD804" s="414"/>
      <c r="AE804" s="414"/>
      <c r="AF804" s="414"/>
      <c r="AG804" s="414"/>
      <c r="AH804" s="414"/>
      <c r="AI804" s="414"/>
      <c r="AJ804" s="414"/>
      <c r="AK804" s="414"/>
      <c r="AL804" s="414"/>
      <c r="AM804" s="292"/>
    </row>
    <row r="805" spans="1:39" ht="31" hidden="1" outlineLevel="1">
      <c r="A805" s="532">
        <v>11</v>
      </c>
      <c r="B805" s="428" t="s">
        <v>104</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26"/>
      <c r="Z805" s="415"/>
      <c r="AA805" s="415"/>
      <c r="AB805" s="415"/>
      <c r="AC805" s="415"/>
      <c r="AD805" s="415"/>
      <c r="AE805" s="415"/>
      <c r="AF805" s="415"/>
      <c r="AG805" s="415"/>
      <c r="AH805" s="415"/>
      <c r="AI805" s="415"/>
      <c r="AJ805" s="415"/>
      <c r="AK805" s="415"/>
      <c r="AL805" s="415"/>
      <c r="AM805" s="296">
        <f>SUM(Y805:AL805)</f>
        <v>0</v>
      </c>
    </row>
    <row r="806" spans="1:39" ht="15.5" hidden="1" outlineLevel="1">
      <c r="A806" s="532"/>
      <c r="B806" s="294" t="s">
        <v>342</v>
      </c>
      <c r="C806" s="291" t="s">
        <v>163</v>
      </c>
      <c r="D806" s="295"/>
      <c r="E806" s="295"/>
      <c r="F806" s="295"/>
      <c r="G806" s="295"/>
      <c r="H806" s="295"/>
      <c r="I806" s="295"/>
      <c r="J806" s="295"/>
      <c r="K806" s="295"/>
      <c r="L806" s="295"/>
      <c r="M806" s="295"/>
      <c r="N806" s="295">
        <v>12</v>
      </c>
      <c r="O806" s="295"/>
      <c r="P806" s="295"/>
      <c r="Q806" s="295"/>
      <c r="R806" s="295"/>
      <c r="S806" s="295"/>
      <c r="T806" s="295"/>
      <c r="U806" s="295"/>
      <c r="V806" s="295"/>
      <c r="W806" s="295"/>
      <c r="X806" s="295"/>
      <c r="Y806" s="411">
        <v>0</v>
      </c>
      <c r="Z806" s="411">
        <v>0</v>
      </c>
      <c r="AA806" s="411">
        <v>0</v>
      </c>
      <c r="AB806" s="411">
        <v>0</v>
      </c>
      <c r="AC806" s="411">
        <v>0</v>
      </c>
      <c r="AD806" s="411">
        <v>0</v>
      </c>
      <c r="AE806" s="411">
        <v>0</v>
      </c>
      <c r="AF806" s="411">
        <v>0</v>
      </c>
      <c r="AG806" s="411">
        <f t="shared" ref="AG806" si="1142">AG805</f>
        <v>0</v>
      </c>
      <c r="AH806" s="411">
        <f t="shared" ref="AH806" si="1143">AH805</f>
        <v>0</v>
      </c>
      <c r="AI806" s="411">
        <f t="shared" ref="AI806" si="1144">AI805</f>
        <v>0</v>
      </c>
      <c r="AJ806" s="411">
        <f t="shared" ref="AJ806" si="1145">AJ805</f>
        <v>0</v>
      </c>
      <c r="AK806" s="411">
        <f t="shared" ref="AK806" si="1146">AK805</f>
        <v>0</v>
      </c>
      <c r="AL806" s="411">
        <f t="shared" ref="AL806" si="1147">AL805</f>
        <v>0</v>
      </c>
      <c r="AM806" s="297"/>
    </row>
    <row r="807" spans="1:39" ht="15.5"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21"/>
      <c r="AA807" s="421"/>
      <c r="AB807" s="421"/>
      <c r="AC807" s="421"/>
      <c r="AD807" s="421"/>
      <c r="AE807" s="421"/>
      <c r="AF807" s="421"/>
      <c r="AG807" s="421"/>
      <c r="AH807" s="421"/>
      <c r="AI807" s="421"/>
      <c r="AJ807" s="421"/>
      <c r="AK807" s="421"/>
      <c r="AL807" s="421"/>
      <c r="AM807" s="306"/>
    </row>
    <row r="808" spans="1:39" ht="31" hidden="1" outlineLevel="1">
      <c r="A808" s="532">
        <v>12</v>
      </c>
      <c r="B808" s="428" t="s">
        <v>105</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5" hidden="1" outlineLevel="1">
      <c r="A809" s="532"/>
      <c r="B809" s="294" t="s">
        <v>342</v>
      </c>
      <c r="C809" s="291" t="s">
        <v>163</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1">
        <v>0</v>
      </c>
      <c r="Z809" s="411">
        <v>0</v>
      </c>
      <c r="AA809" s="411">
        <v>0</v>
      </c>
      <c r="AB809" s="411">
        <v>0</v>
      </c>
      <c r="AC809" s="411">
        <v>0</v>
      </c>
      <c r="AD809" s="411">
        <v>0</v>
      </c>
      <c r="AE809" s="411">
        <v>0</v>
      </c>
      <c r="AF809" s="411">
        <v>0</v>
      </c>
      <c r="AG809" s="411">
        <f t="shared" ref="AG809" si="1148">AG808</f>
        <v>0</v>
      </c>
      <c r="AH809" s="411">
        <f t="shared" ref="AH809" si="1149">AH808</f>
        <v>0</v>
      </c>
      <c r="AI809" s="411">
        <f t="shared" ref="AI809" si="1150">AI808</f>
        <v>0</v>
      </c>
      <c r="AJ809" s="411">
        <f t="shared" ref="AJ809" si="1151">AJ808</f>
        <v>0</v>
      </c>
      <c r="AK809" s="411">
        <f t="shared" ref="AK809" si="1152">AK808</f>
        <v>0</v>
      </c>
      <c r="AL809" s="411">
        <f t="shared" ref="AL809" si="1153">AL808</f>
        <v>0</v>
      </c>
      <c r="AM809" s="297"/>
    </row>
    <row r="810" spans="1:39" ht="15.5"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22"/>
      <c r="Z810" s="422"/>
      <c r="AA810" s="412"/>
      <c r="AB810" s="412"/>
      <c r="AC810" s="412"/>
      <c r="AD810" s="412"/>
      <c r="AE810" s="412"/>
      <c r="AF810" s="412"/>
      <c r="AG810" s="412"/>
      <c r="AH810" s="412"/>
      <c r="AI810" s="412"/>
      <c r="AJ810" s="412"/>
      <c r="AK810" s="412"/>
      <c r="AL810" s="412"/>
      <c r="AM810" s="306"/>
    </row>
    <row r="811" spans="1:39" ht="31" hidden="1" outlineLevel="1">
      <c r="A811" s="532">
        <v>13</v>
      </c>
      <c r="B811" s="428" t="s">
        <v>106</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0"/>
      <c r="Z811" s="415"/>
      <c r="AA811" s="415"/>
      <c r="AB811" s="415"/>
      <c r="AC811" s="415"/>
      <c r="AD811" s="415"/>
      <c r="AE811" s="415"/>
      <c r="AF811" s="415"/>
      <c r="AG811" s="415"/>
      <c r="AH811" s="415"/>
      <c r="AI811" s="415"/>
      <c r="AJ811" s="415"/>
      <c r="AK811" s="415"/>
      <c r="AL811" s="415"/>
      <c r="AM811" s="296">
        <f>SUM(Y811:AL811)</f>
        <v>0</v>
      </c>
    </row>
    <row r="812" spans="1:39" ht="15.5" hidden="1" outlineLevel="1">
      <c r="A812" s="532"/>
      <c r="B812" s="294" t="s">
        <v>342</v>
      </c>
      <c r="C812" s="291" t="s">
        <v>163</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1">
        <v>0</v>
      </c>
      <c r="Z812" s="411">
        <v>0</v>
      </c>
      <c r="AA812" s="411">
        <v>0</v>
      </c>
      <c r="AB812" s="411">
        <v>0</v>
      </c>
      <c r="AC812" s="411">
        <v>0</v>
      </c>
      <c r="AD812" s="411">
        <v>0</v>
      </c>
      <c r="AE812" s="411">
        <v>0</v>
      </c>
      <c r="AF812" s="411">
        <v>0</v>
      </c>
      <c r="AG812" s="411">
        <f t="shared" ref="AG812" si="1154">AG811</f>
        <v>0</v>
      </c>
      <c r="AH812" s="411">
        <f t="shared" ref="AH812" si="1155">AH811</f>
        <v>0</v>
      </c>
      <c r="AI812" s="411">
        <f t="shared" ref="AI812" si="1156">AI811</f>
        <v>0</v>
      </c>
      <c r="AJ812" s="411">
        <f t="shared" ref="AJ812" si="1157">AJ811</f>
        <v>0</v>
      </c>
      <c r="AK812" s="411">
        <f t="shared" ref="AK812" si="1158">AK811</f>
        <v>0</v>
      </c>
      <c r="AL812" s="411">
        <f t="shared" ref="AL812" si="1159">AL811</f>
        <v>0</v>
      </c>
      <c r="AM812" s="306"/>
    </row>
    <row r="813" spans="1:39" ht="15.5" hidden="1" outlineLevel="1">
      <c r="A813" s="532"/>
      <c r="B813" s="315"/>
      <c r="C813" s="305"/>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412"/>
      <c r="Z813" s="412"/>
      <c r="AA813" s="412"/>
      <c r="AB813" s="412"/>
      <c r="AC813" s="412"/>
      <c r="AD813" s="412"/>
      <c r="AE813" s="412"/>
      <c r="AF813" s="412"/>
      <c r="AG813" s="412"/>
      <c r="AH813" s="412"/>
      <c r="AI813" s="412"/>
      <c r="AJ813" s="412"/>
      <c r="AK813" s="412"/>
      <c r="AL813" s="412"/>
      <c r="AM813" s="306"/>
    </row>
    <row r="814" spans="1:39" ht="15.5" hidden="1" outlineLevel="1">
      <c r="A814" s="532"/>
      <c r="B814" s="288" t="s">
        <v>107</v>
      </c>
      <c r="C814" s="289"/>
      <c r="D814" s="290"/>
      <c r="E814" s="290"/>
      <c r="F814" s="290"/>
      <c r="G814" s="290"/>
      <c r="H814" s="290"/>
      <c r="I814" s="290"/>
      <c r="J814" s="290"/>
      <c r="K814" s="290"/>
      <c r="L814" s="290"/>
      <c r="M814" s="290"/>
      <c r="N814" s="290"/>
      <c r="O814" s="290"/>
      <c r="P814" s="289"/>
      <c r="Q814" s="289"/>
      <c r="R814" s="289"/>
      <c r="S814" s="289"/>
      <c r="T814" s="289"/>
      <c r="U814" s="289"/>
      <c r="V814" s="289"/>
      <c r="W814" s="289"/>
      <c r="X814" s="289"/>
      <c r="Y814" s="414"/>
      <c r="Z814" s="414"/>
      <c r="AA814" s="414"/>
      <c r="AB814" s="414"/>
      <c r="AC814" s="414"/>
      <c r="AD814" s="414"/>
      <c r="AE814" s="414"/>
      <c r="AF814" s="414"/>
      <c r="AG814" s="414"/>
      <c r="AH814" s="414"/>
      <c r="AI814" s="414"/>
      <c r="AJ814" s="414"/>
      <c r="AK814" s="414"/>
      <c r="AL814" s="414"/>
      <c r="AM814" s="292"/>
    </row>
    <row r="815" spans="1:39" ht="15.5" hidden="1" outlineLevel="1">
      <c r="A815" s="532">
        <v>14</v>
      </c>
      <c r="B815" s="315" t="s">
        <v>108</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0"/>
      <c r="AG815" s="410"/>
      <c r="AH815" s="410"/>
      <c r="AI815" s="410"/>
      <c r="AJ815" s="410"/>
      <c r="AK815" s="410"/>
      <c r="AL815" s="410"/>
      <c r="AM815" s="296">
        <f>SUM(Y815:AL815)</f>
        <v>0</v>
      </c>
    </row>
    <row r="816" spans="1:39" ht="15.5" hidden="1" outlineLevel="1">
      <c r="A816" s="532"/>
      <c r="B816" s="294" t="s">
        <v>342</v>
      </c>
      <c r="C816" s="291" t="s">
        <v>163</v>
      </c>
      <c r="D816" s="295"/>
      <c r="E816" s="295"/>
      <c r="F816" s="295"/>
      <c r="G816" s="295"/>
      <c r="H816" s="295"/>
      <c r="I816" s="295"/>
      <c r="J816" s="295"/>
      <c r="K816" s="295"/>
      <c r="L816" s="295"/>
      <c r="M816" s="295"/>
      <c r="N816" s="295">
        <v>12</v>
      </c>
      <c r="O816" s="295"/>
      <c r="P816" s="295"/>
      <c r="Q816" s="295"/>
      <c r="R816" s="295"/>
      <c r="S816" s="295"/>
      <c r="T816" s="295"/>
      <c r="U816" s="295"/>
      <c r="V816" s="295"/>
      <c r="W816" s="295"/>
      <c r="X816" s="295"/>
      <c r="Y816" s="411">
        <v>0</v>
      </c>
      <c r="Z816" s="411">
        <v>0</v>
      </c>
      <c r="AA816" s="411">
        <v>0</v>
      </c>
      <c r="AB816" s="411">
        <v>0</v>
      </c>
      <c r="AC816" s="411">
        <v>0</v>
      </c>
      <c r="AD816" s="411">
        <v>0</v>
      </c>
      <c r="AE816" s="411">
        <v>0</v>
      </c>
      <c r="AF816" s="411">
        <v>0</v>
      </c>
      <c r="AG816" s="411">
        <f t="shared" ref="AG816" si="1160">AG815</f>
        <v>0</v>
      </c>
      <c r="AH816" s="411">
        <f t="shared" ref="AH816" si="1161">AH815</f>
        <v>0</v>
      </c>
      <c r="AI816" s="411">
        <f t="shared" ref="AI816" si="1162">AI815</f>
        <v>0</v>
      </c>
      <c r="AJ816" s="411">
        <f t="shared" ref="AJ816" si="1163">AJ815</f>
        <v>0</v>
      </c>
      <c r="AK816" s="411">
        <f t="shared" ref="AK816" si="1164">AK815</f>
        <v>0</v>
      </c>
      <c r="AL816" s="411">
        <f t="shared" ref="AL816" si="1165">AL815</f>
        <v>0</v>
      </c>
      <c r="AM816" s="297"/>
    </row>
    <row r="817" spans="1:39" ht="15.5" hidden="1" outlineLevel="1">
      <c r="A817" s="532"/>
      <c r="B817" s="315"/>
      <c r="C817" s="305"/>
      <c r="D817" s="291"/>
      <c r="E817" s="291"/>
      <c r="F817" s="291"/>
      <c r="G817" s="291"/>
      <c r="H817" s="291"/>
      <c r="I817" s="291"/>
      <c r="J817" s="291"/>
      <c r="K817" s="291"/>
      <c r="L817" s="291"/>
      <c r="M817" s="291"/>
      <c r="N817" s="468"/>
      <c r="O817" s="291"/>
      <c r="P817" s="291"/>
      <c r="Q817" s="291"/>
      <c r="R817" s="291"/>
      <c r="S817" s="291"/>
      <c r="T817" s="291"/>
      <c r="U817" s="291"/>
      <c r="V817" s="291"/>
      <c r="W817" s="291"/>
      <c r="X817" s="291"/>
      <c r="Y817" s="412"/>
      <c r="Z817" s="412"/>
      <c r="AA817" s="412"/>
      <c r="AB817" s="412"/>
      <c r="AC817" s="412"/>
      <c r="AD817" s="412"/>
      <c r="AE817" s="412"/>
      <c r="AF817" s="412"/>
      <c r="AG817" s="412"/>
      <c r="AH817" s="412"/>
      <c r="AI817" s="412"/>
      <c r="AJ817" s="412"/>
      <c r="AK817" s="412"/>
      <c r="AL817" s="412"/>
      <c r="AM817" s="306"/>
    </row>
    <row r="818" spans="1:39" s="309" customFormat="1" ht="15.5" hidden="1" outlineLevel="1">
      <c r="A818" s="532"/>
      <c r="B818" s="288" t="s">
        <v>490</v>
      </c>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517"/>
    </row>
    <row r="819" spans="1:39" ht="15.5" hidden="1" outlineLevel="1">
      <c r="A819" s="532">
        <v>15</v>
      </c>
      <c r="B819" s="294" t="s">
        <v>495</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ht="15.5" hidden="1" outlineLevel="1">
      <c r="A820" s="532"/>
      <c r="B820" s="294" t="s">
        <v>342</v>
      </c>
      <c r="C820" s="291" t="s">
        <v>163</v>
      </c>
      <c r="D820" s="295"/>
      <c r="E820" s="295"/>
      <c r="F820" s="295"/>
      <c r="G820" s="295"/>
      <c r="H820" s="295"/>
      <c r="I820" s="295"/>
      <c r="J820" s="295"/>
      <c r="K820" s="295"/>
      <c r="L820" s="295"/>
      <c r="M820" s="295"/>
      <c r="N820" s="295">
        <v>0</v>
      </c>
      <c r="O820" s="295"/>
      <c r="P820" s="295"/>
      <c r="Q820" s="295"/>
      <c r="R820" s="295"/>
      <c r="S820" s="295"/>
      <c r="T820" s="295"/>
      <c r="U820" s="295"/>
      <c r="V820" s="295"/>
      <c r="W820" s="295"/>
      <c r="X820" s="295"/>
      <c r="Y820" s="411">
        <v>0</v>
      </c>
      <c r="Z820" s="411">
        <v>0</v>
      </c>
      <c r="AA820" s="411">
        <v>0</v>
      </c>
      <c r="AB820" s="411">
        <v>0</v>
      </c>
      <c r="AC820" s="411">
        <v>0</v>
      </c>
      <c r="AD820" s="411">
        <v>0</v>
      </c>
      <c r="AE820" s="411">
        <v>0</v>
      </c>
      <c r="AF820" s="411">
        <v>0</v>
      </c>
      <c r="AG820" s="411">
        <f t="shared" ref="AG820:AL820" si="1166">AG819</f>
        <v>0</v>
      </c>
      <c r="AH820" s="411">
        <f t="shared" si="1166"/>
        <v>0</v>
      </c>
      <c r="AI820" s="411">
        <f t="shared" si="1166"/>
        <v>0</v>
      </c>
      <c r="AJ820" s="411">
        <f t="shared" si="1166"/>
        <v>0</v>
      </c>
      <c r="AK820" s="411">
        <f t="shared" si="1166"/>
        <v>0</v>
      </c>
      <c r="AL820" s="411">
        <f t="shared" si="1166"/>
        <v>0</v>
      </c>
      <c r="AM820" s="297"/>
    </row>
    <row r="821" spans="1:39" ht="15.5" hidden="1" outlineLevel="1">
      <c r="A821" s="532"/>
      <c r="B821" s="315"/>
      <c r="C821" s="305"/>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2"/>
      <c r="AF821" s="412"/>
      <c r="AG821" s="412"/>
      <c r="AH821" s="412"/>
      <c r="AI821" s="412"/>
      <c r="AJ821" s="412"/>
      <c r="AK821" s="412"/>
      <c r="AL821" s="412"/>
      <c r="AM821" s="306"/>
    </row>
    <row r="822" spans="1:39" s="283" customFormat="1" ht="15.5" hidden="1" outlineLevel="1">
      <c r="A822" s="532">
        <v>16</v>
      </c>
      <c r="B822" s="324" t="s">
        <v>491</v>
      </c>
      <c r="C822" s="291" t="s">
        <v>25</v>
      </c>
      <c r="D822" s="295"/>
      <c r="E822" s="295"/>
      <c r="F822" s="295"/>
      <c r="G822" s="295"/>
      <c r="H822" s="295"/>
      <c r="I822" s="295"/>
      <c r="J822" s="295"/>
      <c r="K822" s="295"/>
      <c r="L822" s="295"/>
      <c r="M822" s="295"/>
      <c r="N822" s="295">
        <v>0</v>
      </c>
      <c r="O822" s="295"/>
      <c r="P822" s="295"/>
      <c r="Q822" s="295"/>
      <c r="R822" s="295"/>
      <c r="S822" s="295"/>
      <c r="T822" s="295"/>
      <c r="U822" s="295"/>
      <c r="V822" s="295"/>
      <c r="W822" s="295"/>
      <c r="X822" s="295"/>
      <c r="Y822" s="415"/>
      <c r="Z822" s="415"/>
      <c r="AA822" s="415"/>
      <c r="AB822" s="415"/>
      <c r="AC822" s="415"/>
      <c r="AD822" s="415"/>
      <c r="AE822" s="415"/>
      <c r="AF822" s="410"/>
      <c r="AG822" s="410"/>
      <c r="AH822" s="410"/>
      <c r="AI822" s="410"/>
      <c r="AJ822" s="410"/>
      <c r="AK822" s="410"/>
      <c r="AL822" s="410"/>
      <c r="AM822" s="296">
        <f>SUM(Y822:AL822)</f>
        <v>0</v>
      </c>
    </row>
    <row r="823" spans="1:39" s="283" customFormat="1" ht="15.5" hidden="1" outlineLevel="1">
      <c r="A823" s="532"/>
      <c r="B823" s="294" t="s">
        <v>342</v>
      </c>
      <c r="C823" s="291" t="s">
        <v>163</v>
      </c>
      <c r="D823" s="295"/>
      <c r="E823" s="295"/>
      <c r="F823" s="295"/>
      <c r="G823" s="295"/>
      <c r="H823" s="295"/>
      <c r="I823" s="295"/>
      <c r="J823" s="295"/>
      <c r="K823" s="295"/>
      <c r="L823" s="295"/>
      <c r="M823" s="295"/>
      <c r="N823" s="295">
        <v>0</v>
      </c>
      <c r="O823" s="295"/>
      <c r="P823" s="295"/>
      <c r="Q823" s="295"/>
      <c r="R823" s="295"/>
      <c r="S823" s="295"/>
      <c r="T823" s="295"/>
      <c r="U823" s="295"/>
      <c r="V823" s="295"/>
      <c r="W823" s="295"/>
      <c r="X823" s="295"/>
      <c r="Y823" s="411">
        <v>0</v>
      </c>
      <c r="Z823" s="411">
        <v>0</v>
      </c>
      <c r="AA823" s="411">
        <v>0</v>
      </c>
      <c r="AB823" s="411">
        <v>0</v>
      </c>
      <c r="AC823" s="411">
        <v>0</v>
      </c>
      <c r="AD823" s="411">
        <v>0</v>
      </c>
      <c r="AE823" s="411">
        <v>0</v>
      </c>
      <c r="AF823" s="411">
        <v>0</v>
      </c>
      <c r="AG823" s="411">
        <f t="shared" ref="AG823:AL823" si="1167">AG822</f>
        <v>0</v>
      </c>
      <c r="AH823" s="411">
        <f t="shared" si="1167"/>
        <v>0</v>
      </c>
      <c r="AI823" s="411">
        <f t="shared" si="1167"/>
        <v>0</v>
      </c>
      <c r="AJ823" s="411">
        <f t="shared" si="1167"/>
        <v>0</v>
      </c>
      <c r="AK823" s="411">
        <f t="shared" si="1167"/>
        <v>0</v>
      </c>
      <c r="AL823" s="411">
        <f t="shared" si="1167"/>
        <v>0</v>
      </c>
      <c r="AM823" s="297"/>
    </row>
    <row r="824" spans="1:39" s="283" customFormat="1" ht="15.5" hidden="1" outlineLevel="1">
      <c r="A824" s="532"/>
      <c r="B824" s="324"/>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12"/>
      <c r="AA824" s="412"/>
      <c r="AB824" s="412"/>
      <c r="AC824" s="412"/>
      <c r="AD824" s="412"/>
      <c r="AE824" s="416"/>
      <c r="AF824" s="416"/>
      <c r="AG824" s="416"/>
      <c r="AH824" s="416"/>
      <c r="AI824" s="416"/>
      <c r="AJ824" s="416"/>
      <c r="AK824" s="416"/>
      <c r="AL824" s="416"/>
      <c r="AM824" s="313"/>
    </row>
    <row r="825" spans="1:39" ht="15.5" hidden="1" outlineLevel="1">
      <c r="A825" s="532"/>
      <c r="B825" s="519" t="s">
        <v>496</v>
      </c>
      <c r="C825" s="320"/>
      <c r="D825" s="290"/>
      <c r="E825" s="289"/>
      <c r="F825" s="289"/>
      <c r="G825" s="289"/>
      <c r="H825" s="289"/>
      <c r="I825" s="289"/>
      <c r="J825" s="289"/>
      <c r="K825" s="289"/>
      <c r="L825" s="289"/>
      <c r="M825" s="289"/>
      <c r="N825" s="290"/>
      <c r="O825" s="289"/>
      <c r="P825" s="289"/>
      <c r="Q825" s="289"/>
      <c r="R825" s="289"/>
      <c r="S825" s="289"/>
      <c r="T825" s="289"/>
      <c r="U825" s="289"/>
      <c r="V825" s="289"/>
      <c r="W825" s="289"/>
      <c r="X825" s="289"/>
      <c r="Y825" s="414"/>
      <c r="Z825" s="414"/>
      <c r="AA825" s="414"/>
      <c r="AB825" s="414"/>
      <c r="AC825" s="414"/>
      <c r="AD825" s="414"/>
      <c r="AE825" s="414"/>
      <c r="AF825" s="414"/>
      <c r="AG825" s="414"/>
      <c r="AH825" s="414"/>
      <c r="AI825" s="414"/>
      <c r="AJ825" s="414"/>
      <c r="AK825" s="414"/>
      <c r="AL825" s="414"/>
      <c r="AM825" s="292"/>
    </row>
    <row r="826" spans="1:39" ht="15.5" hidden="1" outlineLevel="1">
      <c r="A826" s="532">
        <v>17</v>
      </c>
      <c r="B826" s="428" t="s">
        <v>112</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5" hidden="1" outlineLevel="1">
      <c r="A827" s="532"/>
      <c r="B827" s="294" t="s">
        <v>342</v>
      </c>
      <c r="C827" s="291" t="s">
        <v>163</v>
      </c>
      <c r="D827" s="295"/>
      <c r="E827" s="295"/>
      <c r="F827" s="295"/>
      <c r="G827" s="295"/>
      <c r="H827" s="295"/>
      <c r="I827" s="295"/>
      <c r="J827" s="295"/>
      <c r="K827" s="295"/>
      <c r="L827" s="295"/>
      <c r="M827" s="295"/>
      <c r="N827" s="295">
        <v>12</v>
      </c>
      <c r="O827" s="295"/>
      <c r="P827" s="295"/>
      <c r="Q827" s="295"/>
      <c r="R827" s="295"/>
      <c r="S827" s="295"/>
      <c r="T827" s="295"/>
      <c r="U827" s="295"/>
      <c r="V827" s="295"/>
      <c r="W827" s="295"/>
      <c r="X827" s="295"/>
      <c r="Y827" s="411">
        <v>0</v>
      </c>
      <c r="Z827" s="411">
        <v>0</v>
      </c>
      <c r="AA827" s="411">
        <v>0</v>
      </c>
      <c r="AB827" s="411">
        <v>0</v>
      </c>
      <c r="AC827" s="411">
        <v>0</v>
      </c>
      <c r="AD827" s="411">
        <v>0</v>
      </c>
      <c r="AE827" s="411">
        <v>0</v>
      </c>
      <c r="AF827" s="411">
        <v>0</v>
      </c>
      <c r="AG827" s="411">
        <f t="shared" ref="AG827:AL827" si="1168">AG826</f>
        <v>0</v>
      </c>
      <c r="AH827" s="411">
        <f t="shared" si="1168"/>
        <v>0</v>
      </c>
      <c r="AI827" s="411">
        <f t="shared" si="1168"/>
        <v>0</v>
      </c>
      <c r="AJ827" s="411">
        <f t="shared" si="1168"/>
        <v>0</v>
      </c>
      <c r="AK827" s="411">
        <f t="shared" si="1168"/>
        <v>0</v>
      </c>
      <c r="AL827" s="411">
        <f t="shared" si="1168"/>
        <v>0</v>
      </c>
      <c r="AM827" s="306"/>
    </row>
    <row r="828" spans="1:39" ht="15.5" hidden="1" outlineLevel="1">
      <c r="A828" s="532"/>
      <c r="B828" s="294"/>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2"/>
      <c r="Z828" s="425"/>
      <c r="AA828" s="425"/>
      <c r="AB828" s="425"/>
      <c r="AC828" s="425"/>
      <c r="AD828" s="425"/>
      <c r="AE828" s="425"/>
      <c r="AF828" s="425"/>
      <c r="AG828" s="425"/>
      <c r="AH828" s="425"/>
      <c r="AI828" s="425"/>
      <c r="AJ828" s="425"/>
      <c r="AK828" s="425"/>
      <c r="AL828" s="425"/>
      <c r="AM828" s="306"/>
    </row>
    <row r="829" spans="1:39" ht="15.5" hidden="1" outlineLevel="1">
      <c r="A829" s="532">
        <v>18</v>
      </c>
      <c r="B829" s="428" t="s">
        <v>109</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5" hidden="1" outlineLevel="1">
      <c r="A830" s="532"/>
      <c r="B830" s="294" t="s">
        <v>342</v>
      </c>
      <c r="C830" s="291" t="s">
        <v>163</v>
      </c>
      <c r="D830" s="295"/>
      <c r="E830" s="295"/>
      <c r="F830" s="295"/>
      <c r="G830" s="295"/>
      <c r="H830" s="295"/>
      <c r="I830" s="295"/>
      <c r="J830" s="295"/>
      <c r="K830" s="295"/>
      <c r="L830" s="295"/>
      <c r="M830" s="295"/>
      <c r="N830" s="295">
        <v>12</v>
      </c>
      <c r="O830" s="295"/>
      <c r="P830" s="295"/>
      <c r="Q830" s="295"/>
      <c r="R830" s="295"/>
      <c r="S830" s="295"/>
      <c r="T830" s="295"/>
      <c r="U830" s="295"/>
      <c r="V830" s="295"/>
      <c r="W830" s="295"/>
      <c r="X830" s="295"/>
      <c r="Y830" s="411">
        <v>0</v>
      </c>
      <c r="Z830" s="411">
        <v>0</v>
      </c>
      <c r="AA830" s="411">
        <v>0</v>
      </c>
      <c r="AB830" s="411">
        <v>0</v>
      </c>
      <c r="AC830" s="411">
        <v>0</v>
      </c>
      <c r="AD830" s="411">
        <v>0</v>
      </c>
      <c r="AE830" s="411">
        <v>0</v>
      </c>
      <c r="AF830" s="411">
        <v>0</v>
      </c>
      <c r="AG830" s="411">
        <f t="shared" ref="AG830:AL830" si="1169">AG829</f>
        <v>0</v>
      </c>
      <c r="AH830" s="411">
        <f t="shared" si="1169"/>
        <v>0</v>
      </c>
      <c r="AI830" s="411">
        <f t="shared" si="1169"/>
        <v>0</v>
      </c>
      <c r="AJ830" s="411">
        <f t="shared" si="1169"/>
        <v>0</v>
      </c>
      <c r="AK830" s="411">
        <f t="shared" si="1169"/>
        <v>0</v>
      </c>
      <c r="AL830" s="411">
        <f t="shared" si="1169"/>
        <v>0</v>
      </c>
      <c r="AM830" s="306"/>
    </row>
    <row r="831" spans="1:39" ht="15.5"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23"/>
      <c r="Z831" s="424"/>
      <c r="AA831" s="424"/>
      <c r="AB831" s="424"/>
      <c r="AC831" s="424"/>
      <c r="AD831" s="424"/>
      <c r="AE831" s="424"/>
      <c r="AF831" s="424"/>
      <c r="AG831" s="424"/>
      <c r="AH831" s="424"/>
      <c r="AI831" s="424"/>
      <c r="AJ831" s="424"/>
      <c r="AK831" s="424"/>
      <c r="AL831" s="424"/>
      <c r="AM831" s="297"/>
    </row>
    <row r="832" spans="1:39" ht="15.5" hidden="1" outlineLevel="1">
      <c r="A832" s="532">
        <v>19</v>
      </c>
      <c r="B832" s="428" t="s">
        <v>111</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5" hidden="1" outlineLevel="1">
      <c r="A833" s="532"/>
      <c r="B833" s="294" t="s">
        <v>342</v>
      </c>
      <c r="C833" s="291" t="s">
        <v>163</v>
      </c>
      <c r="D833" s="295"/>
      <c r="E833" s="295"/>
      <c r="F833" s="295"/>
      <c r="G833" s="295"/>
      <c r="H833" s="295"/>
      <c r="I833" s="295"/>
      <c r="J833" s="295"/>
      <c r="K833" s="295"/>
      <c r="L833" s="295"/>
      <c r="M833" s="295"/>
      <c r="N833" s="295">
        <v>12</v>
      </c>
      <c r="O833" s="295"/>
      <c r="P833" s="295"/>
      <c r="Q833" s="295"/>
      <c r="R833" s="295"/>
      <c r="S833" s="295"/>
      <c r="T833" s="295"/>
      <c r="U833" s="295"/>
      <c r="V833" s="295"/>
      <c r="W833" s="295"/>
      <c r="X833" s="295"/>
      <c r="Y833" s="411">
        <v>0</v>
      </c>
      <c r="Z833" s="411">
        <v>0</v>
      </c>
      <c r="AA833" s="411">
        <v>0</v>
      </c>
      <c r="AB833" s="411">
        <v>0</v>
      </c>
      <c r="AC833" s="411">
        <v>0</v>
      </c>
      <c r="AD833" s="411">
        <v>0</v>
      </c>
      <c r="AE833" s="411">
        <v>0</v>
      </c>
      <c r="AF833" s="411">
        <v>0</v>
      </c>
      <c r="AG833" s="411">
        <f t="shared" ref="AG833:AL833" si="1170">AG832</f>
        <v>0</v>
      </c>
      <c r="AH833" s="411">
        <f t="shared" si="1170"/>
        <v>0</v>
      </c>
      <c r="AI833" s="411">
        <f t="shared" si="1170"/>
        <v>0</v>
      </c>
      <c r="AJ833" s="411">
        <f t="shared" si="1170"/>
        <v>0</v>
      </c>
      <c r="AK833" s="411">
        <f t="shared" si="1170"/>
        <v>0</v>
      </c>
      <c r="AL833" s="411">
        <f t="shared" si="1170"/>
        <v>0</v>
      </c>
      <c r="AM833" s="297"/>
    </row>
    <row r="834" spans="1:39" ht="15.5" hidden="1" outlineLevel="1">
      <c r="A834" s="532"/>
      <c r="B834" s="322"/>
      <c r="C834" s="291"/>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5" hidden="1" outlineLevel="1">
      <c r="A835" s="532">
        <v>20</v>
      </c>
      <c r="B835" s="428" t="s">
        <v>110</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ht="15.5" hidden="1" outlineLevel="1">
      <c r="A836" s="532"/>
      <c r="B836" s="294" t="s">
        <v>342</v>
      </c>
      <c r="C836" s="291" t="s">
        <v>163</v>
      </c>
      <c r="D836" s="295"/>
      <c r="E836" s="295"/>
      <c r="F836" s="295"/>
      <c r="G836" s="295"/>
      <c r="H836" s="295"/>
      <c r="I836" s="295"/>
      <c r="J836" s="295"/>
      <c r="K836" s="295"/>
      <c r="L836" s="295"/>
      <c r="M836" s="295"/>
      <c r="N836" s="295">
        <v>12</v>
      </c>
      <c r="O836" s="295"/>
      <c r="P836" s="295"/>
      <c r="Q836" s="295"/>
      <c r="R836" s="295"/>
      <c r="S836" s="295"/>
      <c r="T836" s="295"/>
      <c r="U836" s="295"/>
      <c r="V836" s="295"/>
      <c r="W836" s="295"/>
      <c r="X836" s="295"/>
      <c r="Y836" s="411">
        <v>0</v>
      </c>
      <c r="Z836" s="411">
        <v>0</v>
      </c>
      <c r="AA836" s="411">
        <v>0</v>
      </c>
      <c r="AB836" s="411">
        <v>0</v>
      </c>
      <c r="AC836" s="411">
        <v>0</v>
      </c>
      <c r="AD836" s="411">
        <v>0</v>
      </c>
      <c r="AE836" s="411">
        <v>0</v>
      </c>
      <c r="AF836" s="411">
        <v>0</v>
      </c>
      <c r="AG836" s="411">
        <f t="shared" ref="AG836:AL836" si="1171">AG835</f>
        <v>0</v>
      </c>
      <c r="AH836" s="411">
        <f t="shared" si="1171"/>
        <v>0</v>
      </c>
      <c r="AI836" s="411">
        <f t="shared" si="1171"/>
        <v>0</v>
      </c>
      <c r="AJ836" s="411">
        <f t="shared" si="1171"/>
        <v>0</v>
      </c>
      <c r="AK836" s="411">
        <f t="shared" si="1171"/>
        <v>0</v>
      </c>
      <c r="AL836" s="411">
        <f t="shared" si="1171"/>
        <v>0</v>
      </c>
      <c r="AM836" s="306"/>
    </row>
    <row r="837" spans="1:39" ht="15.5" hidden="1" outlineLevel="1">
      <c r="A837" s="532"/>
      <c r="B837" s="323"/>
      <c r="C837" s="300"/>
      <c r="D837" s="291"/>
      <c r="E837" s="291"/>
      <c r="F837" s="291"/>
      <c r="G837" s="291"/>
      <c r="H837" s="291"/>
      <c r="I837" s="291"/>
      <c r="J837" s="291"/>
      <c r="K837" s="291"/>
      <c r="L837" s="291"/>
      <c r="M837" s="291"/>
      <c r="N837" s="300"/>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5" hidden="1" outlineLevel="1">
      <c r="A838" s="532"/>
      <c r="B838" s="518" t="s">
        <v>503</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22"/>
      <c r="Z838" s="425"/>
      <c r="AA838" s="425"/>
      <c r="AB838" s="425"/>
      <c r="AC838" s="425"/>
      <c r="AD838" s="425"/>
      <c r="AE838" s="425"/>
      <c r="AF838" s="425"/>
      <c r="AG838" s="425"/>
      <c r="AH838" s="425"/>
      <c r="AI838" s="425"/>
      <c r="AJ838" s="425"/>
      <c r="AK838" s="425"/>
      <c r="AL838" s="425"/>
      <c r="AM838" s="306"/>
    </row>
    <row r="839" spans="1:39" ht="15.5" hidden="1" outlineLevel="1">
      <c r="A839" s="532"/>
      <c r="B839" s="504" t="s">
        <v>499</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15.5" hidden="1" outlineLevel="1">
      <c r="A840" s="532">
        <v>21</v>
      </c>
      <c r="B840" s="428" t="s">
        <v>113</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5"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v>0</v>
      </c>
      <c r="Z841" s="411">
        <v>0</v>
      </c>
      <c r="AA841" s="411">
        <v>0</v>
      </c>
      <c r="AB841" s="411">
        <v>0</v>
      </c>
      <c r="AC841" s="411">
        <v>0</v>
      </c>
      <c r="AD841" s="411">
        <v>0</v>
      </c>
      <c r="AE841" s="411">
        <v>0</v>
      </c>
      <c r="AF841" s="411">
        <v>0</v>
      </c>
      <c r="AG841" s="411">
        <f t="shared" ref="AG841" si="1172">AG840</f>
        <v>0</v>
      </c>
      <c r="AH841" s="411">
        <f t="shared" ref="AH841" si="1173">AH840</f>
        <v>0</v>
      </c>
      <c r="AI841" s="411">
        <f t="shared" ref="AI841" si="1174">AI840</f>
        <v>0</v>
      </c>
      <c r="AJ841" s="411">
        <f t="shared" ref="AJ841" si="1175">AJ840</f>
        <v>0</v>
      </c>
      <c r="AK841" s="411">
        <f t="shared" ref="AK841" si="1176">AK840</f>
        <v>0</v>
      </c>
      <c r="AL841" s="411">
        <f t="shared" ref="AL841" si="1177">AL840</f>
        <v>0</v>
      </c>
      <c r="AM841" s="306"/>
    </row>
    <row r="842" spans="1:39" ht="15.5"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1" hidden="1" outlineLevel="1">
      <c r="A843" s="532">
        <v>22</v>
      </c>
      <c r="B843" s="428" t="s">
        <v>114</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5"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v>0</v>
      </c>
      <c r="Z844" s="411">
        <v>0</v>
      </c>
      <c r="AA844" s="411">
        <v>0</v>
      </c>
      <c r="AB844" s="411">
        <v>0</v>
      </c>
      <c r="AC844" s="411">
        <v>0</v>
      </c>
      <c r="AD844" s="411">
        <v>0</v>
      </c>
      <c r="AE844" s="411">
        <v>0</v>
      </c>
      <c r="AF844" s="411">
        <v>0</v>
      </c>
      <c r="AG844" s="411">
        <f t="shared" ref="AG844" si="1178">AG843</f>
        <v>0</v>
      </c>
      <c r="AH844" s="411">
        <f t="shared" ref="AH844" si="1179">AH843</f>
        <v>0</v>
      </c>
      <c r="AI844" s="411">
        <f t="shared" ref="AI844" si="1180">AI843</f>
        <v>0</v>
      </c>
      <c r="AJ844" s="411">
        <f t="shared" ref="AJ844" si="1181">AJ843</f>
        <v>0</v>
      </c>
      <c r="AK844" s="411">
        <f t="shared" ref="AK844" si="1182">AK843</f>
        <v>0</v>
      </c>
      <c r="AL844" s="411">
        <f t="shared" ref="AL844" si="1183">AL843</f>
        <v>0</v>
      </c>
      <c r="AM844" s="306"/>
    </row>
    <row r="845" spans="1:39" ht="15.5" hidden="1" outlineLevel="1">
      <c r="A845" s="532"/>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5" hidden="1" outlineLevel="1">
      <c r="A846" s="532">
        <v>23</v>
      </c>
      <c r="B846" s="428" t="s">
        <v>115</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5"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v>0</v>
      </c>
      <c r="Z847" s="411">
        <v>0</v>
      </c>
      <c r="AA847" s="411">
        <v>0</v>
      </c>
      <c r="AB847" s="411">
        <v>0</v>
      </c>
      <c r="AC847" s="411">
        <v>0</v>
      </c>
      <c r="AD847" s="411">
        <v>0</v>
      </c>
      <c r="AE847" s="411">
        <v>0</v>
      </c>
      <c r="AF847" s="411">
        <v>0</v>
      </c>
      <c r="AG847" s="411">
        <f t="shared" ref="AG847" si="1184">AG846</f>
        <v>0</v>
      </c>
      <c r="AH847" s="411">
        <f t="shared" ref="AH847" si="1185">AH846</f>
        <v>0</v>
      </c>
      <c r="AI847" s="411">
        <f t="shared" ref="AI847" si="1186">AI846</f>
        <v>0</v>
      </c>
      <c r="AJ847" s="411">
        <f t="shared" ref="AJ847" si="1187">AJ846</f>
        <v>0</v>
      </c>
      <c r="AK847" s="411">
        <f t="shared" ref="AK847" si="1188">AK846</f>
        <v>0</v>
      </c>
      <c r="AL847" s="411">
        <f t="shared" ref="AL847" si="1189">AL846</f>
        <v>0</v>
      </c>
      <c r="AM847" s="306"/>
    </row>
    <row r="848" spans="1:39" ht="15.5" hidden="1" outlineLevel="1">
      <c r="A848" s="532"/>
      <c r="B848" s="430"/>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ht="15.5" hidden="1" outlineLevel="1">
      <c r="A849" s="532">
        <v>24</v>
      </c>
      <c r="B849" s="428" t="s">
        <v>116</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ht="15.5" hidden="1" outlineLevel="1">
      <c r="A850" s="532"/>
      <c r="B850" s="294" t="s">
        <v>342</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v>0</v>
      </c>
      <c r="Z850" s="411">
        <v>0</v>
      </c>
      <c r="AA850" s="411">
        <v>0</v>
      </c>
      <c r="AB850" s="411">
        <v>0</v>
      </c>
      <c r="AC850" s="411">
        <v>0</v>
      </c>
      <c r="AD850" s="411">
        <v>0</v>
      </c>
      <c r="AE850" s="411">
        <v>0</v>
      </c>
      <c r="AF850" s="411">
        <v>0</v>
      </c>
      <c r="AG850" s="411">
        <f t="shared" ref="AG850" si="1190">AG849</f>
        <v>0</v>
      </c>
      <c r="AH850" s="411">
        <f t="shared" ref="AH850" si="1191">AH849</f>
        <v>0</v>
      </c>
      <c r="AI850" s="411">
        <f t="shared" ref="AI850" si="1192">AI849</f>
        <v>0</v>
      </c>
      <c r="AJ850" s="411">
        <f t="shared" ref="AJ850" si="1193">AJ849</f>
        <v>0</v>
      </c>
      <c r="AK850" s="411">
        <f t="shared" ref="AK850" si="1194">AK849</f>
        <v>0</v>
      </c>
      <c r="AL850" s="411">
        <f t="shared" ref="AL850" si="1195">AL849</f>
        <v>0</v>
      </c>
      <c r="AM850" s="306"/>
    </row>
    <row r="851" spans="1:39" ht="15.5" hidden="1" outlineLevel="1">
      <c r="A851" s="532"/>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25"/>
      <c r="AA851" s="425"/>
      <c r="AB851" s="425"/>
      <c r="AC851" s="425"/>
      <c r="AD851" s="425"/>
      <c r="AE851" s="425"/>
      <c r="AF851" s="425"/>
      <c r="AG851" s="425"/>
      <c r="AH851" s="425"/>
      <c r="AI851" s="425"/>
      <c r="AJ851" s="425"/>
      <c r="AK851" s="425"/>
      <c r="AL851" s="425"/>
      <c r="AM851" s="306"/>
    </row>
    <row r="852" spans="1:39" ht="15.5" hidden="1" outlineLevel="1">
      <c r="A852" s="532"/>
      <c r="B852" s="288" t="s">
        <v>500</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5" hidden="1" outlineLevel="1">
      <c r="A853" s="532">
        <v>25</v>
      </c>
      <c r="B853" s="428" t="s">
        <v>117</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5" hidden="1" outlineLevel="1">
      <c r="A854" s="532"/>
      <c r="B854" s="294" t="s">
        <v>342</v>
      </c>
      <c r="C854" s="291" t="s">
        <v>163</v>
      </c>
      <c r="D854" s="295"/>
      <c r="E854" s="295"/>
      <c r="F854" s="295"/>
      <c r="G854" s="295"/>
      <c r="H854" s="295"/>
      <c r="I854" s="295"/>
      <c r="J854" s="295"/>
      <c r="K854" s="295"/>
      <c r="L854" s="295"/>
      <c r="M854" s="295"/>
      <c r="N854" s="295">
        <v>12</v>
      </c>
      <c r="O854" s="295"/>
      <c r="P854" s="295"/>
      <c r="Q854" s="295"/>
      <c r="R854" s="295"/>
      <c r="S854" s="295"/>
      <c r="T854" s="295"/>
      <c r="U854" s="295"/>
      <c r="V854" s="295"/>
      <c r="W854" s="295"/>
      <c r="X854" s="295"/>
      <c r="Y854" s="411">
        <v>0</v>
      </c>
      <c r="Z854" s="411">
        <v>0</v>
      </c>
      <c r="AA854" s="411">
        <v>0</v>
      </c>
      <c r="AB854" s="411">
        <v>0</v>
      </c>
      <c r="AC854" s="411">
        <v>0</v>
      </c>
      <c r="AD854" s="411">
        <v>0</v>
      </c>
      <c r="AE854" s="411">
        <v>0</v>
      </c>
      <c r="AF854" s="411">
        <v>0</v>
      </c>
      <c r="AG854" s="411">
        <f t="shared" ref="AG854" si="1196">AG853</f>
        <v>0</v>
      </c>
      <c r="AH854" s="411">
        <f t="shared" ref="AH854" si="1197">AH853</f>
        <v>0</v>
      </c>
      <c r="AI854" s="411">
        <f t="shared" ref="AI854" si="1198">AI853</f>
        <v>0</v>
      </c>
      <c r="AJ854" s="411">
        <f t="shared" ref="AJ854" si="1199">AJ853</f>
        <v>0</v>
      </c>
      <c r="AK854" s="411">
        <f t="shared" ref="AK854" si="1200">AK853</f>
        <v>0</v>
      </c>
      <c r="AL854" s="411">
        <f t="shared" ref="AL854" si="1201">AL853</f>
        <v>0</v>
      </c>
      <c r="AM854" s="306"/>
    </row>
    <row r="855" spans="1:39" ht="15.5"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15.5" hidden="1" outlineLevel="1">
      <c r="A856" s="532">
        <v>26</v>
      </c>
      <c r="B856" s="428" t="s">
        <v>118</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5" hidden="1" outlineLevel="1">
      <c r="A857" s="532"/>
      <c r="B857" s="294" t="s">
        <v>342</v>
      </c>
      <c r="C857" s="291" t="s">
        <v>163</v>
      </c>
      <c r="D857" s="295"/>
      <c r="E857" s="295"/>
      <c r="F857" s="295"/>
      <c r="G857" s="295"/>
      <c r="H857" s="295"/>
      <c r="I857" s="295"/>
      <c r="J857" s="295"/>
      <c r="K857" s="295"/>
      <c r="L857" s="295"/>
      <c r="M857" s="295"/>
      <c r="N857" s="295">
        <v>12</v>
      </c>
      <c r="O857" s="295"/>
      <c r="P857" s="295"/>
      <c r="Q857" s="295"/>
      <c r="R857" s="295"/>
      <c r="S857" s="295"/>
      <c r="T857" s="295"/>
      <c r="U857" s="295"/>
      <c r="V857" s="295"/>
      <c r="W857" s="295"/>
      <c r="X857" s="295"/>
      <c r="Y857" s="411">
        <v>0</v>
      </c>
      <c r="Z857" s="411">
        <v>0</v>
      </c>
      <c r="AA857" s="411">
        <v>0</v>
      </c>
      <c r="AB857" s="411">
        <v>0</v>
      </c>
      <c r="AC857" s="411">
        <v>0</v>
      </c>
      <c r="AD857" s="411">
        <v>0</v>
      </c>
      <c r="AE857" s="411">
        <v>0</v>
      </c>
      <c r="AF857" s="411">
        <v>0</v>
      </c>
      <c r="AG857" s="411">
        <f t="shared" ref="AG857" si="1202">AG856</f>
        <v>0</v>
      </c>
      <c r="AH857" s="411">
        <f t="shared" ref="AH857" si="1203">AH856</f>
        <v>0</v>
      </c>
      <c r="AI857" s="411">
        <f t="shared" ref="AI857" si="1204">AI856</f>
        <v>0</v>
      </c>
      <c r="AJ857" s="411">
        <f t="shared" ref="AJ857" si="1205">AJ856</f>
        <v>0</v>
      </c>
      <c r="AK857" s="411">
        <f t="shared" ref="AK857" si="1206">AK856</f>
        <v>0</v>
      </c>
      <c r="AL857" s="411">
        <f t="shared" ref="AL857" si="1207">AL856</f>
        <v>0</v>
      </c>
      <c r="AM857" s="306"/>
    </row>
    <row r="858" spans="1:39" ht="15.5"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1" hidden="1" outlineLevel="1">
      <c r="A859" s="532">
        <v>27</v>
      </c>
      <c r="B859" s="428" t="s">
        <v>119</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5" hidden="1" outlineLevel="1">
      <c r="A860" s="532"/>
      <c r="B860" s="294" t="s">
        <v>342</v>
      </c>
      <c r="C860" s="291" t="s">
        <v>163</v>
      </c>
      <c r="D860" s="295"/>
      <c r="E860" s="295"/>
      <c r="F860" s="295"/>
      <c r="G860" s="295"/>
      <c r="H860" s="295"/>
      <c r="I860" s="295"/>
      <c r="J860" s="295"/>
      <c r="K860" s="295"/>
      <c r="L860" s="295"/>
      <c r="M860" s="295"/>
      <c r="N860" s="295">
        <v>12</v>
      </c>
      <c r="O860" s="295"/>
      <c r="P860" s="295"/>
      <c r="Q860" s="295"/>
      <c r="R860" s="295"/>
      <c r="S860" s="295"/>
      <c r="T860" s="295"/>
      <c r="U860" s="295"/>
      <c r="V860" s="295"/>
      <c r="W860" s="295"/>
      <c r="X860" s="295"/>
      <c r="Y860" s="411">
        <v>0</v>
      </c>
      <c r="Z860" s="411">
        <v>0</v>
      </c>
      <c r="AA860" s="411">
        <v>0</v>
      </c>
      <c r="AB860" s="411">
        <v>0</v>
      </c>
      <c r="AC860" s="411">
        <v>0</v>
      </c>
      <c r="AD860" s="411">
        <v>0</v>
      </c>
      <c r="AE860" s="411">
        <v>0</v>
      </c>
      <c r="AF860" s="411">
        <v>0</v>
      </c>
      <c r="AG860" s="411">
        <f t="shared" ref="AG860" si="1208">AG859</f>
        <v>0</v>
      </c>
      <c r="AH860" s="411">
        <f t="shared" ref="AH860" si="1209">AH859</f>
        <v>0</v>
      </c>
      <c r="AI860" s="411">
        <f t="shared" ref="AI860" si="1210">AI859</f>
        <v>0</v>
      </c>
      <c r="AJ860" s="411">
        <f t="shared" ref="AJ860" si="1211">AJ859</f>
        <v>0</v>
      </c>
      <c r="AK860" s="411">
        <f t="shared" ref="AK860" si="1212">AK859</f>
        <v>0</v>
      </c>
      <c r="AL860" s="411">
        <f t="shared" ref="AL860" si="1213">AL859</f>
        <v>0</v>
      </c>
      <c r="AM860" s="306"/>
    </row>
    <row r="861" spans="1:39" ht="15.5"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1" hidden="1" outlineLevel="1">
      <c r="A862" s="532">
        <v>28</v>
      </c>
      <c r="B862" s="428" t="s">
        <v>120</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5" hidden="1" outlineLevel="1">
      <c r="A863" s="532"/>
      <c r="B863" s="294" t="s">
        <v>342</v>
      </c>
      <c r="C863" s="291" t="s">
        <v>163</v>
      </c>
      <c r="D863" s="295"/>
      <c r="E863" s="295"/>
      <c r="F863" s="295"/>
      <c r="G863" s="295"/>
      <c r="H863" s="295"/>
      <c r="I863" s="295"/>
      <c r="J863" s="295"/>
      <c r="K863" s="295"/>
      <c r="L863" s="295"/>
      <c r="M863" s="295"/>
      <c r="N863" s="295">
        <v>12</v>
      </c>
      <c r="O863" s="295"/>
      <c r="P863" s="295"/>
      <c r="Q863" s="295"/>
      <c r="R863" s="295"/>
      <c r="S863" s="295"/>
      <c r="T863" s="295"/>
      <c r="U863" s="295"/>
      <c r="V863" s="295"/>
      <c r="W863" s="295"/>
      <c r="X863" s="295"/>
      <c r="Y863" s="411">
        <v>0</v>
      </c>
      <c r="Z863" s="411">
        <v>0</v>
      </c>
      <c r="AA863" s="411">
        <v>0</v>
      </c>
      <c r="AB863" s="411">
        <v>0</v>
      </c>
      <c r="AC863" s="411">
        <v>0</v>
      </c>
      <c r="AD863" s="411">
        <v>0</v>
      </c>
      <c r="AE863" s="411">
        <v>0</v>
      </c>
      <c r="AF863" s="411">
        <v>0</v>
      </c>
      <c r="AG863" s="411">
        <f t="shared" ref="AG863" si="1214">AG862</f>
        <v>0</v>
      </c>
      <c r="AH863" s="411">
        <f t="shared" ref="AH863" si="1215">AH862</f>
        <v>0</v>
      </c>
      <c r="AI863" s="411">
        <f t="shared" ref="AI863" si="1216">AI862</f>
        <v>0</v>
      </c>
      <c r="AJ863" s="411">
        <f t="shared" ref="AJ863" si="1217">AJ862</f>
        <v>0</v>
      </c>
      <c r="AK863" s="411">
        <f t="shared" ref="AK863" si="1218">AK862</f>
        <v>0</v>
      </c>
      <c r="AL863" s="411">
        <f t="shared" ref="AL863" si="1219">AL862</f>
        <v>0</v>
      </c>
      <c r="AM863" s="306"/>
    </row>
    <row r="864" spans="1:39" ht="15.5"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1" hidden="1" outlineLevel="1">
      <c r="A865" s="532">
        <v>29</v>
      </c>
      <c r="B865" s="428" t="s">
        <v>121</v>
      </c>
      <c r="C865" s="291" t="s">
        <v>25</v>
      </c>
      <c r="D865" s="295"/>
      <c r="E865" s="295"/>
      <c r="F865" s="295"/>
      <c r="G865" s="295"/>
      <c r="H865" s="295"/>
      <c r="I865" s="295"/>
      <c r="J865" s="295"/>
      <c r="K865" s="295"/>
      <c r="L865" s="295"/>
      <c r="M865" s="295"/>
      <c r="N865" s="295">
        <v>3</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5" hidden="1" outlineLevel="1">
      <c r="A866" s="532"/>
      <c r="B866" s="294" t="s">
        <v>342</v>
      </c>
      <c r="C866" s="291" t="s">
        <v>163</v>
      </c>
      <c r="D866" s="295"/>
      <c r="E866" s="295"/>
      <c r="F866" s="295"/>
      <c r="G866" s="295"/>
      <c r="H866" s="295"/>
      <c r="I866" s="295"/>
      <c r="J866" s="295"/>
      <c r="K866" s="295"/>
      <c r="L866" s="295"/>
      <c r="M866" s="295"/>
      <c r="N866" s="295">
        <v>3</v>
      </c>
      <c r="O866" s="295"/>
      <c r="P866" s="295"/>
      <c r="Q866" s="295"/>
      <c r="R866" s="295"/>
      <c r="S866" s="295"/>
      <c r="T866" s="295"/>
      <c r="U866" s="295"/>
      <c r="V866" s="295"/>
      <c r="W866" s="295"/>
      <c r="X866" s="295"/>
      <c r="Y866" s="411">
        <v>0</v>
      </c>
      <c r="Z866" s="411">
        <v>0</v>
      </c>
      <c r="AA866" s="411">
        <v>0</v>
      </c>
      <c r="AB866" s="411">
        <v>0</v>
      </c>
      <c r="AC866" s="411">
        <v>0</v>
      </c>
      <c r="AD866" s="411">
        <v>0</v>
      </c>
      <c r="AE866" s="411">
        <v>0</v>
      </c>
      <c r="AF866" s="411">
        <v>0</v>
      </c>
      <c r="AG866" s="411">
        <f t="shared" ref="AG866" si="1220">AG865</f>
        <v>0</v>
      </c>
      <c r="AH866" s="411">
        <f t="shared" ref="AH866" si="1221">AH865</f>
        <v>0</v>
      </c>
      <c r="AI866" s="411">
        <f t="shared" ref="AI866" si="1222">AI865</f>
        <v>0</v>
      </c>
      <c r="AJ866" s="411">
        <f t="shared" ref="AJ866" si="1223">AJ865</f>
        <v>0</v>
      </c>
      <c r="AK866" s="411">
        <f t="shared" ref="AK866" si="1224">AK865</f>
        <v>0</v>
      </c>
      <c r="AL866" s="411">
        <f t="shared" ref="AL866" si="1225">AL865</f>
        <v>0</v>
      </c>
      <c r="AM866" s="306"/>
    </row>
    <row r="867" spans="1:39" ht="15.5"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1" hidden="1" outlineLevel="1">
      <c r="A868" s="532">
        <v>30</v>
      </c>
      <c r="B868" s="428" t="s">
        <v>122</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5" hidden="1" outlineLevel="1">
      <c r="A869" s="532"/>
      <c r="B869" s="294" t="s">
        <v>342</v>
      </c>
      <c r="C869" s="291" t="s">
        <v>163</v>
      </c>
      <c r="D869" s="295"/>
      <c r="E869" s="295"/>
      <c r="F869" s="295"/>
      <c r="G869" s="295"/>
      <c r="H869" s="295"/>
      <c r="I869" s="295"/>
      <c r="J869" s="295"/>
      <c r="K869" s="295"/>
      <c r="L869" s="295"/>
      <c r="M869" s="295"/>
      <c r="N869" s="295">
        <v>12</v>
      </c>
      <c r="O869" s="295"/>
      <c r="P869" s="295"/>
      <c r="Q869" s="295"/>
      <c r="R869" s="295"/>
      <c r="S869" s="295"/>
      <c r="T869" s="295"/>
      <c r="U869" s="295"/>
      <c r="V869" s="295"/>
      <c r="W869" s="295"/>
      <c r="X869" s="295"/>
      <c r="Y869" s="411">
        <v>0</v>
      </c>
      <c r="Z869" s="411">
        <v>0</v>
      </c>
      <c r="AA869" s="411">
        <v>0</v>
      </c>
      <c r="AB869" s="411">
        <v>0</v>
      </c>
      <c r="AC869" s="411">
        <v>0</v>
      </c>
      <c r="AD869" s="411">
        <v>0</v>
      </c>
      <c r="AE869" s="411">
        <v>0</v>
      </c>
      <c r="AF869" s="411">
        <v>0</v>
      </c>
      <c r="AG869" s="411">
        <f t="shared" ref="AG869" si="1226">AG868</f>
        <v>0</v>
      </c>
      <c r="AH869" s="411">
        <f t="shared" ref="AH869" si="1227">AH868</f>
        <v>0</v>
      </c>
      <c r="AI869" s="411">
        <f t="shared" ref="AI869" si="1228">AI868</f>
        <v>0</v>
      </c>
      <c r="AJ869" s="411">
        <f t="shared" ref="AJ869" si="1229">AJ868</f>
        <v>0</v>
      </c>
      <c r="AK869" s="411">
        <f t="shared" ref="AK869" si="1230">AK868</f>
        <v>0</v>
      </c>
      <c r="AL869" s="411">
        <f t="shared" ref="AL869" si="1231">AL868</f>
        <v>0</v>
      </c>
      <c r="AM869" s="306"/>
    </row>
    <row r="870" spans="1:39" ht="15.5" hidden="1" outlineLevel="1">
      <c r="A870" s="532"/>
      <c r="B870" s="294"/>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1" hidden="1" outlineLevel="1">
      <c r="A871" s="532">
        <v>31</v>
      </c>
      <c r="B871" s="428" t="s">
        <v>123</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5" hidden="1" outlineLevel="1">
      <c r="A872" s="532"/>
      <c r="B872" s="294" t="s">
        <v>342</v>
      </c>
      <c r="C872" s="291" t="s">
        <v>163</v>
      </c>
      <c r="D872" s="295"/>
      <c r="E872" s="295"/>
      <c r="F872" s="295"/>
      <c r="G872" s="295"/>
      <c r="H872" s="295"/>
      <c r="I872" s="295"/>
      <c r="J872" s="295"/>
      <c r="K872" s="295"/>
      <c r="L872" s="295"/>
      <c r="M872" s="295"/>
      <c r="N872" s="295">
        <v>12</v>
      </c>
      <c r="O872" s="295"/>
      <c r="P872" s="295"/>
      <c r="Q872" s="295"/>
      <c r="R872" s="295"/>
      <c r="S872" s="295"/>
      <c r="T872" s="295"/>
      <c r="U872" s="295"/>
      <c r="V872" s="295"/>
      <c r="W872" s="295"/>
      <c r="X872" s="295"/>
      <c r="Y872" s="411">
        <v>0</v>
      </c>
      <c r="Z872" s="411">
        <v>0</v>
      </c>
      <c r="AA872" s="411">
        <v>0</v>
      </c>
      <c r="AB872" s="411">
        <v>0</v>
      </c>
      <c r="AC872" s="411">
        <v>0</v>
      </c>
      <c r="AD872" s="411">
        <v>0</v>
      </c>
      <c r="AE872" s="411">
        <v>0</v>
      </c>
      <c r="AF872" s="411">
        <v>0</v>
      </c>
      <c r="AG872" s="411">
        <f t="shared" ref="AG872" si="1232">AG871</f>
        <v>0</v>
      </c>
      <c r="AH872" s="411">
        <f t="shared" ref="AH872" si="1233">AH871</f>
        <v>0</v>
      </c>
      <c r="AI872" s="411">
        <f t="shared" ref="AI872" si="1234">AI871</f>
        <v>0</v>
      </c>
      <c r="AJ872" s="411">
        <f t="shared" ref="AJ872" si="1235">AJ871</f>
        <v>0</v>
      </c>
      <c r="AK872" s="411">
        <f t="shared" ref="AK872" si="1236">AK871</f>
        <v>0</v>
      </c>
      <c r="AL872" s="411">
        <f t="shared" ref="AL872" si="1237">AL871</f>
        <v>0</v>
      </c>
      <c r="AM872" s="306"/>
    </row>
    <row r="873" spans="1:39" ht="15.5"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5" hidden="1" outlineLevel="1">
      <c r="A874" s="532">
        <v>32</v>
      </c>
      <c r="B874" s="428" t="s">
        <v>124</v>
      </c>
      <c r="C874" s="291" t="s">
        <v>25</v>
      </c>
      <c r="D874" s="295"/>
      <c r="E874" s="295"/>
      <c r="F874" s="295"/>
      <c r="G874" s="295"/>
      <c r="H874" s="295"/>
      <c r="I874" s="295"/>
      <c r="J874" s="295"/>
      <c r="K874" s="295"/>
      <c r="L874" s="295"/>
      <c r="M874" s="295"/>
      <c r="N874" s="295">
        <v>12</v>
      </c>
      <c r="O874" s="295"/>
      <c r="P874" s="295"/>
      <c r="Q874" s="295"/>
      <c r="R874" s="295"/>
      <c r="S874" s="295"/>
      <c r="T874" s="295"/>
      <c r="U874" s="295"/>
      <c r="V874" s="295"/>
      <c r="W874" s="295"/>
      <c r="X874" s="295"/>
      <c r="Y874" s="426"/>
      <c r="Z874" s="415"/>
      <c r="AA874" s="415"/>
      <c r="AB874" s="415"/>
      <c r="AC874" s="415"/>
      <c r="AD874" s="415"/>
      <c r="AE874" s="415"/>
      <c r="AF874" s="415"/>
      <c r="AG874" s="415"/>
      <c r="AH874" s="415"/>
      <c r="AI874" s="415"/>
      <c r="AJ874" s="415"/>
      <c r="AK874" s="415"/>
      <c r="AL874" s="415"/>
      <c r="AM874" s="296">
        <f>SUM(Y874:AL874)</f>
        <v>0</v>
      </c>
    </row>
    <row r="875" spans="1:39" ht="15.5" hidden="1" outlineLevel="1">
      <c r="A875" s="532"/>
      <c r="B875" s="294" t="s">
        <v>342</v>
      </c>
      <c r="C875" s="291" t="s">
        <v>163</v>
      </c>
      <c r="D875" s="295"/>
      <c r="E875" s="295"/>
      <c r="F875" s="295"/>
      <c r="G875" s="295"/>
      <c r="H875" s="295"/>
      <c r="I875" s="295"/>
      <c r="J875" s="295"/>
      <c r="K875" s="295"/>
      <c r="L875" s="295"/>
      <c r="M875" s="295"/>
      <c r="N875" s="295">
        <v>12</v>
      </c>
      <c r="O875" s="295"/>
      <c r="P875" s="295"/>
      <c r="Q875" s="295"/>
      <c r="R875" s="295"/>
      <c r="S875" s="295"/>
      <c r="T875" s="295"/>
      <c r="U875" s="295"/>
      <c r="V875" s="295"/>
      <c r="W875" s="295"/>
      <c r="X875" s="295"/>
      <c r="Y875" s="411">
        <v>0</v>
      </c>
      <c r="Z875" s="411">
        <v>0</v>
      </c>
      <c r="AA875" s="411">
        <v>0</v>
      </c>
      <c r="AB875" s="411">
        <v>0</v>
      </c>
      <c r="AC875" s="411">
        <v>0</v>
      </c>
      <c r="AD875" s="411">
        <v>0</v>
      </c>
      <c r="AE875" s="411">
        <v>0</v>
      </c>
      <c r="AF875" s="411">
        <v>0</v>
      </c>
      <c r="AG875" s="411">
        <f t="shared" ref="AG875" si="1238">AG874</f>
        <v>0</v>
      </c>
      <c r="AH875" s="411">
        <f t="shared" ref="AH875" si="1239">AH874</f>
        <v>0</v>
      </c>
      <c r="AI875" s="411">
        <f t="shared" ref="AI875" si="1240">AI874</f>
        <v>0</v>
      </c>
      <c r="AJ875" s="411">
        <f t="shared" ref="AJ875" si="1241">AJ874</f>
        <v>0</v>
      </c>
      <c r="AK875" s="411">
        <f t="shared" ref="AK875" si="1242">AK874</f>
        <v>0</v>
      </c>
      <c r="AL875" s="411">
        <f>AL874</f>
        <v>0</v>
      </c>
      <c r="AM875" s="306"/>
    </row>
    <row r="876" spans="1:39" ht="15.5" hidden="1" outlineLevel="1">
      <c r="A876" s="532"/>
      <c r="B876" s="428"/>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t="15.5" hidden="1" outlineLevel="1">
      <c r="A877" s="532"/>
      <c r="B877" s="288" t="s">
        <v>501</v>
      </c>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5" hidden="1" outlineLevel="1">
      <c r="A878" s="532">
        <v>33</v>
      </c>
      <c r="B878" s="428" t="s">
        <v>125</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5" hidden="1" outlineLevel="1">
      <c r="A879" s="532"/>
      <c r="B879" s="294" t="s">
        <v>342</v>
      </c>
      <c r="C879" s="291" t="s">
        <v>163</v>
      </c>
      <c r="D879" s="295"/>
      <c r="E879" s="295"/>
      <c r="F879" s="295"/>
      <c r="G879" s="295"/>
      <c r="H879" s="295"/>
      <c r="I879" s="295"/>
      <c r="J879" s="295"/>
      <c r="K879" s="295"/>
      <c r="L879" s="295"/>
      <c r="M879" s="295"/>
      <c r="N879" s="295">
        <v>0</v>
      </c>
      <c r="O879" s="295"/>
      <c r="P879" s="295"/>
      <c r="Q879" s="295"/>
      <c r="R879" s="295"/>
      <c r="S879" s="295"/>
      <c r="T879" s="295"/>
      <c r="U879" s="295"/>
      <c r="V879" s="295"/>
      <c r="W879" s="295"/>
      <c r="X879" s="295"/>
      <c r="Y879" s="411">
        <v>0</v>
      </c>
      <c r="Z879" s="411">
        <v>0</v>
      </c>
      <c r="AA879" s="411">
        <v>0</v>
      </c>
      <c r="AB879" s="411">
        <v>0</v>
      </c>
      <c r="AC879" s="411">
        <v>0</v>
      </c>
      <c r="AD879" s="411">
        <v>0</v>
      </c>
      <c r="AE879" s="411">
        <v>0</v>
      </c>
      <c r="AF879" s="411">
        <v>0</v>
      </c>
      <c r="AG879" s="411">
        <f t="shared" ref="AG879" si="1243">AG878</f>
        <v>0</v>
      </c>
      <c r="AH879" s="411">
        <f t="shared" ref="AH879" si="1244">AH878</f>
        <v>0</v>
      </c>
      <c r="AI879" s="411">
        <f t="shared" ref="AI879" si="1245">AI878</f>
        <v>0</v>
      </c>
      <c r="AJ879" s="411">
        <f t="shared" ref="AJ879" si="1246">AJ878</f>
        <v>0</v>
      </c>
      <c r="AK879" s="411">
        <f t="shared" ref="AK879" si="1247">AK878</f>
        <v>0</v>
      </c>
      <c r="AL879" s="411">
        <f t="shared" ref="AL879" si="1248">AL878</f>
        <v>0</v>
      </c>
      <c r="AM879" s="306"/>
    </row>
    <row r="880" spans="1:39" ht="15.5"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5" hidden="1" outlineLevel="1">
      <c r="A881" s="532">
        <v>34</v>
      </c>
      <c r="B881" s="428" t="s">
        <v>126</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5" hidden="1" outlineLevel="1">
      <c r="A882" s="532"/>
      <c r="B882" s="294" t="s">
        <v>342</v>
      </c>
      <c r="C882" s="291" t="s">
        <v>163</v>
      </c>
      <c r="D882" s="295"/>
      <c r="E882" s="295"/>
      <c r="F882" s="295"/>
      <c r="G882" s="295"/>
      <c r="H882" s="295"/>
      <c r="I882" s="295"/>
      <c r="J882" s="295"/>
      <c r="K882" s="295"/>
      <c r="L882" s="295"/>
      <c r="M882" s="295"/>
      <c r="N882" s="295">
        <v>0</v>
      </c>
      <c r="O882" s="295"/>
      <c r="P882" s="295"/>
      <c r="Q882" s="295"/>
      <c r="R882" s="295"/>
      <c r="S882" s="295"/>
      <c r="T882" s="295"/>
      <c r="U882" s="295"/>
      <c r="V882" s="295"/>
      <c r="W882" s="295"/>
      <c r="X882" s="295"/>
      <c r="Y882" s="411">
        <v>0</v>
      </c>
      <c r="Z882" s="411">
        <v>0</v>
      </c>
      <c r="AA882" s="411">
        <v>0</v>
      </c>
      <c r="AB882" s="411">
        <v>0</v>
      </c>
      <c r="AC882" s="411">
        <v>0</v>
      </c>
      <c r="AD882" s="411">
        <v>0</v>
      </c>
      <c r="AE882" s="411">
        <v>0</v>
      </c>
      <c r="AF882" s="411">
        <v>0</v>
      </c>
      <c r="AG882" s="411">
        <f t="shared" ref="AG882" si="1249">AG881</f>
        <v>0</v>
      </c>
      <c r="AH882" s="411">
        <f t="shared" ref="AH882" si="1250">AH881</f>
        <v>0</v>
      </c>
      <c r="AI882" s="411">
        <f t="shared" ref="AI882" si="1251">AI881</f>
        <v>0</v>
      </c>
      <c r="AJ882" s="411">
        <f t="shared" ref="AJ882" si="1252">AJ881</f>
        <v>0</v>
      </c>
      <c r="AK882" s="411">
        <f t="shared" ref="AK882" si="1253">AK881</f>
        <v>0</v>
      </c>
      <c r="AL882" s="411">
        <f t="shared" ref="AL882" si="1254">AL881</f>
        <v>0</v>
      </c>
      <c r="AM882" s="306"/>
    </row>
    <row r="883" spans="1:39" ht="15.5" hidden="1" outlineLevel="1">
      <c r="A883" s="532"/>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5" hidden="1" outlineLevel="1">
      <c r="A884" s="532">
        <v>35</v>
      </c>
      <c r="B884" s="428" t="s">
        <v>127</v>
      </c>
      <c r="C884" s="291" t="s">
        <v>25</v>
      </c>
      <c r="D884" s="295"/>
      <c r="E884" s="295"/>
      <c r="F884" s="295"/>
      <c r="G884" s="295"/>
      <c r="H884" s="295"/>
      <c r="I884" s="295"/>
      <c r="J884" s="295"/>
      <c r="K884" s="295"/>
      <c r="L884" s="295"/>
      <c r="M884" s="295"/>
      <c r="N884" s="295">
        <v>0</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ht="15.5" hidden="1" outlineLevel="1">
      <c r="A885" s="532"/>
      <c r="B885" s="294" t="s">
        <v>342</v>
      </c>
      <c r="C885" s="291" t="s">
        <v>163</v>
      </c>
      <c r="D885" s="295"/>
      <c r="E885" s="295"/>
      <c r="F885" s="295"/>
      <c r="G885" s="295"/>
      <c r="H885" s="295"/>
      <c r="I885" s="295"/>
      <c r="J885" s="295"/>
      <c r="K885" s="295"/>
      <c r="L885" s="295"/>
      <c r="M885" s="295"/>
      <c r="N885" s="295">
        <v>0</v>
      </c>
      <c r="O885" s="295"/>
      <c r="P885" s="295"/>
      <c r="Q885" s="295"/>
      <c r="R885" s="295"/>
      <c r="S885" s="295"/>
      <c r="T885" s="295"/>
      <c r="U885" s="295"/>
      <c r="V885" s="295"/>
      <c r="W885" s="295"/>
      <c r="X885" s="295"/>
      <c r="Y885" s="411">
        <v>0</v>
      </c>
      <c r="Z885" s="411">
        <v>0</v>
      </c>
      <c r="AA885" s="411">
        <v>0</v>
      </c>
      <c r="AB885" s="411">
        <v>0</v>
      </c>
      <c r="AC885" s="411">
        <v>0</v>
      </c>
      <c r="AD885" s="411">
        <v>0</v>
      </c>
      <c r="AE885" s="411">
        <v>0</v>
      </c>
      <c r="AF885" s="411">
        <v>0</v>
      </c>
      <c r="AG885" s="411">
        <f t="shared" ref="AG885" si="1255">AG884</f>
        <v>0</v>
      </c>
      <c r="AH885" s="411">
        <f t="shared" ref="AH885" si="1256">AH884</f>
        <v>0</v>
      </c>
      <c r="AI885" s="411">
        <f t="shared" ref="AI885" si="1257">AI884</f>
        <v>0</v>
      </c>
      <c r="AJ885" s="411">
        <f t="shared" ref="AJ885" si="1258">AJ884</f>
        <v>0</v>
      </c>
      <c r="AK885" s="411">
        <f t="shared" ref="AK885" si="1259">AK884</f>
        <v>0</v>
      </c>
      <c r="AL885" s="411">
        <f t="shared" ref="AL885" si="1260">AL884</f>
        <v>0</v>
      </c>
      <c r="AM885" s="306"/>
    </row>
    <row r="886" spans="1:39" ht="15.5" hidden="1" outlineLevel="1">
      <c r="A886" s="532"/>
      <c r="B886" s="431"/>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5.5" hidden="1" outlineLevel="1">
      <c r="A887" s="532"/>
      <c r="B887" s="288" t="s">
        <v>502</v>
      </c>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46.5" hidden="1" outlineLevel="1">
      <c r="A888" s="532">
        <v>36</v>
      </c>
      <c r="B888" s="428" t="s">
        <v>128</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5" hidden="1" outlineLevel="1">
      <c r="A889" s="532"/>
      <c r="B889" s="294" t="s">
        <v>342</v>
      </c>
      <c r="C889" s="291" t="s">
        <v>163</v>
      </c>
      <c r="D889" s="295"/>
      <c r="E889" s="295"/>
      <c r="F889" s="295"/>
      <c r="G889" s="295"/>
      <c r="H889" s="295"/>
      <c r="I889" s="295"/>
      <c r="J889" s="295"/>
      <c r="K889" s="295"/>
      <c r="L889" s="295"/>
      <c r="M889" s="295"/>
      <c r="N889" s="295">
        <v>12</v>
      </c>
      <c r="O889" s="295"/>
      <c r="P889" s="295"/>
      <c r="Q889" s="295"/>
      <c r="R889" s="295"/>
      <c r="S889" s="295"/>
      <c r="T889" s="295"/>
      <c r="U889" s="295"/>
      <c r="V889" s="295"/>
      <c r="W889" s="295"/>
      <c r="X889" s="295"/>
      <c r="Y889" s="411">
        <v>0</v>
      </c>
      <c r="Z889" s="411">
        <v>0</v>
      </c>
      <c r="AA889" s="411">
        <v>0</v>
      </c>
      <c r="AB889" s="411">
        <v>0</v>
      </c>
      <c r="AC889" s="411">
        <v>0</v>
      </c>
      <c r="AD889" s="411">
        <v>0</v>
      </c>
      <c r="AE889" s="411">
        <v>0</v>
      </c>
      <c r="AF889" s="411">
        <v>0</v>
      </c>
      <c r="AG889" s="411">
        <f t="shared" ref="AG889" si="1261">AG888</f>
        <v>0</v>
      </c>
      <c r="AH889" s="411">
        <f t="shared" ref="AH889" si="1262">AH888</f>
        <v>0</v>
      </c>
      <c r="AI889" s="411">
        <f t="shared" ref="AI889" si="1263">AI888</f>
        <v>0</v>
      </c>
      <c r="AJ889" s="411">
        <f t="shared" ref="AJ889" si="1264">AJ888</f>
        <v>0</v>
      </c>
      <c r="AK889" s="411">
        <f t="shared" ref="AK889" si="1265">AK888</f>
        <v>0</v>
      </c>
      <c r="AL889" s="411">
        <f t="shared" ref="AL889" si="1266">AL888</f>
        <v>0</v>
      </c>
      <c r="AM889" s="306"/>
    </row>
    <row r="890" spans="1:39" ht="15.5"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1" hidden="1" outlineLevel="1">
      <c r="A891" s="532">
        <v>37</v>
      </c>
      <c r="B891" s="428" t="s">
        <v>129</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5" hidden="1" outlineLevel="1">
      <c r="A892" s="532"/>
      <c r="B892" s="294" t="s">
        <v>342</v>
      </c>
      <c r="C892" s="291" t="s">
        <v>163</v>
      </c>
      <c r="D892" s="295"/>
      <c r="E892" s="295"/>
      <c r="F892" s="295"/>
      <c r="G892" s="295"/>
      <c r="H892" s="295"/>
      <c r="I892" s="295"/>
      <c r="J892" s="295"/>
      <c r="K892" s="295"/>
      <c r="L892" s="295"/>
      <c r="M892" s="295"/>
      <c r="N892" s="295">
        <v>12</v>
      </c>
      <c r="O892" s="295"/>
      <c r="P892" s="295"/>
      <c r="Q892" s="295"/>
      <c r="R892" s="295"/>
      <c r="S892" s="295"/>
      <c r="T892" s="295"/>
      <c r="U892" s="295"/>
      <c r="V892" s="295"/>
      <c r="W892" s="295"/>
      <c r="X892" s="295"/>
      <c r="Y892" s="411">
        <v>0</v>
      </c>
      <c r="Z892" s="411">
        <v>0</v>
      </c>
      <c r="AA892" s="411">
        <v>0</v>
      </c>
      <c r="AB892" s="411">
        <v>0</v>
      </c>
      <c r="AC892" s="411">
        <v>0</v>
      </c>
      <c r="AD892" s="411">
        <v>0</v>
      </c>
      <c r="AE892" s="411">
        <v>0</v>
      </c>
      <c r="AF892" s="411">
        <v>0</v>
      </c>
      <c r="AG892" s="411">
        <f t="shared" ref="AG892" si="1267">AG891</f>
        <v>0</v>
      </c>
      <c r="AH892" s="411">
        <f t="shared" ref="AH892" si="1268">AH891</f>
        <v>0</v>
      </c>
      <c r="AI892" s="411">
        <f t="shared" ref="AI892" si="1269">AI891</f>
        <v>0</v>
      </c>
      <c r="AJ892" s="411">
        <f t="shared" ref="AJ892" si="1270">AJ891</f>
        <v>0</v>
      </c>
      <c r="AK892" s="411">
        <f t="shared" ref="AK892" si="1271">AK891</f>
        <v>0</v>
      </c>
      <c r="AL892" s="411">
        <f t="shared" ref="AL892" si="1272">AL891</f>
        <v>0</v>
      </c>
      <c r="AM892" s="306"/>
    </row>
    <row r="893" spans="1:39" ht="15.5"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15.5" hidden="1" outlineLevel="1">
      <c r="A894" s="532">
        <v>38</v>
      </c>
      <c r="B894" s="428" t="s">
        <v>130</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5" hidden="1" outlineLevel="1">
      <c r="A895" s="532"/>
      <c r="B895" s="294" t="s">
        <v>342</v>
      </c>
      <c r="C895" s="291" t="s">
        <v>163</v>
      </c>
      <c r="D895" s="295"/>
      <c r="E895" s="295"/>
      <c r="F895" s="295"/>
      <c r="G895" s="295"/>
      <c r="H895" s="295"/>
      <c r="I895" s="295"/>
      <c r="J895" s="295"/>
      <c r="K895" s="295"/>
      <c r="L895" s="295"/>
      <c r="M895" s="295"/>
      <c r="N895" s="295">
        <v>12</v>
      </c>
      <c r="O895" s="295"/>
      <c r="P895" s="295"/>
      <c r="Q895" s="295"/>
      <c r="R895" s="295"/>
      <c r="S895" s="295"/>
      <c r="T895" s="295"/>
      <c r="U895" s="295"/>
      <c r="V895" s="295"/>
      <c r="W895" s="295"/>
      <c r="X895" s="295"/>
      <c r="Y895" s="411">
        <v>0</v>
      </c>
      <c r="Z895" s="411">
        <v>0</v>
      </c>
      <c r="AA895" s="411">
        <v>0</v>
      </c>
      <c r="AB895" s="411">
        <v>0</v>
      </c>
      <c r="AC895" s="411">
        <v>0</v>
      </c>
      <c r="AD895" s="411">
        <v>0</v>
      </c>
      <c r="AE895" s="411">
        <v>0</v>
      </c>
      <c r="AF895" s="411">
        <v>0</v>
      </c>
      <c r="AG895" s="411">
        <f t="shared" ref="AG895" si="1273">AG894</f>
        <v>0</v>
      </c>
      <c r="AH895" s="411">
        <f t="shared" ref="AH895" si="1274">AH894</f>
        <v>0</v>
      </c>
      <c r="AI895" s="411">
        <f t="shared" ref="AI895" si="1275">AI894</f>
        <v>0</v>
      </c>
      <c r="AJ895" s="411">
        <f t="shared" ref="AJ895" si="1276">AJ894</f>
        <v>0</v>
      </c>
      <c r="AK895" s="411">
        <f t="shared" ref="AK895" si="1277">AK894</f>
        <v>0</v>
      </c>
      <c r="AL895" s="411">
        <f t="shared" ref="AL895" si="1278">AL894</f>
        <v>0</v>
      </c>
      <c r="AM895" s="306"/>
    </row>
    <row r="896" spans="1:39" ht="15.5"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1" hidden="1" outlineLevel="1">
      <c r="A897" s="532">
        <v>39</v>
      </c>
      <c r="B897" s="428" t="s">
        <v>131</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5" hidden="1" outlineLevel="1">
      <c r="A898" s="532"/>
      <c r="B898" s="294" t="s">
        <v>342</v>
      </c>
      <c r="C898" s="291" t="s">
        <v>163</v>
      </c>
      <c r="D898" s="295"/>
      <c r="E898" s="295"/>
      <c r="F898" s="295"/>
      <c r="G898" s="295"/>
      <c r="H898" s="295"/>
      <c r="I898" s="295"/>
      <c r="J898" s="295"/>
      <c r="K898" s="295"/>
      <c r="L898" s="295"/>
      <c r="M898" s="295"/>
      <c r="N898" s="295">
        <v>12</v>
      </c>
      <c r="O898" s="295"/>
      <c r="P898" s="295"/>
      <c r="Q898" s="295"/>
      <c r="R898" s="295"/>
      <c r="S898" s="295"/>
      <c r="T898" s="295"/>
      <c r="U898" s="295"/>
      <c r="V898" s="295"/>
      <c r="W898" s="295"/>
      <c r="X898" s="295"/>
      <c r="Y898" s="411">
        <v>0</v>
      </c>
      <c r="Z898" s="411">
        <v>0</v>
      </c>
      <c r="AA898" s="411">
        <v>0</v>
      </c>
      <c r="AB898" s="411">
        <v>0</v>
      </c>
      <c r="AC898" s="411">
        <v>0</v>
      </c>
      <c r="AD898" s="411">
        <v>0</v>
      </c>
      <c r="AE898" s="411">
        <v>0</v>
      </c>
      <c r="AF898" s="411">
        <v>0</v>
      </c>
      <c r="AG898" s="411">
        <f t="shared" ref="AG898" si="1279">AG897</f>
        <v>0</v>
      </c>
      <c r="AH898" s="411">
        <f t="shared" ref="AH898" si="1280">AH897</f>
        <v>0</v>
      </c>
      <c r="AI898" s="411">
        <f t="shared" ref="AI898" si="1281">AI897</f>
        <v>0</v>
      </c>
      <c r="AJ898" s="411">
        <f t="shared" ref="AJ898" si="1282">AJ897</f>
        <v>0</v>
      </c>
      <c r="AK898" s="411">
        <f t="shared" ref="AK898" si="1283">AK897</f>
        <v>0</v>
      </c>
      <c r="AL898" s="411">
        <f t="shared" ref="AL898" si="1284">AL897</f>
        <v>0</v>
      </c>
      <c r="AM898" s="306"/>
    </row>
    <row r="899" spans="1:39" ht="15.5"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1" hidden="1" outlineLevel="1">
      <c r="A900" s="532">
        <v>40</v>
      </c>
      <c r="B900" s="428" t="s">
        <v>132</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5" hidden="1" outlineLevel="1">
      <c r="A901" s="532"/>
      <c r="B901" s="294" t="s">
        <v>342</v>
      </c>
      <c r="C901" s="291" t="s">
        <v>163</v>
      </c>
      <c r="D901" s="295"/>
      <c r="E901" s="295"/>
      <c r="F901" s="295"/>
      <c r="G901" s="295"/>
      <c r="H901" s="295"/>
      <c r="I901" s="295"/>
      <c r="J901" s="295"/>
      <c r="K901" s="295"/>
      <c r="L901" s="295"/>
      <c r="M901" s="295"/>
      <c r="N901" s="295">
        <v>12</v>
      </c>
      <c r="O901" s="295"/>
      <c r="P901" s="295"/>
      <c r="Q901" s="295"/>
      <c r="R901" s="295"/>
      <c r="S901" s="295"/>
      <c r="T901" s="295"/>
      <c r="U901" s="295"/>
      <c r="V901" s="295"/>
      <c r="W901" s="295"/>
      <c r="X901" s="295"/>
      <c r="Y901" s="411">
        <v>0</v>
      </c>
      <c r="Z901" s="411">
        <v>0</v>
      </c>
      <c r="AA901" s="411">
        <v>0</v>
      </c>
      <c r="AB901" s="411">
        <v>0</v>
      </c>
      <c r="AC901" s="411">
        <v>0</v>
      </c>
      <c r="AD901" s="411">
        <v>0</v>
      </c>
      <c r="AE901" s="411">
        <v>0</v>
      </c>
      <c r="AF901" s="411">
        <v>0</v>
      </c>
      <c r="AG901" s="411">
        <f t="shared" ref="AG901" si="1285">AG900</f>
        <v>0</v>
      </c>
      <c r="AH901" s="411">
        <f t="shared" ref="AH901" si="1286">AH900</f>
        <v>0</v>
      </c>
      <c r="AI901" s="411">
        <f t="shared" ref="AI901" si="1287">AI900</f>
        <v>0</v>
      </c>
      <c r="AJ901" s="411">
        <f t="shared" ref="AJ901" si="1288">AJ900</f>
        <v>0</v>
      </c>
      <c r="AK901" s="411">
        <f t="shared" ref="AK901" si="1289">AK900</f>
        <v>0</v>
      </c>
      <c r="AL901" s="411">
        <f t="shared" ref="AL901" si="1290">AL900</f>
        <v>0</v>
      </c>
      <c r="AM901" s="306"/>
    </row>
    <row r="902" spans="1:39" ht="15.5"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6.5" hidden="1" outlineLevel="1">
      <c r="A903" s="532">
        <v>41</v>
      </c>
      <c r="B903" s="428" t="s">
        <v>133</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5" hidden="1" outlineLevel="1">
      <c r="A904" s="532"/>
      <c r="B904" s="294" t="s">
        <v>342</v>
      </c>
      <c r="C904" s="291" t="s">
        <v>163</v>
      </c>
      <c r="D904" s="295"/>
      <c r="E904" s="295"/>
      <c r="F904" s="295"/>
      <c r="G904" s="295"/>
      <c r="H904" s="295"/>
      <c r="I904" s="295"/>
      <c r="J904" s="295"/>
      <c r="K904" s="295"/>
      <c r="L904" s="295"/>
      <c r="M904" s="295"/>
      <c r="N904" s="295">
        <v>12</v>
      </c>
      <c r="O904" s="295"/>
      <c r="P904" s="295"/>
      <c r="Q904" s="295"/>
      <c r="R904" s="295"/>
      <c r="S904" s="295"/>
      <c r="T904" s="295"/>
      <c r="U904" s="295"/>
      <c r="V904" s="295"/>
      <c r="W904" s="295"/>
      <c r="X904" s="295"/>
      <c r="Y904" s="411">
        <v>0</v>
      </c>
      <c r="Z904" s="411">
        <v>0</v>
      </c>
      <c r="AA904" s="411">
        <v>0</v>
      </c>
      <c r="AB904" s="411">
        <v>0</v>
      </c>
      <c r="AC904" s="411">
        <v>0</v>
      </c>
      <c r="AD904" s="411">
        <v>0</v>
      </c>
      <c r="AE904" s="411">
        <v>0</v>
      </c>
      <c r="AF904" s="411">
        <v>0</v>
      </c>
      <c r="AG904" s="411">
        <f t="shared" ref="AG904" si="1291">AG903</f>
        <v>0</v>
      </c>
      <c r="AH904" s="411">
        <f t="shared" ref="AH904" si="1292">AH903</f>
        <v>0</v>
      </c>
      <c r="AI904" s="411">
        <f t="shared" ref="AI904" si="1293">AI903</f>
        <v>0</v>
      </c>
      <c r="AJ904" s="411">
        <f t="shared" ref="AJ904" si="1294">AJ903</f>
        <v>0</v>
      </c>
      <c r="AK904" s="411">
        <f t="shared" ref="AK904" si="1295">AK903</f>
        <v>0</v>
      </c>
      <c r="AL904" s="411">
        <f t="shared" ref="AL904" si="1296">AL903</f>
        <v>0</v>
      </c>
      <c r="AM904" s="306"/>
    </row>
    <row r="905" spans="1:39" ht="15.5"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1" hidden="1" outlineLevel="1">
      <c r="A906" s="532">
        <v>42</v>
      </c>
      <c r="B906" s="428" t="s">
        <v>134</v>
      </c>
      <c r="C906" s="291" t="s">
        <v>25</v>
      </c>
      <c r="D906" s="295"/>
      <c r="E906" s="295"/>
      <c r="F906" s="295"/>
      <c r="G906" s="295"/>
      <c r="H906" s="295"/>
      <c r="I906" s="295"/>
      <c r="J906" s="295"/>
      <c r="K906" s="295"/>
      <c r="L906" s="295"/>
      <c r="M906" s="295"/>
      <c r="N906" s="291"/>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5" hidden="1" outlineLevel="1">
      <c r="A907" s="532"/>
      <c r="B907" s="294" t="s">
        <v>342</v>
      </c>
      <c r="C907" s="291" t="s">
        <v>163</v>
      </c>
      <c r="D907" s="295"/>
      <c r="E907" s="295"/>
      <c r="F907" s="295"/>
      <c r="G907" s="295"/>
      <c r="H907" s="295"/>
      <c r="I907" s="295"/>
      <c r="J907" s="295"/>
      <c r="K907" s="295"/>
      <c r="L907" s="295"/>
      <c r="M907" s="295"/>
      <c r="N907" s="468"/>
      <c r="O907" s="295"/>
      <c r="P907" s="295"/>
      <c r="Q907" s="295"/>
      <c r="R907" s="295"/>
      <c r="S907" s="295"/>
      <c r="T907" s="295"/>
      <c r="U907" s="295"/>
      <c r="V907" s="295"/>
      <c r="W907" s="295"/>
      <c r="X907" s="295"/>
      <c r="Y907" s="411">
        <v>0</v>
      </c>
      <c r="Z907" s="411">
        <v>0</v>
      </c>
      <c r="AA907" s="411">
        <v>0</v>
      </c>
      <c r="AB907" s="411">
        <v>0</v>
      </c>
      <c r="AC907" s="411">
        <v>0</v>
      </c>
      <c r="AD907" s="411">
        <v>0</v>
      </c>
      <c r="AE907" s="411">
        <v>0</v>
      </c>
      <c r="AF907" s="411">
        <v>0</v>
      </c>
      <c r="AG907" s="411">
        <f t="shared" ref="AG907" si="1297">AG906</f>
        <v>0</v>
      </c>
      <c r="AH907" s="411">
        <f t="shared" ref="AH907" si="1298">AH906</f>
        <v>0</v>
      </c>
      <c r="AI907" s="411">
        <f t="shared" ref="AI907" si="1299">AI906</f>
        <v>0</v>
      </c>
      <c r="AJ907" s="411">
        <f t="shared" ref="AJ907" si="1300">AJ906</f>
        <v>0</v>
      </c>
      <c r="AK907" s="411">
        <f t="shared" ref="AK907" si="1301">AK906</f>
        <v>0</v>
      </c>
      <c r="AL907" s="411">
        <f t="shared" ref="AL907" si="1302">AL906</f>
        <v>0</v>
      </c>
      <c r="AM907" s="306"/>
    </row>
    <row r="908" spans="1:39" ht="15.5"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15.5" hidden="1" outlineLevel="1">
      <c r="A909" s="532">
        <v>43</v>
      </c>
      <c r="B909" s="428" t="s">
        <v>135</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5" hidden="1" outlineLevel="1">
      <c r="A910" s="532"/>
      <c r="B910" s="294" t="s">
        <v>342</v>
      </c>
      <c r="C910" s="291" t="s">
        <v>163</v>
      </c>
      <c r="D910" s="295"/>
      <c r="E910" s="295"/>
      <c r="F910" s="295"/>
      <c r="G910" s="295"/>
      <c r="H910" s="295"/>
      <c r="I910" s="295"/>
      <c r="J910" s="295"/>
      <c r="K910" s="295"/>
      <c r="L910" s="295"/>
      <c r="M910" s="295"/>
      <c r="N910" s="295">
        <v>12</v>
      </c>
      <c r="O910" s="295"/>
      <c r="P910" s="295"/>
      <c r="Q910" s="295"/>
      <c r="R910" s="295"/>
      <c r="S910" s="295"/>
      <c r="T910" s="295"/>
      <c r="U910" s="295"/>
      <c r="V910" s="295"/>
      <c r="W910" s="295"/>
      <c r="X910" s="295"/>
      <c r="Y910" s="411">
        <v>0</v>
      </c>
      <c r="Z910" s="411">
        <v>0</v>
      </c>
      <c r="AA910" s="411">
        <v>0</v>
      </c>
      <c r="AB910" s="411">
        <v>0</v>
      </c>
      <c r="AC910" s="411">
        <v>0</v>
      </c>
      <c r="AD910" s="411">
        <v>0</v>
      </c>
      <c r="AE910" s="411">
        <v>0</v>
      </c>
      <c r="AF910" s="411">
        <v>0</v>
      </c>
      <c r="AG910" s="411">
        <f t="shared" ref="AG910" si="1303">AG909</f>
        <v>0</v>
      </c>
      <c r="AH910" s="411">
        <f t="shared" ref="AH910" si="1304">AH909</f>
        <v>0</v>
      </c>
      <c r="AI910" s="411">
        <f t="shared" ref="AI910" si="1305">AI909</f>
        <v>0</v>
      </c>
      <c r="AJ910" s="411">
        <f t="shared" ref="AJ910" si="1306">AJ909</f>
        <v>0</v>
      </c>
      <c r="AK910" s="411">
        <f t="shared" ref="AK910" si="1307">AK909</f>
        <v>0</v>
      </c>
      <c r="AL910" s="411">
        <f t="shared" ref="AL910" si="1308">AL909</f>
        <v>0</v>
      </c>
      <c r="AM910" s="306"/>
    </row>
    <row r="911" spans="1:39" ht="15.5"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6.5" hidden="1" outlineLevel="1">
      <c r="A912" s="532">
        <v>44</v>
      </c>
      <c r="B912" s="428" t="s">
        <v>136</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5" hidden="1" outlineLevel="1">
      <c r="A913" s="532"/>
      <c r="B913" s="294" t="s">
        <v>342</v>
      </c>
      <c r="C913" s="291" t="s">
        <v>163</v>
      </c>
      <c r="D913" s="295"/>
      <c r="E913" s="295"/>
      <c r="F913" s="295"/>
      <c r="G913" s="295"/>
      <c r="H913" s="295"/>
      <c r="I913" s="295"/>
      <c r="J913" s="295"/>
      <c r="K913" s="295"/>
      <c r="L913" s="295"/>
      <c r="M913" s="295"/>
      <c r="N913" s="295">
        <v>12</v>
      </c>
      <c r="O913" s="295"/>
      <c r="P913" s="295"/>
      <c r="Q913" s="295"/>
      <c r="R913" s="295"/>
      <c r="S913" s="295"/>
      <c r="T913" s="295"/>
      <c r="U913" s="295"/>
      <c r="V913" s="295"/>
      <c r="W913" s="295"/>
      <c r="X913" s="295"/>
      <c r="Y913" s="411">
        <v>0</v>
      </c>
      <c r="Z913" s="411">
        <v>0</v>
      </c>
      <c r="AA913" s="411">
        <v>0</v>
      </c>
      <c r="AB913" s="411">
        <v>0</v>
      </c>
      <c r="AC913" s="411">
        <v>0</v>
      </c>
      <c r="AD913" s="411">
        <v>0</v>
      </c>
      <c r="AE913" s="411">
        <v>0</v>
      </c>
      <c r="AF913" s="411">
        <v>0</v>
      </c>
      <c r="AG913" s="411">
        <f t="shared" ref="AG913" si="1309">AG912</f>
        <v>0</v>
      </c>
      <c r="AH913" s="411">
        <f t="shared" ref="AH913" si="1310">AH912</f>
        <v>0</v>
      </c>
      <c r="AI913" s="411">
        <f t="shared" ref="AI913" si="1311">AI912</f>
        <v>0</v>
      </c>
      <c r="AJ913" s="411">
        <f t="shared" ref="AJ913" si="1312">AJ912</f>
        <v>0</v>
      </c>
      <c r="AK913" s="411">
        <f t="shared" ref="AK913" si="1313">AK912</f>
        <v>0</v>
      </c>
      <c r="AL913" s="411">
        <f t="shared" ref="AL913" si="1314">AL912</f>
        <v>0</v>
      </c>
      <c r="AM913" s="306"/>
    </row>
    <row r="914" spans="1:39" ht="15.5"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1" hidden="1" outlineLevel="1">
      <c r="A915" s="532">
        <v>45</v>
      </c>
      <c r="B915" s="428" t="s">
        <v>137</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5" hidden="1" outlineLevel="1">
      <c r="A916" s="532"/>
      <c r="B916" s="294" t="s">
        <v>342</v>
      </c>
      <c r="C916" s="291" t="s">
        <v>163</v>
      </c>
      <c r="D916" s="295"/>
      <c r="E916" s="295"/>
      <c r="F916" s="295"/>
      <c r="G916" s="295"/>
      <c r="H916" s="295"/>
      <c r="I916" s="295"/>
      <c r="J916" s="295"/>
      <c r="K916" s="295"/>
      <c r="L916" s="295"/>
      <c r="M916" s="295"/>
      <c r="N916" s="295">
        <v>12</v>
      </c>
      <c r="O916" s="295"/>
      <c r="P916" s="295"/>
      <c r="Q916" s="295"/>
      <c r="R916" s="295"/>
      <c r="S916" s="295"/>
      <c r="T916" s="295"/>
      <c r="U916" s="295"/>
      <c r="V916" s="295"/>
      <c r="W916" s="295"/>
      <c r="X916" s="295"/>
      <c r="Y916" s="411">
        <v>0</v>
      </c>
      <c r="Z916" s="411">
        <v>0</v>
      </c>
      <c r="AA916" s="411">
        <v>0</v>
      </c>
      <c r="AB916" s="411">
        <v>0</v>
      </c>
      <c r="AC916" s="411">
        <v>0</v>
      </c>
      <c r="AD916" s="411">
        <v>0</v>
      </c>
      <c r="AE916" s="411">
        <v>0</v>
      </c>
      <c r="AF916" s="411">
        <v>0</v>
      </c>
      <c r="AG916" s="411">
        <f t="shared" ref="AG916" si="1315">AG915</f>
        <v>0</v>
      </c>
      <c r="AH916" s="411">
        <f t="shared" ref="AH916" si="1316">AH915</f>
        <v>0</v>
      </c>
      <c r="AI916" s="411">
        <f t="shared" ref="AI916" si="1317">AI915</f>
        <v>0</v>
      </c>
      <c r="AJ916" s="411">
        <f t="shared" ref="AJ916" si="1318">AJ915</f>
        <v>0</v>
      </c>
      <c r="AK916" s="411">
        <f t="shared" ref="AK916" si="1319">AK915</f>
        <v>0</v>
      </c>
      <c r="AL916" s="411">
        <f t="shared" ref="AL916" si="1320">AL915</f>
        <v>0</v>
      </c>
      <c r="AM916" s="306"/>
    </row>
    <row r="917" spans="1:39" ht="15.5"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1" hidden="1" outlineLevel="1">
      <c r="A918" s="532">
        <v>46</v>
      </c>
      <c r="B918" s="428" t="s">
        <v>138</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5" hidden="1" outlineLevel="1">
      <c r="A919" s="532"/>
      <c r="B919" s="294" t="s">
        <v>342</v>
      </c>
      <c r="C919" s="291" t="s">
        <v>163</v>
      </c>
      <c r="D919" s="295"/>
      <c r="E919" s="295"/>
      <c r="F919" s="295"/>
      <c r="G919" s="295"/>
      <c r="H919" s="295"/>
      <c r="I919" s="295"/>
      <c r="J919" s="295"/>
      <c r="K919" s="295"/>
      <c r="L919" s="295"/>
      <c r="M919" s="295"/>
      <c r="N919" s="295">
        <v>12</v>
      </c>
      <c r="O919" s="295"/>
      <c r="P919" s="295"/>
      <c r="Q919" s="295"/>
      <c r="R919" s="295"/>
      <c r="S919" s="295"/>
      <c r="T919" s="295"/>
      <c r="U919" s="295"/>
      <c r="V919" s="295"/>
      <c r="W919" s="295"/>
      <c r="X919" s="295"/>
      <c r="Y919" s="411">
        <v>0</v>
      </c>
      <c r="Z919" s="411">
        <v>0</v>
      </c>
      <c r="AA919" s="411">
        <v>0</v>
      </c>
      <c r="AB919" s="411">
        <v>0</v>
      </c>
      <c r="AC919" s="411">
        <v>0</v>
      </c>
      <c r="AD919" s="411">
        <v>0</v>
      </c>
      <c r="AE919" s="411">
        <v>0</v>
      </c>
      <c r="AF919" s="411">
        <v>0</v>
      </c>
      <c r="AG919" s="411">
        <f t="shared" ref="AG919" si="1321">AG918</f>
        <v>0</v>
      </c>
      <c r="AH919" s="411">
        <f t="shared" ref="AH919" si="1322">AH918</f>
        <v>0</v>
      </c>
      <c r="AI919" s="411">
        <f t="shared" ref="AI919" si="1323">AI918</f>
        <v>0</v>
      </c>
      <c r="AJ919" s="411">
        <f t="shared" ref="AJ919" si="1324">AJ918</f>
        <v>0</v>
      </c>
      <c r="AK919" s="411">
        <f t="shared" ref="AK919" si="1325">AK918</f>
        <v>0</v>
      </c>
      <c r="AL919" s="411">
        <f t="shared" ref="AL919" si="1326">AL918</f>
        <v>0</v>
      </c>
      <c r="AM919" s="306"/>
    </row>
    <row r="920" spans="1:39" ht="15.5"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1" hidden="1" outlineLevel="1">
      <c r="A921" s="532">
        <v>47</v>
      </c>
      <c r="B921" s="428" t="s">
        <v>139</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5" hidden="1" outlineLevel="1">
      <c r="A922" s="532"/>
      <c r="B922" s="294" t="s">
        <v>342</v>
      </c>
      <c r="C922" s="291" t="s">
        <v>163</v>
      </c>
      <c r="D922" s="295"/>
      <c r="E922" s="295"/>
      <c r="F922" s="295"/>
      <c r="G922" s="295"/>
      <c r="H922" s="295"/>
      <c r="I922" s="295"/>
      <c r="J922" s="295"/>
      <c r="K922" s="295"/>
      <c r="L922" s="295"/>
      <c r="M922" s="295"/>
      <c r="N922" s="295">
        <v>12</v>
      </c>
      <c r="O922" s="295"/>
      <c r="P922" s="295"/>
      <c r="Q922" s="295"/>
      <c r="R922" s="295"/>
      <c r="S922" s="295"/>
      <c r="T922" s="295"/>
      <c r="U922" s="295"/>
      <c r="V922" s="295"/>
      <c r="W922" s="295"/>
      <c r="X922" s="295"/>
      <c r="Y922" s="411">
        <v>0</v>
      </c>
      <c r="Z922" s="411">
        <v>0</v>
      </c>
      <c r="AA922" s="411">
        <v>0</v>
      </c>
      <c r="AB922" s="411">
        <v>0</v>
      </c>
      <c r="AC922" s="411">
        <v>0</v>
      </c>
      <c r="AD922" s="411">
        <v>0</v>
      </c>
      <c r="AE922" s="411">
        <v>0</v>
      </c>
      <c r="AF922" s="411">
        <v>0</v>
      </c>
      <c r="AG922" s="411">
        <f t="shared" ref="AG922" si="1327">AG921</f>
        <v>0</v>
      </c>
      <c r="AH922" s="411">
        <f t="shared" ref="AH922" si="1328">AH921</f>
        <v>0</v>
      </c>
      <c r="AI922" s="411">
        <f t="shared" ref="AI922" si="1329">AI921</f>
        <v>0</v>
      </c>
      <c r="AJ922" s="411">
        <f t="shared" ref="AJ922" si="1330">AJ921</f>
        <v>0</v>
      </c>
      <c r="AK922" s="411">
        <f t="shared" ref="AK922" si="1331">AK921</f>
        <v>0</v>
      </c>
      <c r="AL922" s="411">
        <f t="shared" ref="AL922" si="1332">AL921</f>
        <v>0</v>
      </c>
      <c r="AM922" s="306"/>
    </row>
    <row r="923" spans="1:39" ht="15.5"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1" hidden="1" outlineLevel="1">
      <c r="A924" s="532">
        <v>48</v>
      </c>
      <c r="B924" s="428" t="s">
        <v>140</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5" hidden="1" outlineLevel="1">
      <c r="A925" s="532"/>
      <c r="B925" s="294" t="s">
        <v>342</v>
      </c>
      <c r="C925" s="291" t="s">
        <v>163</v>
      </c>
      <c r="D925" s="295"/>
      <c r="E925" s="295"/>
      <c r="F925" s="295"/>
      <c r="G925" s="295"/>
      <c r="H925" s="295"/>
      <c r="I925" s="295"/>
      <c r="J925" s="295"/>
      <c r="K925" s="295"/>
      <c r="L925" s="295"/>
      <c r="M925" s="295"/>
      <c r="N925" s="295">
        <v>12</v>
      </c>
      <c r="O925" s="295"/>
      <c r="P925" s="295"/>
      <c r="Q925" s="295"/>
      <c r="R925" s="295"/>
      <c r="S925" s="295"/>
      <c r="T925" s="295"/>
      <c r="U925" s="295"/>
      <c r="V925" s="295"/>
      <c r="W925" s="295"/>
      <c r="X925" s="295"/>
      <c r="Y925" s="411">
        <v>0</v>
      </c>
      <c r="Z925" s="411">
        <v>0</v>
      </c>
      <c r="AA925" s="411">
        <v>0</v>
      </c>
      <c r="AB925" s="411">
        <v>0</v>
      </c>
      <c r="AC925" s="411">
        <v>0</v>
      </c>
      <c r="AD925" s="411">
        <v>0</v>
      </c>
      <c r="AE925" s="411">
        <v>0</v>
      </c>
      <c r="AF925" s="411">
        <v>0</v>
      </c>
      <c r="AG925" s="411">
        <f t="shared" ref="AG925" si="1333">AG924</f>
        <v>0</v>
      </c>
      <c r="AH925" s="411">
        <f t="shared" ref="AH925" si="1334">AH924</f>
        <v>0</v>
      </c>
      <c r="AI925" s="411">
        <f t="shared" ref="AI925" si="1335">AI924</f>
        <v>0</v>
      </c>
      <c r="AJ925" s="411">
        <f t="shared" ref="AJ925" si="1336">AJ924</f>
        <v>0</v>
      </c>
      <c r="AK925" s="411">
        <f t="shared" ref="AK925" si="1337">AK924</f>
        <v>0</v>
      </c>
      <c r="AL925" s="411">
        <f t="shared" ref="AL925" si="1338">AL924</f>
        <v>0</v>
      </c>
      <c r="AM925" s="306"/>
    </row>
    <row r="926" spans="1:39" ht="15.5" hidden="1" outlineLevel="1">
      <c r="A926" s="532"/>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1" hidden="1" outlineLevel="1">
      <c r="A927" s="532">
        <v>49</v>
      </c>
      <c r="B927" s="428" t="s">
        <v>141</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ht="15.5" hidden="1" outlineLevel="1">
      <c r="A928" s="532"/>
      <c r="B928" s="294" t="s">
        <v>342</v>
      </c>
      <c r="C928" s="291" t="s">
        <v>163</v>
      </c>
      <c r="D928" s="295"/>
      <c r="E928" s="295"/>
      <c r="F928" s="295"/>
      <c r="G928" s="295"/>
      <c r="H928" s="295"/>
      <c r="I928" s="295"/>
      <c r="J928" s="295"/>
      <c r="K928" s="295"/>
      <c r="L928" s="295"/>
      <c r="M928" s="295"/>
      <c r="N928" s="295">
        <v>12</v>
      </c>
      <c r="O928" s="295"/>
      <c r="P928" s="295"/>
      <c r="Q928" s="295"/>
      <c r="R928" s="295"/>
      <c r="S928" s="295"/>
      <c r="T928" s="295"/>
      <c r="U928" s="295"/>
      <c r="V928" s="295"/>
      <c r="W928" s="295"/>
      <c r="X928" s="295"/>
      <c r="Y928" s="411">
        <v>0</v>
      </c>
      <c r="Z928" s="411">
        <v>0</v>
      </c>
      <c r="AA928" s="411">
        <v>0</v>
      </c>
      <c r="AB928" s="411">
        <v>0</v>
      </c>
      <c r="AC928" s="411">
        <v>0</v>
      </c>
      <c r="AD928" s="411">
        <v>0</v>
      </c>
      <c r="AE928" s="411">
        <v>0</v>
      </c>
      <c r="AF928" s="411">
        <v>0</v>
      </c>
      <c r="AG928" s="411">
        <f t="shared" ref="AG928" si="1339">AG927</f>
        <v>0</v>
      </c>
      <c r="AH928" s="411">
        <f t="shared" ref="AH928" si="1340">AH927</f>
        <v>0</v>
      </c>
      <c r="AI928" s="411">
        <f t="shared" ref="AI928" si="1341">AI927</f>
        <v>0</v>
      </c>
      <c r="AJ928" s="411">
        <f t="shared" ref="AJ928" si="1342">AJ927</f>
        <v>0</v>
      </c>
      <c r="AK928" s="411">
        <f t="shared" ref="AK928" si="1343">AK927</f>
        <v>0</v>
      </c>
      <c r="AL928" s="411">
        <f t="shared" ref="AL928" si="1344">AL927</f>
        <v>0</v>
      </c>
      <c r="AM928" s="306"/>
    </row>
    <row r="929" spans="1:39" ht="15.5" hidden="1" outlineLevel="1">
      <c r="A929" s="532"/>
      <c r="B929" s="294"/>
      <c r="C929" s="305"/>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301"/>
      <c r="Z929" s="301"/>
      <c r="AA929" s="301"/>
      <c r="AB929" s="301"/>
      <c r="AC929" s="301"/>
      <c r="AD929" s="301"/>
      <c r="AE929" s="301"/>
      <c r="AF929" s="301"/>
      <c r="AG929" s="301"/>
      <c r="AH929" s="301"/>
      <c r="AI929" s="301"/>
      <c r="AJ929" s="301"/>
      <c r="AK929" s="301"/>
      <c r="AL929" s="301"/>
      <c r="AM929" s="306"/>
    </row>
    <row r="930" spans="1:39" ht="15.5" collapsed="1">
      <c r="B930" s="327" t="s">
        <v>328</v>
      </c>
      <c r="C930" s="329"/>
      <c r="D930" s="329">
        <v>0</v>
      </c>
      <c r="E930" s="329"/>
      <c r="F930" s="329"/>
      <c r="G930" s="329"/>
      <c r="H930" s="329"/>
      <c r="I930" s="329"/>
      <c r="J930" s="329"/>
      <c r="K930" s="329"/>
      <c r="L930" s="329"/>
      <c r="M930" s="329"/>
      <c r="N930" s="329"/>
      <c r="O930" s="329">
        <v>0</v>
      </c>
      <c r="P930" s="329"/>
      <c r="Q930" s="329"/>
      <c r="R930" s="329"/>
      <c r="S930" s="329"/>
      <c r="T930" s="329"/>
      <c r="U930" s="329"/>
      <c r="V930" s="329"/>
      <c r="W930" s="329"/>
      <c r="X930" s="329"/>
      <c r="Y930" s="329">
        <v>0</v>
      </c>
      <c r="Z930" s="329">
        <v>0</v>
      </c>
      <c r="AA930" s="329">
        <v>0</v>
      </c>
      <c r="AB930" s="329">
        <v>0</v>
      </c>
      <c r="AC930" s="329">
        <v>0</v>
      </c>
      <c r="AD930" s="329">
        <v>0</v>
      </c>
      <c r="AE930" s="329">
        <v>0</v>
      </c>
      <c r="AF930" s="329">
        <v>0</v>
      </c>
      <c r="AG930" s="329">
        <f>IF(AG771="kw",SUMPRODUCT(N773:N928,O773:O928,AG773:AG928),SUMPRODUCT(D773:D928,AG773:AG928))</f>
        <v>0</v>
      </c>
      <c r="AH930" s="329">
        <f>IF(AH771="kw",SUMPRODUCT(N773:N928,O773:O928,AH773:AH928),SUMPRODUCT(D773:D928,AH773:AH928))</f>
        <v>0</v>
      </c>
      <c r="AI930" s="329">
        <f>IF(AI771="kw",SUMPRODUCT(N773:N928,O773:O928,AI773:AI928),SUMPRODUCT(D773:D928,AI773:AI928))</f>
        <v>0</v>
      </c>
      <c r="AJ930" s="329">
        <f>IF(AJ771="kw",SUMPRODUCT(N773:N928,O773:O928,AJ773:AJ928),SUMPRODUCT(D773:D928,AJ773:AJ928))</f>
        <v>0</v>
      </c>
      <c r="AK930" s="329">
        <f>IF(AK771="kw",SUMPRODUCT(N773:N928,O773:O928,AK773:AK928),SUMPRODUCT(D773:D928,AK773:AK928))</f>
        <v>0</v>
      </c>
      <c r="AL930" s="329">
        <f>IF(AL771="kw",SUMPRODUCT(N773:N928,O773:O928,AL773:AL928),SUMPRODUCT(D773:D928,AL773:AL928))</f>
        <v>0</v>
      </c>
      <c r="AM930" s="330"/>
    </row>
    <row r="931" spans="1:39" ht="15.5">
      <c r="B931" s="391" t="s">
        <v>329</v>
      </c>
      <c r="C931" s="392"/>
      <c r="D931" s="392"/>
      <c r="E931" s="392"/>
      <c r="F931" s="392"/>
      <c r="G931" s="392"/>
      <c r="H931" s="392"/>
      <c r="I931" s="392"/>
      <c r="J931" s="392"/>
      <c r="K931" s="392"/>
      <c r="L931" s="392"/>
      <c r="M931" s="392"/>
      <c r="N931" s="392"/>
      <c r="O931" s="392"/>
      <c r="P931" s="392"/>
      <c r="Q931" s="392"/>
      <c r="R931" s="392"/>
      <c r="S931" s="392"/>
      <c r="T931" s="392"/>
      <c r="U931" s="392"/>
      <c r="V931" s="392"/>
      <c r="W931" s="392"/>
      <c r="X931" s="392"/>
      <c r="Y931" s="392">
        <v>0</v>
      </c>
      <c r="Z931" s="392">
        <v>0</v>
      </c>
      <c r="AA931" s="392">
        <v>0</v>
      </c>
      <c r="AB931" s="392">
        <v>0</v>
      </c>
      <c r="AC931" s="392">
        <v>0</v>
      </c>
      <c r="AD931" s="392">
        <v>0</v>
      </c>
      <c r="AE931" s="392">
        <v>0</v>
      </c>
      <c r="AF931" s="392">
        <v>0</v>
      </c>
      <c r="AG931" s="392">
        <f>HLOOKUP(AG587,'2. LRAMVA Threshold'!$B$42:$Q$53,11,FALSE)</f>
        <v>0</v>
      </c>
      <c r="AH931" s="392">
        <f>HLOOKUP(AH587,'2. LRAMVA Threshold'!$B$42:$Q$53,11,FALSE)</f>
        <v>0</v>
      </c>
      <c r="AI931" s="392">
        <f>HLOOKUP(AI587,'2. LRAMVA Threshold'!$B$42:$Q$53,11,FALSE)</f>
        <v>0</v>
      </c>
      <c r="AJ931" s="392">
        <f>HLOOKUP(AJ587,'2. LRAMVA Threshold'!$B$42:$Q$53,11,FALSE)</f>
        <v>0</v>
      </c>
      <c r="AK931" s="392">
        <f>HLOOKUP(AK587,'2. LRAMVA Threshold'!$B$42:$Q$53,11,FALSE)</f>
        <v>0</v>
      </c>
      <c r="AL931" s="392">
        <f>HLOOKUP(AL587,'2. LRAMVA Threshold'!$B$42:$Q$53,11,FALSE)</f>
        <v>0</v>
      </c>
      <c r="AM931" s="442"/>
    </row>
    <row r="932" spans="1:39" ht="15.5">
      <c r="B932" s="394"/>
      <c r="C932" s="432"/>
      <c r="D932" s="433"/>
      <c r="E932" s="433"/>
      <c r="F932" s="433"/>
      <c r="G932" s="433"/>
      <c r="H932" s="433"/>
      <c r="I932" s="433"/>
      <c r="J932" s="433"/>
      <c r="K932" s="433"/>
      <c r="L932" s="433"/>
      <c r="M932" s="433"/>
      <c r="N932" s="433"/>
      <c r="O932" s="434"/>
      <c r="P932" s="433"/>
      <c r="Q932" s="433"/>
      <c r="R932" s="433"/>
      <c r="S932" s="435"/>
      <c r="T932" s="435"/>
      <c r="U932" s="435"/>
      <c r="V932" s="435"/>
      <c r="W932" s="433"/>
      <c r="X932" s="433"/>
      <c r="Y932" s="436"/>
      <c r="Z932" s="436"/>
      <c r="AA932" s="436"/>
      <c r="AB932" s="436"/>
      <c r="AC932" s="436"/>
      <c r="AD932" s="436"/>
      <c r="AE932" s="436"/>
      <c r="AF932" s="399"/>
      <c r="AG932" s="399"/>
      <c r="AH932" s="399"/>
      <c r="AI932" s="399"/>
      <c r="AJ932" s="399"/>
      <c r="AK932" s="399"/>
      <c r="AL932" s="399"/>
      <c r="AM932" s="400"/>
    </row>
    <row r="933" spans="1:39" ht="15.5">
      <c r="B933" s="324" t="s">
        <v>330</v>
      </c>
      <c r="C933" s="338"/>
      <c r="D933" s="338"/>
      <c r="E933" s="376"/>
      <c r="F933" s="376"/>
      <c r="G933" s="376"/>
      <c r="H933" s="376"/>
      <c r="I933" s="376"/>
      <c r="J933" s="376"/>
      <c r="K933" s="376"/>
      <c r="L933" s="376"/>
      <c r="M933" s="376"/>
      <c r="N933" s="376"/>
      <c r="O933" s="291"/>
      <c r="P933" s="340"/>
      <c r="Q933" s="340"/>
      <c r="R933" s="340"/>
      <c r="S933" s="339"/>
      <c r="T933" s="339"/>
      <c r="U933" s="339"/>
      <c r="V933" s="339"/>
      <c r="W933" s="340"/>
      <c r="X933" s="340"/>
      <c r="Y933" s="341">
        <v>0</v>
      </c>
      <c r="Z933" s="341">
        <v>0</v>
      </c>
      <c r="AA933" s="341">
        <v>0</v>
      </c>
      <c r="AB933" s="341">
        <v>0</v>
      </c>
      <c r="AC933" s="341">
        <v>0</v>
      </c>
      <c r="AD933" s="341">
        <v>0</v>
      </c>
      <c r="AE933" s="341">
        <v>0</v>
      </c>
      <c r="AF933" s="341">
        <v>0</v>
      </c>
      <c r="AG933" s="341">
        <f>HLOOKUP(AG$35,'3.  Distribution Rates'!$C$122:$P$133,11,FALSE)</f>
        <v>0</v>
      </c>
      <c r="AH933" s="341">
        <f>HLOOKUP(AH$35,'3.  Distribution Rates'!$C$122:$P$133,11,FALSE)</f>
        <v>0</v>
      </c>
      <c r="AI933" s="341">
        <f>HLOOKUP(AI$35,'3.  Distribution Rates'!$C$122:$P$133,11,FALSE)</f>
        <v>0</v>
      </c>
      <c r="AJ933" s="341">
        <f>HLOOKUP(AJ$35,'3.  Distribution Rates'!$C$122:$P$133,11,FALSE)</f>
        <v>0</v>
      </c>
      <c r="AK933" s="341">
        <f>HLOOKUP(AK$35,'3.  Distribution Rates'!$C$122:$P$133,11,FALSE)</f>
        <v>0</v>
      </c>
      <c r="AL933" s="341">
        <f>HLOOKUP(AL$35,'3.  Distribution Rates'!$C$122:$P$133,11,FALSE)</f>
        <v>0</v>
      </c>
      <c r="AM933" s="377"/>
    </row>
    <row r="934" spans="1:39" ht="15.5">
      <c r="B934" s="324" t="s">
        <v>331</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v>0</v>
      </c>
      <c r="Z934" s="378">
        <v>0</v>
      </c>
      <c r="AA934" s="378">
        <v>0</v>
      </c>
      <c r="AB934" s="378">
        <v>0</v>
      </c>
      <c r="AC934" s="378">
        <v>0</v>
      </c>
      <c r="AD934" s="378">
        <v>0</v>
      </c>
      <c r="AE934" s="378">
        <v>0</v>
      </c>
      <c r="AF934" s="378">
        <v>0</v>
      </c>
      <c r="AG934" s="378">
        <f>'4.  2011-2014 LRAM'!AG142*AG933</f>
        <v>0</v>
      </c>
      <c r="AH934" s="378">
        <f>'4.  2011-2014 LRAM'!AH142*AH933</f>
        <v>0</v>
      </c>
      <c r="AI934" s="378">
        <f>'4.  2011-2014 LRAM'!AI142*AI933</f>
        <v>0</v>
      </c>
      <c r="AJ934" s="378">
        <f>'4.  2011-2014 LRAM'!AJ142*AJ933</f>
        <v>0</v>
      </c>
      <c r="AK934" s="378">
        <f>'4.  2011-2014 LRAM'!AK142*AK933</f>
        <v>0</v>
      </c>
      <c r="AL934" s="378">
        <f>'4.  2011-2014 LRAM'!AL142*AL933</f>
        <v>0</v>
      </c>
      <c r="AM934" s="629">
        <f t="shared" ref="AM934:AM942" si="1345">SUM(Y934:AL934)</f>
        <v>0</v>
      </c>
    </row>
    <row r="935" spans="1:39" ht="15.5">
      <c r="B935" s="324" t="s">
        <v>332</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v>0</v>
      </c>
      <c r="Z935" s="378">
        <v>0</v>
      </c>
      <c r="AA935" s="378">
        <v>0</v>
      </c>
      <c r="AB935" s="378">
        <v>0</v>
      </c>
      <c r="AC935" s="378">
        <v>0</v>
      </c>
      <c r="AD935" s="378">
        <v>0</v>
      </c>
      <c r="AE935" s="378">
        <v>0</v>
      </c>
      <c r="AF935" s="378">
        <v>0</v>
      </c>
      <c r="AG935" s="378">
        <f>'4.  2011-2014 LRAM'!AG271*AG933</f>
        <v>0</v>
      </c>
      <c r="AH935" s="378">
        <f>'4.  2011-2014 LRAM'!AH271*AH933</f>
        <v>0</v>
      </c>
      <c r="AI935" s="378">
        <f>'4.  2011-2014 LRAM'!AI271*AI933</f>
        <v>0</v>
      </c>
      <c r="AJ935" s="378">
        <f>'4.  2011-2014 LRAM'!AJ271*AJ933</f>
        <v>0</v>
      </c>
      <c r="AK935" s="378">
        <f>'4.  2011-2014 LRAM'!AK271*AK933</f>
        <v>0</v>
      </c>
      <c r="AL935" s="378">
        <f>'4.  2011-2014 LRAM'!AL271*AL933</f>
        <v>0</v>
      </c>
      <c r="AM935" s="629">
        <f t="shared" si="1345"/>
        <v>0</v>
      </c>
    </row>
    <row r="936" spans="1:39" ht="15.5">
      <c r="B936" s="324" t="s">
        <v>333</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v>0</v>
      </c>
      <c r="Z936" s="378">
        <v>0</v>
      </c>
      <c r="AA936" s="378">
        <v>0</v>
      </c>
      <c r="AB936" s="378">
        <v>0</v>
      </c>
      <c r="AC936" s="378">
        <v>0</v>
      </c>
      <c r="AD936" s="378">
        <v>0</v>
      </c>
      <c r="AE936" s="378">
        <v>0</v>
      </c>
      <c r="AF936" s="378">
        <v>0</v>
      </c>
      <c r="AG936" s="378">
        <f>'4.  2011-2014 LRAM'!AG400*AG933</f>
        <v>0</v>
      </c>
      <c r="AH936" s="378">
        <f>'4.  2011-2014 LRAM'!AH400*AH933</f>
        <v>0</v>
      </c>
      <c r="AI936" s="378">
        <f>'4.  2011-2014 LRAM'!AI400*AI933</f>
        <v>0</v>
      </c>
      <c r="AJ936" s="378">
        <f>'4.  2011-2014 LRAM'!AJ400*AJ933</f>
        <v>0</v>
      </c>
      <c r="AK936" s="378">
        <f>'4.  2011-2014 LRAM'!AK400*AK933</f>
        <v>0</v>
      </c>
      <c r="AL936" s="378">
        <f>'4.  2011-2014 LRAM'!AL400*AL933</f>
        <v>0</v>
      </c>
      <c r="AM936" s="629">
        <f t="shared" si="1345"/>
        <v>0</v>
      </c>
    </row>
    <row r="937" spans="1:39" ht="15.5">
      <c r="B937" s="324" t="s">
        <v>334</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v>0</v>
      </c>
      <c r="Z937" s="378">
        <v>0</v>
      </c>
      <c r="AA937" s="378">
        <v>0</v>
      </c>
      <c r="AB937" s="378">
        <v>0</v>
      </c>
      <c r="AC937" s="378">
        <v>0</v>
      </c>
      <c r="AD937" s="378">
        <v>0</v>
      </c>
      <c r="AE937" s="378">
        <v>0</v>
      </c>
      <c r="AF937" s="378">
        <v>0</v>
      </c>
      <c r="AG937" s="378">
        <f>'4.  2011-2014 LRAM'!AG530*AG933</f>
        <v>0</v>
      </c>
      <c r="AH937" s="378">
        <f>'4.  2011-2014 LRAM'!AH530*AH933</f>
        <v>0</v>
      </c>
      <c r="AI937" s="378">
        <f>'4.  2011-2014 LRAM'!AI530*AI933</f>
        <v>0</v>
      </c>
      <c r="AJ937" s="378">
        <f>'4.  2011-2014 LRAM'!AJ530*AJ933</f>
        <v>0</v>
      </c>
      <c r="AK937" s="378">
        <f>'4.  2011-2014 LRAM'!AK530*AK933</f>
        <v>0</v>
      </c>
      <c r="AL937" s="378">
        <f>'4.  2011-2014 LRAM'!AL530*AL933</f>
        <v>0</v>
      </c>
      <c r="AM937" s="629">
        <f t="shared" si="1345"/>
        <v>0</v>
      </c>
    </row>
    <row r="938" spans="1:39" ht="15.5">
      <c r="B938" s="324" t="s">
        <v>335</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v>0</v>
      </c>
      <c r="Z938" s="378">
        <v>0</v>
      </c>
      <c r="AA938" s="378">
        <v>0</v>
      </c>
      <c r="AB938" s="378">
        <v>0</v>
      </c>
      <c r="AC938" s="378">
        <v>0</v>
      </c>
      <c r="AD938" s="378">
        <v>0</v>
      </c>
      <c r="AE938" s="378">
        <v>0</v>
      </c>
      <c r="AF938" s="378">
        <v>0</v>
      </c>
      <c r="AG938" s="378">
        <f t="shared" ref="AG938:AL938" si="1346">AG211*AG933</f>
        <v>0</v>
      </c>
      <c r="AH938" s="378">
        <f t="shared" si="1346"/>
        <v>0</v>
      </c>
      <c r="AI938" s="378">
        <f t="shared" si="1346"/>
        <v>0</v>
      </c>
      <c r="AJ938" s="378">
        <f t="shared" si="1346"/>
        <v>0</v>
      </c>
      <c r="AK938" s="378">
        <f t="shared" si="1346"/>
        <v>0</v>
      </c>
      <c r="AL938" s="378">
        <f t="shared" si="1346"/>
        <v>0</v>
      </c>
      <c r="AM938" s="629">
        <f t="shared" si="1345"/>
        <v>0</v>
      </c>
    </row>
    <row r="939" spans="1:39" ht="15.5">
      <c r="B939" s="324" t="s">
        <v>336</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v>0</v>
      </c>
      <c r="Z939" s="378">
        <v>0</v>
      </c>
      <c r="AA939" s="378">
        <v>0</v>
      </c>
      <c r="AB939" s="378">
        <v>0</v>
      </c>
      <c r="AC939" s="378">
        <v>0</v>
      </c>
      <c r="AD939" s="378">
        <v>0</v>
      </c>
      <c r="AE939" s="378">
        <v>0</v>
      </c>
      <c r="AF939" s="378">
        <v>0</v>
      </c>
      <c r="AG939" s="378">
        <f t="shared" ref="AG939:AL939" si="1347">AG394*AG933</f>
        <v>0</v>
      </c>
      <c r="AH939" s="378">
        <f t="shared" si="1347"/>
        <v>0</v>
      </c>
      <c r="AI939" s="378">
        <f t="shared" si="1347"/>
        <v>0</v>
      </c>
      <c r="AJ939" s="378">
        <f t="shared" si="1347"/>
        <v>0</v>
      </c>
      <c r="AK939" s="378">
        <f t="shared" si="1347"/>
        <v>0</v>
      </c>
      <c r="AL939" s="378">
        <f t="shared" si="1347"/>
        <v>0</v>
      </c>
      <c r="AM939" s="629">
        <f t="shared" si="1345"/>
        <v>0</v>
      </c>
    </row>
    <row r="940" spans="1:39" ht="15.5">
      <c r="B940" s="324" t="s">
        <v>337</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v>0</v>
      </c>
      <c r="Z940" s="378">
        <v>0</v>
      </c>
      <c r="AA940" s="378">
        <v>0</v>
      </c>
      <c r="AB940" s="378">
        <v>0</v>
      </c>
      <c r="AC940" s="378">
        <v>0</v>
      </c>
      <c r="AD940" s="378">
        <v>0</v>
      </c>
      <c r="AE940" s="378">
        <v>0</v>
      </c>
      <c r="AF940" s="378">
        <v>0</v>
      </c>
      <c r="AG940" s="378">
        <f t="shared" ref="AG940:AL940" si="1348">AG580*AG933</f>
        <v>0</v>
      </c>
      <c r="AH940" s="378">
        <f t="shared" si="1348"/>
        <v>0</v>
      </c>
      <c r="AI940" s="378">
        <f t="shared" si="1348"/>
        <v>0</v>
      </c>
      <c r="AJ940" s="378">
        <f t="shared" si="1348"/>
        <v>0</v>
      </c>
      <c r="AK940" s="378">
        <f t="shared" si="1348"/>
        <v>0</v>
      </c>
      <c r="AL940" s="378">
        <f t="shared" si="1348"/>
        <v>0</v>
      </c>
      <c r="AM940" s="629">
        <f t="shared" si="1345"/>
        <v>0</v>
      </c>
    </row>
    <row r="941" spans="1:39" ht="15.5">
      <c r="B941" s="324" t="s">
        <v>338</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v>0</v>
      </c>
      <c r="Z941" s="378">
        <v>0</v>
      </c>
      <c r="AA941" s="378">
        <v>0</v>
      </c>
      <c r="AB941" s="378">
        <v>0</v>
      </c>
      <c r="AC941" s="378">
        <v>0</v>
      </c>
      <c r="AD941" s="378">
        <v>0</v>
      </c>
      <c r="AE941" s="378">
        <v>0</v>
      </c>
      <c r="AF941" s="378">
        <v>0</v>
      </c>
      <c r="AG941" s="378">
        <f t="shared" ref="AG941:AL941" si="1349">AG763*AG933</f>
        <v>0</v>
      </c>
      <c r="AH941" s="378">
        <f t="shared" si="1349"/>
        <v>0</v>
      </c>
      <c r="AI941" s="378">
        <f t="shared" si="1349"/>
        <v>0</v>
      </c>
      <c r="AJ941" s="378">
        <f t="shared" si="1349"/>
        <v>0</v>
      </c>
      <c r="AK941" s="378">
        <f t="shared" si="1349"/>
        <v>0</v>
      </c>
      <c r="AL941" s="378">
        <f t="shared" si="1349"/>
        <v>0</v>
      </c>
      <c r="AM941" s="629">
        <f t="shared" si="1345"/>
        <v>0</v>
      </c>
    </row>
    <row r="942" spans="1:39" ht="15.5">
      <c r="B942" s="324" t="s">
        <v>339</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v>0</v>
      </c>
      <c r="Z942" s="378">
        <v>0</v>
      </c>
      <c r="AA942" s="378">
        <v>0</v>
      </c>
      <c r="AB942" s="378">
        <v>0</v>
      </c>
      <c r="AC942" s="378">
        <v>0</v>
      </c>
      <c r="AD942" s="378">
        <v>0</v>
      </c>
      <c r="AE942" s="378">
        <v>0</v>
      </c>
      <c r="AF942" s="378">
        <v>0</v>
      </c>
      <c r="AG942" s="378">
        <f t="shared" ref="AG942:AL942" si="1350">AG930*AG933</f>
        <v>0</v>
      </c>
      <c r="AH942" s="378">
        <f t="shared" si="1350"/>
        <v>0</v>
      </c>
      <c r="AI942" s="378">
        <f t="shared" si="1350"/>
        <v>0</v>
      </c>
      <c r="AJ942" s="378">
        <f t="shared" si="1350"/>
        <v>0</v>
      </c>
      <c r="AK942" s="378">
        <f t="shared" si="1350"/>
        <v>0</v>
      </c>
      <c r="AL942" s="378">
        <f t="shared" si="1350"/>
        <v>0</v>
      </c>
      <c r="AM942" s="629">
        <f t="shared" si="1345"/>
        <v>0</v>
      </c>
    </row>
    <row r="943" spans="1:39" ht="15.5">
      <c r="B943" s="349" t="s">
        <v>343</v>
      </c>
      <c r="C943" s="345"/>
      <c r="D943" s="336"/>
      <c r="E943" s="334"/>
      <c r="F943" s="334"/>
      <c r="G943" s="334"/>
      <c r="H943" s="334"/>
      <c r="I943" s="334"/>
      <c r="J943" s="334"/>
      <c r="K943" s="334"/>
      <c r="L943" s="334"/>
      <c r="M943" s="334"/>
      <c r="N943" s="334"/>
      <c r="O943" s="300"/>
      <c r="P943" s="334"/>
      <c r="Q943" s="334"/>
      <c r="R943" s="334"/>
      <c r="S943" s="336"/>
      <c r="T943" s="336"/>
      <c r="U943" s="336"/>
      <c r="V943" s="336"/>
      <c r="W943" s="334"/>
      <c r="X943" s="334"/>
      <c r="Y943" s="346">
        <v>0</v>
      </c>
      <c r="Z943" s="346">
        <v>0</v>
      </c>
      <c r="AA943" s="346">
        <v>0</v>
      </c>
      <c r="AB943" s="346">
        <v>0</v>
      </c>
      <c r="AC943" s="346">
        <v>0</v>
      </c>
      <c r="AD943" s="346">
        <v>0</v>
      </c>
      <c r="AE943" s="346">
        <v>0</v>
      </c>
      <c r="AF943" s="346">
        <v>0</v>
      </c>
      <c r="AG943" s="346">
        <f t="shared" ref="AG943:AL943" si="1351">SUM(AG934:AG942)</f>
        <v>0</v>
      </c>
      <c r="AH943" s="346">
        <f t="shared" si="1351"/>
        <v>0</v>
      </c>
      <c r="AI943" s="346">
        <f t="shared" si="1351"/>
        <v>0</v>
      </c>
      <c r="AJ943" s="346">
        <f t="shared" si="1351"/>
        <v>0</v>
      </c>
      <c r="AK943" s="346">
        <f t="shared" si="1351"/>
        <v>0</v>
      </c>
      <c r="AL943" s="346">
        <f t="shared" si="1351"/>
        <v>0</v>
      </c>
      <c r="AM943" s="407">
        <f>SUM(AM934:AM942)</f>
        <v>0</v>
      </c>
    </row>
    <row r="944" spans="1:39" ht="15.5">
      <c r="B944" s="349" t="s">
        <v>344</v>
      </c>
      <c r="C944" s="345"/>
      <c r="D944" s="350"/>
      <c r="E944" s="334"/>
      <c r="F944" s="334"/>
      <c r="G944" s="334"/>
      <c r="H944" s="334"/>
      <c r="I944" s="334"/>
      <c r="J944" s="334"/>
      <c r="K944" s="334"/>
      <c r="L944" s="334"/>
      <c r="M944" s="334"/>
      <c r="N944" s="334"/>
      <c r="O944" s="300"/>
      <c r="P944" s="334"/>
      <c r="Q944" s="334"/>
      <c r="R944" s="334"/>
      <c r="S944" s="336"/>
      <c r="T944" s="336"/>
      <c r="U944" s="336"/>
      <c r="V944" s="336"/>
      <c r="W944" s="334"/>
      <c r="X944" s="334"/>
      <c r="Y944" s="347">
        <v>0</v>
      </c>
      <c r="Z944" s="347">
        <v>0</v>
      </c>
      <c r="AA944" s="347">
        <v>0</v>
      </c>
      <c r="AB944" s="347">
        <v>0</v>
      </c>
      <c r="AC944" s="347">
        <v>0</v>
      </c>
      <c r="AD944" s="347">
        <v>0</v>
      </c>
      <c r="AE944" s="347">
        <v>0</v>
      </c>
      <c r="AF944" s="347">
        <v>0</v>
      </c>
      <c r="AG944" s="347">
        <f t="shared" ref="AG944:AL944" si="1352">AG931*AG933</f>
        <v>0</v>
      </c>
      <c r="AH944" s="347">
        <f t="shared" si="1352"/>
        <v>0</v>
      </c>
      <c r="AI944" s="347">
        <f t="shared" si="1352"/>
        <v>0</v>
      </c>
      <c r="AJ944" s="347">
        <f t="shared" si="1352"/>
        <v>0</v>
      </c>
      <c r="AK944" s="347">
        <f t="shared" si="1352"/>
        <v>0</v>
      </c>
      <c r="AL944" s="347">
        <f t="shared" si="1352"/>
        <v>0</v>
      </c>
      <c r="AM944" s="407">
        <f>SUM(Y944:AL944)</f>
        <v>0</v>
      </c>
    </row>
    <row r="945" spans="1:39" ht="15.5">
      <c r="B945" s="349" t="s">
        <v>345</v>
      </c>
      <c r="C945" s="345"/>
      <c r="D945" s="350"/>
      <c r="E945" s="334"/>
      <c r="F945" s="334"/>
      <c r="G945" s="334"/>
      <c r="H945" s="334"/>
      <c r="I945" s="334"/>
      <c r="J945" s="334"/>
      <c r="K945" s="334"/>
      <c r="L945" s="334"/>
      <c r="M945" s="334"/>
      <c r="N945" s="334"/>
      <c r="O945" s="300"/>
      <c r="P945" s="334"/>
      <c r="Q945" s="334"/>
      <c r="R945" s="334"/>
      <c r="S945" s="350"/>
      <c r="T945" s="350"/>
      <c r="U945" s="350"/>
      <c r="V945" s="350"/>
      <c r="W945" s="334"/>
      <c r="X945" s="334"/>
      <c r="Y945" s="351"/>
      <c r="Z945" s="351"/>
      <c r="AA945" s="351"/>
      <c r="AB945" s="351"/>
      <c r="AC945" s="351"/>
      <c r="AD945" s="351"/>
      <c r="AE945" s="351"/>
      <c r="AF945" s="351"/>
      <c r="AG945" s="351"/>
      <c r="AH945" s="351"/>
      <c r="AI945" s="351"/>
      <c r="AJ945" s="351"/>
      <c r="AK945" s="351"/>
      <c r="AL945" s="351"/>
      <c r="AM945" s="407">
        <f>AM943-AM944</f>
        <v>0</v>
      </c>
    </row>
    <row r="946" spans="1:39" ht="15.5">
      <c r="B946" s="324"/>
      <c r="C946" s="350"/>
      <c r="D946" s="350"/>
      <c r="E946" s="334"/>
      <c r="F946" s="334"/>
      <c r="G946" s="334"/>
      <c r="H946" s="334"/>
      <c r="I946" s="334"/>
      <c r="J946" s="334"/>
      <c r="K946" s="334"/>
      <c r="L946" s="334"/>
      <c r="M946" s="334"/>
      <c r="N946" s="334"/>
      <c r="O946" s="300"/>
      <c r="P946" s="334"/>
      <c r="Q946" s="334"/>
      <c r="R946" s="334"/>
      <c r="S946" s="350"/>
      <c r="T946" s="345"/>
      <c r="U946" s="350"/>
      <c r="V946" s="350"/>
      <c r="W946" s="334"/>
      <c r="X946" s="334"/>
      <c r="Y946" s="352"/>
      <c r="Z946" s="352"/>
      <c r="AA946" s="352"/>
      <c r="AB946" s="352"/>
      <c r="AC946" s="352"/>
      <c r="AD946" s="352"/>
      <c r="AE946" s="352"/>
      <c r="AF946" s="352"/>
      <c r="AG946" s="352"/>
      <c r="AH946" s="352"/>
      <c r="AI946" s="352"/>
      <c r="AJ946" s="352"/>
      <c r="AK946" s="352"/>
      <c r="AL946" s="352"/>
      <c r="AM946" s="337"/>
    </row>
    <row r="947" spans="1:39" ht="15.5">
      <c r="B947" s="440" t="s">
        <v>340</v>
      </c>
      <c r="C947" s="364"/>
      <c r="D947" s="384"/>
      <c r="E947" s="384"/>
      <c r="F947" s="384"/>
      <c r="G947" s="384"/>
      <c r="H947" s="384"/>
      <c r="I947" s="384"/>
      <c r="J947" s="384"/>
      <c r="K947" s="384"/>
      <c r="L947" s="384"/>
      <c r="M947" s="384"/>
      <c r="N947" s="384"/>
      <c r="O947" s="383"/>
      <c r="P947" s="384"/>
      <c r="Q947" s="384"/>
      <c r="R947" s="384"/>
      <c r="S947" s="364"/>
      <c r="T947" s="385"/>
      <c r="U947" s="385"/>
      <c r="V947" s="384"/>
      <c r="W947" s="384"/>
      <c r="X947" s="385"/>
      <c r="Y947" s="326">
        <v>0</v>
      </c>
      <c r="Z947" s="326">
        <v>0</v>
      </c>
      <c r="AA947" s="326">
        <v>0</v>
      </c>
      <c r="AB947" s="326">
        <v>0</v>
      </c>
      <c r="AC947" s="326">
        <v>0</v>
      </c>
      <c r="AD947" s="326">
        <v>0</v>
      </c>
      <c r="AE947" s="326">
        <v>0</v>
      </c>
      <c r="AF947" s="326">
        <v>0</v>
      </c>
      <c r="AG947" s="326">
        <f t="shared" ref="AG947:AL947" si="1353">IF(AG771="kw",SUMPRODUCT($N$773:$N$928,$P$773:$P$928,AG773:AG928),SUMPRODUCT($E$773:$E$928,AG773:AG928))</f>
        <v>0</v>
      </c>
      <c r="AH947" s="326">
        <f t="shared" si="1353"/>
        <v>0</v>
      </c>
      <c r="AI947" s="326">
        <f t="shared" si="1353"/>
        <v>0</v>
      </c>
      <c r="AJ947" s="326">
        <f t="shared" si="1353"/>
        <v>0</v>
      </c>
      <c r="AK947" s="326">
        <f t="shared" si="1353"/>
        <v>0</v>
      </c>
      <c r="AL947" s="326">
        <f t="shared" si="1353"/>
        <v>0</v>
      </c>
      <c r="AM947" s="386"/>
    </row>
    <row r="948" spans="1:39" ht="18.75" customHeight="1">
      <c r="B948" s="368" t="s">
        <v>587</v>
      </c>
      <c r="C948" s="387"/>
      <c r="D948" s="388"/>
      <c r="E948" s="388"/>
      <c r="F948" s="388"/>
      <c r="G948" s="388"/>
      <c r="H948" s="388"/>
      <c r="I948" s="388"/>
      <c r="J948" s="388"/>
      <c r="K948" s="388"/>
      <c r="L948" s="388"/>
      <c r="M948" s="388"/>
      <c r="N948" s="388"/>
      <c r="O948" s="388"/>
      <c r="P948" s="388"/>
      <c r="Q948" s="388"/>
      <c r="R948" s="388"/>
      <c r="S948" s="371"/>
      <c r="T948" s="372"/>
      <c r="U948" s="388"/>
      <c r="V948" s="388"/>
      <c r="W948" s="388"/>
      <c r="X948" s="388"/>
      <c r="Y948" s="409"/>
      <c r="Z948" s="409"/>
      <c r="AA948" s="409"/>
      <c r="AB948" s="409"/>
      <c r="AC948" s="409"/>
      <c r="AD948" s="409"/>
      <c r="AE948" s="409"/>
      <c r="AF948" s="409"/>
      <c r="AG948" s="409"/>
      <c r="AH948" s="409"/>
      <c r="AI948" s="409"/>
      <c r="AJ948" s="409"/>
      <c r="AK948" s="409"/>
      <c r="AL948" s="409"/>
      <c r="AM948" s="389"/>
    </row>
    <row r="949" spans="1:39" collapsed="1"/>
    <row r="951" spans="1:39" ht="15.5">
      <c r="B951" s="280" t="s">
        <v>341</v>
      </c>
      <c r="C951" s="281"/>
      <c r="D951" s="590" t="s">
        <v>526</v>
      </c>
      <c r="E951" s="253"/>
      <c r="F951" s="590"/>
      <c r="G951" s="253"/>
      <c r="H951" s="253"/>
      <c r="I951" s="253"/>
      <c r="J951" s="253"/>
      <c r="K951" s="253"/>
      <c r="L951" s="253"/>
      <c r="M951" s="253"/>
      <c r="N951" s="253"/>
      <c r="O951" s="281"/>
      <c r="P951" s="253"/>
      <c r="Q951" s="253"/>
      <c r="R951" s="253"/>
      <c r="S951" s="253"/>
      <c r="T951" s="253"/>
      <c r="U951" s="253"/>
      <c r="V951" s="253"/>
      <c r="W951" s="253"/>
      <c r="X951" s="253"/>
      <c r="Y951" s="270"/>
      <c r="Z951" s="267"/>
      <c r="AA951" s="267"/>
      <c r="AB951" s="267"/>
      <c r="AC951" s="267"/>
      <c r="AD951" s="267"/>
      <c r="AE951" s="267"/>
      <c r="AF951" s="267"/>
      <c r="AG951" s="267"/>
      <c r="AH951" s="267"/>
      <c r="AI951" s="267"/>
      <c r="AJ951" s="267"/>
      <c r="AK951" s="267"/>
      <c r="AL951" s="267"/>
    </row>
    <row r="952" spans="1:39" ht="39.75" customHeight="1">
      <c r="B952" s="919" t="s">
        <v>211</v>
      </c>
      <c r="C952" s="920" t="s">
        <v>33</v>
      </c>
      <c r="D952" s="284" t="s">
        <v>422</v>
      </c>
      <c r="E952" s="922" t="s">
        <v>209</v>
      </c>
      <c r="F952" s="923"/>
      <c r="G952" s="923"/>
      <c r="H952" s="923"/>
      <c r="I952" s="923"/>
      <c r="J952" s="923"/>
      <c r="K952" s="923"/>
      <c r="L952" s="923"/>
      <c r="M952" s="924"/>
      <c r="N952" s="928" t="s">
        <v>213</v>
      </c>
      <c r="O952" s="284" t="s">
        <v>423</v>
      </c>
      <c r="P952" s="922" t="s">
        <v>212</v>
      </c>
      <c r="Q952" s="923"/>
      <c r="R952" s="923"/>
      <c r="S952" s="923"/>
      <c r="T952" s="923"/>
      <c r="U952" s="923"/>
      <c r="V952" s="923"/>
      <c r="W952" s="923"/>
      <c r="X952" s="924"/>
      <c r="Y952" s="925" t="s">
        <v>243</v>
      </c>
      <c r="Z952" s="926"/>
      <c r="AA952" s="926"/>
      <c r="AB952" s="926"/>
      <c r="AC952" s="926"/>
      <c r="AD952" s="926"/>
      <c r="AE952" s="926"/>
      <c r="AF952" s="926"/>
      <c r="AG952" s="926"/>
      <c r="AH952" s="926"/>
      <c r="AI952" s="926"/>
      <c r="AJ952" s="926"/>
      <c r="AK952" s="926"/>
      <c r="AL952" s="926"/>
      <c r="AM952" s="927"/>
    </row>
    <row r="953" spans="1:39" ht="65.25" customHeight="1">
      <c r="B953" s="911"/>
      <c r="C953" s="921"/>
      <c r="D953" s="285">
        <v>2020</v>
      </c>
      <c r="E953" s="285">
        <v>2021</v>
      </c>
      <c r="F953" s="285">
        <v>2022</v>
      </c>
      <c r="G953" s="285">
        <v>2023</v>
      </c>
      <c r="H953" s="285">
        <v>2024</v>
      </c>
      <c r="I953" s="285">
        <v>2025</v>
      </c>
      <c r="J953" s="285">
        <v>2026</v>
      </c>
      <c r="K953" s="285">
        <v>2027</v>
      </c>
      <c r="L953" s="285">
        <v>2028</v>
      </c>
      <c r="M953" s="285">
        <v>2029</v>
      </c>
      <c r="N953" s="929"/>
      <c r="O953" s="285">
        <v>2020</v>
      </c>
      <c r="P953" s="285">
        <v>2021</v>
      </c>
      <c r="Q953" s="285">
        <v>2022</v>
      </c>
      <c r="R953" s="285">
        <v>2023</v>
      </c>
      <c r="S953" s="285">
        <v>2024</v>
      </c>
      <c r="T953" s="285">
        <v>2025</v>
      </c>
      <c r="U953" s="285">
        <v>2026</v>
      </c>
      <c r="V953" s="285">
        <v>2027</v>
      </c>
      <c r="W953" s="285">
        <v>2028</v>
      </c>
      <c r="X953" s="285">
        <v>2029</v>
      </c>
      <c r="Y953" s="285" t="s">
        <v>29</v>
      </c>
      <c r="Z953" s="285" t="s">
        <v>371</v>
      </c>
      <c r="AA953" s="285" t="s">
        <v>688</v>
      </c>
      <c r="AB953" s="285" t="s">
        <v>689</v>
      </c>
      <c r="AC953" s="285" t="s">
        <v>733</v>
      </c>
      <c r="AD953" s="285" t="s">
        <v>733</v>
      </c>
      <c r="AE953" s="285" t="s">
        <v>733</v>
      </c>
      <c r="AF953" s="285" t="s">
        <v>733</v>
      </c>
      <c r="AG953" s="285" t="str">
        <f>'1.  LRAMVA Summary'!L52</f>
        <v/>
      </c>
      <c r="AH953" s="285" t="str">
        <f>'1.  LRAMVA Summary'!M52</f>
        <v/>
      </c>
      <c r="AI953" s="285" t="str">
        <f>'1.  LRAMVA Summary'!N52</f>
        <v/>
      </c>
      <c r="AJ953" s="285" t="str">
        <f>'1.  LRAMVA Summary'!O52</f>
        <v/>
      </c>
      <c r="AK953" s="285" t="str">
        <f>'1.  LRAMVA Summary'!P52</f>
        <v/>
      </c>
      <c r="AL953" s="285" t="str">
        <f>'1.  LRAMVA Summary'!Q52</f>
        <v/>
      </c>
      <c r="AM953" s="287" t="str">
        <f>'1.  LRAMVA Summary'!R52</f>
        <v>Total</v>
      </c>
    </row>
    <row r="954" spans="1:39" ht="15" customHeight="1">
      <c r="A954" s="532"/>
      <c r="B954" s="518" t="s">
        <v>504</v>
      </c>
      <c r="C954" s="289"/>
      <c r="D954" s="289"/>
      <c r="E954" s="289"/>
      <c r="F954" s="289"/>
      <c r="G954" s="289"/>
      <c r="H954" s="289"/>
      <c r="I954" s="289"/>
      <c r="J954" s="289"/>
      <c r="K954" s="289"/>
      <c r="L954" s="289"/>
      <c r="M954" s="289"/>
      <c r="N954" s="290"/>
      <c r="O954" s="289"/>
      <c r="P954" s="289"/>
      <c r="Q954" s="289"/>
      <c r="R954" s="289"/>
      <c r="S954" s="289"/>
      <c r="T954" s="289"/>
      <c r="U954" s="289"/>
      <c r="V954" s="289"/>
      <c r="W954" s="289"/>
      <c r="X954" s="289"/>
      <c r="Y954" s="291" t="s">
        <v>27</v>
      </c>
      <c r="Z954" s="291" t="s">
        <v>27</v>
      </c>
      <c r="AA954" s="291" t="s">
        <v>28</v>
      </c>
      <c r="AB954" s="291" t="s">
        <v>28</v>
      </c>
      <c r="AC954" s="291">
        <v>0</v>
      </c>
      <c r="AD954" s="291">
        <v>0</v>
      </c>
      <c r="AE954" s="291">
        <v>0</v>
      </c>
      <c r="AF954" s="291">
        <v>0</v>
      </c>
      <c r="AG954" s="291">
        <f>'1.  LRAMVA Summary'!L53</f>
        <v>0</v>
      </c>
      <c r="AH954" s="291">
        <f>'1.  LRAMVA Summary'!M53</f>
        <v>0</v>
      </c>
      <c r="AI954" s="291">
        <f>'1.  LRAMVA Summary'!N53</f>
        <v>0</v>
      </c>
      <c r="AJ954" s="291">
        <f>'1.  LRAMVA Summary'!O53</f>
        <v>0</v>
      </c>
      <c r="AK954" s="291">
        <f>'1.  LRAMVA Summary'!P53</f>
        <v>0</v>
      </c>
      <c r="AL954" s="291">
        <f>'1.  LRAMVA Summary'!Q53</f>
        <v>0</v>
      </c>
      <c r="AM954" s="292"/>
    </row>
    <row r="955" spans="1:39" ht="15" hidden="1" customHeight="1" outlineLevel="1">
      <c r="A955" s="532"/>
      <c r="B955" s="504" t="s">
        <v>497</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c r="Z955" s="291"/>
      <c r="AA955" s="291"/>
      <c r="AB955" s="291"/>
      <c r="AC955" s="291"/>
      <c r="AD955" s="291"/>
      <c r="AE955" s="291"/>
      <c r="AF955" s="291"/>
      <c r="AG955" s="291"/>
      <c r="AH955" s="291"/>
      <c r="AI955" s="291"/>
      <c r="AJ955" s="291"/>
      <c r="AK955" s="291"/>
      <c r="AL955" s="291"/>
      <c r="AM955" s="292"/>
    </row>
    <row r="956" spans="1:39" ht="15" hidden="1" customHeight="1" outlineLevel="1">
      <c r="A956" s="532">
        <v>1</v>
      </c>
      <c r="B956" s="428" t="s">
        <v>95</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v>0</v>
      </c>
      <c r="Z957" s="411">
        <v>0</v>
      </c>
      <c r="AA957" s="411">
        <v>0</v>
      </c>
      <c r="AB957" s="411">
        <v>0</v>
      </c>
      <c r="AC957" s="411">
        <v>0</v>
      </c>
      <c r="AD957" s="411">
        <v>0</v>
      </c>
      <c r="AE957" s="411">
        <v>0</v>
      </c>
      <c r="AF957" s="411">
        <v>0</v>
      </c>
      <c r="AG957" s="411">
        <f t="shared" ref="AG957" si="1354">AG956</f>
        <v>0</v>
      </c>
      <c r="AH957" s="411">
        <f t="shared" ref="AH957" si="1355">AH956</f>
        <v>0</v>
      </c>
      <c r="AI957" s="411">
        <f t="shared" ref="AI957" si="1356">AI956</f>
        <v>0</v>
      </c>
      <c r="AJ957" s="411">
        <f t="shared" ref="AJ957" si="1357">AJ956</f>
        <v>0</v>
      </c>
      <c r="AK957" s="411">
        <f t="shared" ref="AK957" si="1358">AK956</f>
        <v>0</v>
      </c>
      <c r="AL957" s="411">
        <f t="shared" ref="AL957" si="1359">AL956</f>
        <v>0</v>
      </c>
      <c r="AM957" s="297"/>
    </row>
    <row r="958" spans="1:39" ht="15" hidden="1" customHeight="1" outlineLevel="1">
      <c r="A958" s="532"/>
      <c r="B958" s="298"/>
      <c r="C958" s="299"/>
      <c r="D958" s="299"/>
      <c r="E958" s="299"/>
      <c r="F958" s="299"/>
      <c r="G958" s="299"/>
      <c r="H958" s="299"/>
      <c r="I958" s="299"/>
      <c r="J958" s="299"/>
      <c r="K958" s="299"/>
      <c r="L958" s="299"/>
      <c r="M958" s="299"/>
      <c r="N958" s="300"/>
      <c r="O958" s="299"/>
      <c r="P958" s="299"/>
      <c r="Q958" s="299"/>
      <c r="R958" s="299"/>
      <c r="S958" s="299"/>
      <c r="T958" s="299"/>
      <c r="U958" s="299"/>
      <c r="V958" s="299"/>
      <c r="W958" s="299"/>
      <c r="X958" s="299"/>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2</v>
      </c>
      <c r="B959" s="428" t="s">
        <v>96</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v>0</v>
      </c>
      <c r="Z960" s="411">
        <v>0</v>
      </c>
      <c r="AA960" s="411">
        <v>0</v>
      </c>
      <c r="AB960" s="411">
        <v>0</v>
      </c>
      <c r="AC960" s="411">
        <v>0</v>
      </c>
      <c r="AD960" s="411">
        <v>0</v>
      </c>
      <c r="AE960" s="411">
        <v>0</v>
      </c>
      <c r="AF960" s="411">
        <v>0</v>
      </c>
      <c r="AG960" s="411">
        <f t="shared" ref="AG960" si="1360">AG959</f>
        <v>0</v>
      </c>
      <c r="AH960" s="411">
        <f t="shared" ref="AH960" si="1361">AH959</f>
        <v>0</v>
      </c>
      <c r="AI960" s="411">
        <f t="shared" ref="AI960" si="1362">AI959</f>
        <v>0</v>
      </c>
      <c r="AJ960" s="411">
        <f t="shared" ref="AJ960" si="1363">AJ959</f>
        <v>0</v>
      </c>
      <c r="AK960" s="411">
        <f t="shared" ref="AK960" si="1364">AK959</f>
        <v>0</v>
      </c>
      <c r="AL960" s="411">
        <f t="shared" ref="AL960" si="1365">AL959</f>
        <v>0</v>
      </c>
      <c r="AM960" s="297"/>
    </row>
    <row r="961" spans="1:39" ht="15" hidden="1" customHeight="1" outlineLevel="1">
      <c r="A961" s="532"/>
      <c r="B961" s="298"/>
      <c r="C961" s="299"/>
      <c r="D961" s="304"/>
      <c r="E961" s="304"/>
      <c r="F961" s="304"/>
      <c r="G961" s="304"/>
      <c r="H961" s="304"/>
      <c r="I961" s="304"/>
      <c r="J961" s="304"/>
      <c r="K961" s="304"/>
      <c r="L961" s="304"/>
      <c r="M961" s="304"/>
      <c r="N961" s="300"/>
      <c r="O961" s="304"/>
      <c r="P961" s="304"/>
      <c r="Q961" s="304"/>
      <c r="R961" s="304"/>
      <c r="S961" s="304"/>
      <c r="T961" s="304"/>
      <c r="U961" s="304"/>
      <c r="V961" s="304"/>
      <c r="W961" s="304"/>
      <c r="X961" s="304"/>
      <c r="Y961" s="412"/>
      <c r="Z961" s="413"/>
      <c r="AA961" s="413"/>
      <c r="AB961" s="413"/>
      <c r="AC961" s="413"/>
      <c r="AD961" s="413"/>
      <c r="AE961" s="413"/>
      <c r="AF961" s="413"/>
      <c r="AG961" s="413"/>
      <c r="AH961" s="413"/>
      <c r="AI961" s="413"/>
      <c r="AJ961" s="413"/>
      <c r="AK961" s="413"/>
      <c r="AL961" s="413"/>
      <c r="AM961" s="302"/>
    </row>
    <row r="962" spans="1:39" ht="15" hidden="1" customHeight="1" outlineLevel="1">
      <c r="A962" s="532">
        <v>3</v>
      </c>
      <c r="B962" s="428" t="s">
        <v>97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v>0</v>
      </c>
      <c r="Z963" s="411">
        <v>0</v>
      </c>
      <c r="AA963" s="411">
        <v>0</v>
      </c>
      <c r="AB963" s="411">
        <v>0</v>
      </c>
      <c r="AC963" s="411">
        <v>0</v>
      </c>
      <c r="AD963" s="411">
        <v>0</v>
      </c>
      <c r="AE963" s="411">
        <v>0</v>
      </c>
      <c r="AF963" s="411">
        <v>0</v>
      </c>
      <c r="AG963" s="411">
        <f t="shared" ref="AG963" si="1366">AG962</f>
        <v>0</v>
      </c>
      <c r="AH963" s="411">
        <f t="shared" ref="AH963" si="1367">AH962</f>
        <v>0</v>
      </c>
      <c r="AI963" s="411">
        <f t="shared" ref="AI963" si="1368">AI962</f>
        <v>0</v>
      </c>
      <c r="AJ963" s="411">
        <f t="shared" ref="AJ963" si="1369">AJ962</f>
        <v>0</v>
      </c>
      <c r="AK963" s="411">
        <f t="shared" ref="AK963" si="1370">AK962</f>
        <v>0</v>
      </c>
      <c r="AL963" s="411">
        <f t="shared" ref="AL963" si="1371">AL962</f>
        <v>0</v>
      </c>
      <c r="AM963" s="297"/>
    </row>
    <row r="964" spans="1:39" ht="15" hidden="1" customHeight="1" outlineLevel="1">
      <c r="A964" s="532"/>
      <c r="B964" s="294"/>
      <c r="C964" s="305"/>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4</v>
      </c>
      <c r="B965" s="520" t="s">
        <v>678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v>0</v>
      </c>
      <c r="Z966" s="411">
        <v>0</v>
      </c>
      <c r="AA966" s="411">
        <v>0</v>
      </c>
      <c r="AB966" s="411">
        <v>0</v>
      </c>
      <c r="AC966" s="411">
        <v>0</v>
      </c>
      <c r="AD966" s="411">
        <v>0</v>
      </c>
      <c r="AE966" s="411">
        <v>0</v>
      </c>
      <c r="AF966" s="411">
        <v>0</v>
      </c>
      <c r="AG966" s="411">
        <f t="shared" ref="AG966" si="1372">AG965</f>
        <v>0</v>
      </c>
      <c r="AH966" s="411">
        <f t="shared" ref="AH966" si="1373">AH965</f>
        <v>0</v>
      </c>
      <c r="AI966" s="411">
        <f t="shared" ref="AI966" si="1374">AI965</f>
        <v>0</v>
      </c>
      <c r="AJ966" s="411">
        <f t="shared" ref="AJ966" si="1375">AJ965</f>
        <v>0</v>
      </c>
      <c r="AK966" s="411">
        <f t="shared" ref="AK966" si="1376">AK965</f>
        <v>0</v>
      </c>
      <c r="AL966" s="411">
        <f t="shared" ref="AL966" si="1377">AL965</f>
        <v>0</v>
      </c>
      <c r="AM966" s="297"/>
    </row>
    <row r="967" spans="1:39" ht="15" hidden="1" customHeight="1" outlineLevel="1">
      <c r="A967" s="532"/>
      <c r="B967" s="294"/>
      <c r="C967" s="305"/>
      <c r="D967" s="304"/>
      <c r="E967" s="304"/>
      <c r="F967" s="304"/>
      <c r="G967" s="304"/>
      <c r="H967" s="304"/>
      <c r="I967" s="304"/>
      <c r="J967" s="304"/>
      <c r="K967" s="304"/>
      <c r="L967" s="304"/>
      <c r="M967" s="304"/>
      <c r="N967" s="291"/>
      <c r="O967" s="304"/>
      <c r="P967" s="304"/>
      <c r="Q967" s="304"/>
      <c r="R967" s="304"/>
      <c r="S967" s="304"/>
      <c r="T967" s="304"/>
      <c r="U967" s="304"/>
      <c r="V967" s="304"/>
      <c r="W967" s="304"/>
      <c r="X967" s="304"/>
      <c r="Y967" s="412"/>
      <c r="Z967" s="412"/>
      <c r="AA967" s="412"/>
      <c r="AB967" s="412"/>
      <c r="AC967" s="412"/>
      <c r="AD967" s="412"/>
      <c r="AE967" s="412"/>
      <c r="AF967" s="412"/>
      <c r="AG967" s="412"/>
      <c r="AH967" s="412"/>
      <c r="AI967" s="412"/>
      <c r="AJ967" s="412"/>
      <c r="AK967" s="412"/>
      <c r="AL967" s="412"/>
      <c r="AM967" s="306"/>
    </row>
    <row r="968" spans="1:39" ht="15" hidden="1" customHeight="1" outlineLevel="1">
      <c r="A968" s="532">
        <v>5</v>
      </c>
      <c r="B968" s="428" t="s">
        <v>98</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hidden="1" customHeight="1" outlineLevel="1">
      <c r="A969" s="532"/>
      <c r="B969" s="294" t="s">
        <v>346</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v>0</v>
      </c>
      <c r="Z969" s="411">
        <v>0</v>
      </c>
      <c r="AA969" s="411">
        <v>0</v>
      </c>
      <c r="AB969" s="411">
        <v>0</v>
      </c>
      <c r="AC969" s="411">
        <v>0</v>
      </c>
      <c r="AD969" s="411">
        <v>0</v>
      </c>
      <c r="AE969" s="411">
        <v>0</v>
      </c>
      <c r="AF969" s="411">
        <v>0</v>
      </c>
      <c r="AG969" s="411">
        <f t="shared" ref="AG969" si="1378">AG968</f>
        <v>0</v>
      </c>
      <c r="AH969" s="411">
        <f t="shared" ref="AH969" si="1379">AH968</f>
        <v>0</v>
      </c>
      <c r="AI969" s="411">
        <f t="shared" ref="AI969" si="1380">AI968</f>
        <v>0</v>
      </c>
      <c r="AJ969" s="411">
        <f t="shared" ref="AJ969" si="1381">AJ968</f>
        <v>0</v>
      </c>
      <c r="AK969" s="411">
        <f t="shared" ref="AK969" si="1382">AK968</f>
        <v>0</v>
      </c>
      <c r="AL969" s="411">
        <f t="shared" ref="AL969" si="1383">AL968</f>
        <v>0</v>
      </c>
      <c r="AM969" s="297"/>
    </row>
    <row r="970" spans="1:39" ht="15" hidden="1" customHeight="1" outlineLevel="1">
      <c r="A970" s="532"/>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422"/>
      <c r="Z970" s="423"/>
      <c r="AA970" s="423"/>
      <c r="AB970" s="423"/>
      <c r="AC970" s="423"/>
      <c r="AD970" s="423"/>
      <c r="AE970" s="423"/>
      <c r="AF970" s="423"/>
      <c r="AG970" s="423"/>
      <c r="AH970" s="423"/>
      <c r="AI970" s="423"/>
      <c r="AJ970" s="423"/>
      <c r="AK970" s="423"/>
      <c r="AL970" s="423"/>
      <c r="AM970" s="297"/>
    </row>
    <row r="971" spans="1:39" ht="15.5" hidden="1" outlineLevel="1">
      <c r="A971" s="532"/>
      <c r="B971" s="319" t="s">
        <v>498</v>
      </c>
      <c r="C971" s="289"/>
      <c r="D971" s="289"/>
      <c r="E971" s="289"/>
      <c r="F971" s="289"/>
      <c r="G971" s="289"/>
      <c r="H971" s="289"/>
      <c r="I971" s="289"/>
      <c r="J971" s="289"/>
      <c r="K971" s="289"/>
      <c r="L971" s="289"/>
      <c r="M971" s="289"/>
      <c r="N971" s="290"/>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292"/>
    </row>
    <row r="972" spans="1:39" ht="15" hidden="1" customHeight="1" outlineLevel="1">
      <c r="A972" s="532">
        <v>6</v>
      </c>
      <c r="B972" s="428" t="s">
        <v>99</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v>12</v>
      </c>
      <c r="O973" s="295"/>
      <c r="P973" s="295"/>
      <c r="Q973" s="295"/>
      <c r="R973" s="295"/>
      <c r="S973" s="295"/>
      <c r="T973" s="295"/>
      <c r="U973" s="295"/>
      <c r="V973" s="295"/>
      <c r="W973" s="295"/>
      <c r="X973" s="295"/>
      <c r="Y973" s="411">
        <v>0</v>
      </c>
      <c r="Z973" s="411">
        <v>0</v>
      </c>
      <c r="AA973" s="411">
        <v>0</v>
      </c>
      <c r="AB973" s="411">
        <v>0</v>
      </c>
      <c r="AC973" s="411">
        <v>0</v>
      </c>
      <c r="AD973" s="411">
        <v>0</v>
      </c>
      <c r="AE973" s="411">
        <v>0</v>
      </c>
      <c r="AF973" s="411">
        <v>0</v>
      </c>
      <c r="AG973" s="411">
        <f t="shared" ref="AG973" si="1384">AG972</f>
        <v>0</v>
      </c>
      <c r="AH973" s="411">
        <f t="shared" ref="AH973" si="1385">AH972</f>
        <v>0</v>
      </c>
      <c r="AI973" s="411">
        <f t="shared" ref="AI973" si="1386">AI972</f>
        <v>0</v>
      </c>
      <c r="AJ973" s="411">
        <f t="shared" ref="AJ973" si="1387">AJ972</f>
        <v>0</v>
      </c>
      <c r="AK973" s="411">
        <f t="shared" ref="AK973" si="1388">AK972</f>
        <v>0</v>
      </c>
      <c r="AL973" s="411">
        <f t="shared" ref="AL973" si="1389">AL972</f>
        <v>0</v>
      </c>
      <c r="AM973" s="311"/>
    </row>
    <row r="974" spans="1:39" ht="15" hidden="1" customHeight="1" outlineLevel="1">
      <c r="A974" s="532"/>
      <c r="B974" s="310"/>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2">
        <v>7</v>
      </c>
      <c r="B975" s="428" t="s">
        <v>100</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v>12</v>
      </c>
      <c r="O976" s="295"/>
      <c r="P976" s="295"/>
      <c r="Q976" s="295"/>
      <c r="R976" s="295"/>
      <c r="S976" s="295"/>
      <c r="T976" s="295"/>
      <c r="U976" s="295"/>
      <c r="V976" s="295"/>
      <c r="W976" s="295"/>
      <c r="X976" s="295"/>
      <c r="Y976" s="411">
        <v>0</v>
      </c>
      <c r="Z976" s="411">
        <v>0</v>
      </c>
      <c r="AA976" s="411">
        <v>0</v>
      </c>
      <c r="AB976" s="411">
        <v>0</v>
      </c>
      <c r="AC976" s="411">
        <v>0</v>
      </c>
      <c r="AD976" s="411">
        <v>0</v>
      </c>
      <c r="AE976" s="411">
        <v>0</v>
      </c>
      <c r="AF976" s="411">
        <v>0</v>
      </c>
      <c r="AG976" s="411">
        <f t="shared" ref="AG976" si="1390">AG975</f>
        <v>0</v>
      </c>
      <c r="AH976" s="411">
        <f t="shared" ref="AH976" si="1391">AH975</f>
        <v>0</v>
      </c>
      <c r="AI976" s="411">
        <f t="shared" ref="AI976" si="1392">AI975</f>
        <v>0</v>
      </c>
      <c r="AJ976" s="411">
        <f t="shared" ref="AJ976" si="1393">AJ975</f>
        <v>0</v>
      </c>
      <c r="AK976" s="411">
        <f t="shared" ref="AK976" si="1394">AK975</f>
        <v>0</v>
      </c>
      <c r="AL976" s="411">
        <f t="shared" ref="AL976" si="1395">AL975</f>
        <v>0</v>
      </c>
      <c r="AM976" s="311"/>
    </row>
    <row r="977" spans="1:39" ht="15" hidden="1" customHeight="1" outlineLevel="1">
      <c r="A977" s="532"/>
      <c r="B977" s="314"/>
      <c r="C977" s="312"/>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8</v>
      </c>
      <c r="B978" s="428" t="s">
        <v>101</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v>12</v>
      </c>
      <c r="O979" s="295"/>
      <c r="P979" s="295"/>
      <c r="Q979" s="295"/>
      <c r="R979" s="295"/>
      <c r="S979" s="295"/>
      <c r="T979" s="295"/>
      <c r="U979" s="295"/>
      <c r="V979" s="295"/>
      <c r="W979" s="295"/>
      <c r="X979" s="295"/>
      <c r="Y979" s="411">
        <v>0</v>
      </c>
      <c r="Z979" s="411">
        <v>0</v>
      </c>
      <c r="AA979" s="411">
        <v>0</v>
      </c>
      <c r="AB979" s="411">
        <v>0</v>
      </c>
      <c r="AC979" s="411">
        <v>0</v>
      </c>
      <c r="AD979" s="411">
        <v>0</v>
      </c>
      <c r="AE979" s="411">
        <v>0</v>
      </c>
      <c r="AF979" s="411">
        <v>0</v>
      </c>
      <c r="AG979" s="411">
        <f t="shared" ref="AG979" si="1396">AG978</f>
        <v>0</v>
      </c>
      <c r="AH979" s="411">
        <f t="shared" ref="AH979" si="1397">AH978</f>
        <v>0</v>
      </c>
      <c r="AI979" s="411">
        <f t="shared" ref="AI979" si="1398">AI978</f>
        <v>0</v>
      </c>
      <c r="AJ979" s="411">
        <f t="shared" ref="AJ979" si="1399">AJ978</f>
        <v>0</v>
      </c>
      <c r="AK979" s="411">
        <f t="shared" ref="AK979" si="1400">AK978</f>
        <v>0</v>
      </c>
      <c r="AL979" s="411">
        <f t="shared" ref="AL979" si="1401">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hidden="1" customHeight="1" outlineLevel="1">
      <c r="A981" s="532">
        <v>9</v>
      </c>
      <c r="B981" s="428" t="s">
        <v>102</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v>12</v>
      </c>
      <c r="O982" s="295"/>
      <c r="P982" s="295"/>
      <c r="Q982" s="295"/>
      <c r="R982" s="295"/>
      <c r="S982" s="295"/>
      <c r="T982" s="295"/>
      <c r="U982" s="295"/>
      <c r="V982" s="295"/>
      <c r="W982" s="295"/>
      <c r="X982" s="295"/>
      <c r="Y982" s="411">
        <v>0</v>
      </c>
      <c r="Z982" s="411">
        <v>0</v>
      </c>
      <c r="AA982" s="411">
        <v>0</v>
      </c>
      <c r="AB982" s="411">
        <v>0</v>
      </c>
      <c r="AC982" s="411">
        <v>0</v>
      </c>
      <c r="AD982" s="411">
        <v>0</v>
      </c>
      <c r="AE982" s="411">
        <v>0</v>
      </c>
      <c r="AF982" s="411">
        <v>0</v>
      </c>
      <c r="AG982" s="411">
        <f t="shared" ref="AG982" si="1402">AG981</f>
        <v>0</v>
      </c>
      <c r="AH982" s="411">
        <f t="shared" ref="AH982" si="1403">AH981</f>
        <v>0</v>
      </c>
      <c r="AI982" s="411">
        <f t="shared" ref="AI982" si="1404">AI981</f>
        <v>0</v>
      </c>
      <c r="AJ982" s="411">
        <f t="shared" ref="AJ982" si="1405">AJ981</f>
        <v>0</v>
      </c>
      <c r="AK982" s="411">
        <f t="shared" ref="AK982" si="1406">AK981</f>
        <v>0</v>
      </c>
      <c r="AL982" s="411">
        <f t="shared" ref="AL982" si="1407">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2">
        <v>10</v>
      </c>
      <c r="B984" s="428" t="s">
        <v>103</v>
      </c>
      <c r="C984" s="291" t="s">
        <v>25</v>
      </c>
      <c r="D984" s="295"/>
      <c r="E984" s="295"/>
      <c r="F984" s="295"/>
      <c r="G984" s="295"/>
      <c r="H984" s="295"/>
      <c r="I984" s="295"/>
      <c r="J984" s="295"/>
      <c r="K984" s="295"/>
      <c r="L984" s="295"/>
      <c r="M984" s="295"/>
      <c r="N984" s="295">
        <v>3</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hidden="1" customHeight="1" outlineLevel="1">
      <c r="A985" s="532"/>
      <c r="B985" s="294" t="s">
        <v>346</v>
      </c>
      <c r="C985" s="291" t="s">
        <v>163</v>
      </c>
      <c r="D985" s="295"/>
      <c r="E985" s="295"/>
      <c r="F985" s="295"/>
      <c r="G985" s="295"/>
      <c r="H985" s="295"/>
      <c r="I985" s="295"/>
      <c r="J985" s="295"/>
      <c r="K985" s="295"/>
      <c r="L985" s="295"/>
      <c r="M985" s="295"/>
      <c r="N985" s="295">
        <v>3</v>
      </c>
      <c r="O985" s="295"/>
      <c r="P985" s="295"/>
      <c r="Q985" s="295"/>
      <c r="R985" s="295"/>
      <c r="S985" s="295"/>
      <c r="T985" s="295"/>
      <c r="U985" s="295"/>
      <c r="V985" s="295"/>
      <c r="W985" s="295"/>
      <c r="X985" s="295"/>
      <c r="Y985" s="411">
        <v>0</v>
      </c>
      <c r="Z985" s="411">
        <v>0</v>
      </c>
      <c r="AA985" s="411">
        <v>0</v>
      </c>
      <c r="AB985" s="411">
        <v>0</v>
      </c>
      <c r="AC985" s="411">
        <v>0</v>
      </c>
      <c r="AD985" s="411">
        <v>0</v>
      </c>
      <c r="AE985" s="411">
        <v>0</v>
      </c>
      <c r="AF985" s="411">
        <v>0</v>
      </c>
      <c r="AG985" s="411">
        <f t="shared" ref="AG985" si="1408">AG984</f>
        <v>0</v>
      </c>
      <c r="AH985" s="411">
        <f t="shared" ref="AH985" si="1409">AH984</f>
        <v>0</v>
      </c>
      <c r="AI985" s="411">
        <f t="shared" ref="AI985" si="1410">AI984</f>
        <v>0</v>
      </c>
      <c r="AJ985" s="411">
        <f t="shared" ref="AJ985" si="1411">AJ984</f>
        <v>0</v>
      </c>
      <c r="AK985" s="411">
        <f t="shared" ref="AK985" si="1412">AK984</f>
        <v>0</v>
      </c>
      <c r="AL985" s="411">
        <f t="shared" ref="AL985" si="1413">AL984</f>
        <v>0</v>
      </c>
      <c r="AM985" s="311"/>
    </row>
    <row r="986" spans="1:39" ht="15" hidden="1" customHeight="1" outlineLevel="1">
      <c r="A986" s="532"/>
      <c r="B986" s="314"/>
      <c r="C986" s="312"/>
      <c r="D986" s="316"/>
      <c r="E986" s="316"/>
      <c r="F986" s="316"/>
      <c r="G986" s="316"/>
      <c r="H986" s="316"/>
      <c r="I986" s="316"/>
      <c r="J986" s="316"/>
      <c r="K986" s="316"/>
      <c r="L986" s="316"/>
      <c r="M986" s="316"/>
      <c r="N986" s="291"/>
      <c r="O986" s="316"/>
      <c r="P986" s="316"/>
      <c r="Q986" s="316"/>
      <c r="R986" s="316"/>
      <c r="S986" s="316"/>
      <c r="T986" s="316"/>
      <c r="U986" s="316"/>
      <c r="V986" s="316"/>
      <c r="W986" s="316"/>
      <c r="X986" s="316"/>
      <c r="Y986" s="416"/>
      <c r="Z986" s="417"/>
      <c r="AA986" s="416"/>
      <c r="AB986" s="416"/>
      <c r="AC986" s="416"/>
      <c r="AD986" s="416"/>
      <c r="AE986" s="416"/>
      <c r="AF986" s="416"/>
      <c r="AG986" s="416"/>
      <c r="AH986" s="416"/>
      <c r="AI986" s="416"/>
      <c r="AJ986" s="416"/>
      <c r="AK986" s="416"/>
      <c r="AL986" s="416"/>
      <c r="AM986" s="313"/>
    </row>
    <row r="987" spans="1:39" ht="15" hidden="1" customHeight="1" outlineLevel="1">
      <c r="A987" s="532"/>
      <c r="B987" s="288" t="s">
        <v>10</v>
      </c>
      <c r="C987" s="289"/>
      <c r="D987" s="289"/>
      <c r="E987" s="289"/>
      <c r="F987" s="289"/>
      <c r="G987" s="289"/>
      <c r="H987" s="289"/>
      <c r="I987" s="289"/>
      <c r="J987" s="289"/>
      <c r="K987" s="289"/>
      <c r="L987" s="289"/>
      <c r="M987" s="289"/>
      <c r="N987" s="290"/>
      <c r="O987" s="289"/>
      <c r="P987" s="289"/>
      <c r="Q987" s="289"/>
      <c r="R987" s="289"/>
      <c r="S987" s="289"/>
      <c r="T987" s="289"/>
      <c r="U987" s="289"/>
      <c r="V987" s="289"/>
      <c r="W987" s="289"/>
      <c r="X987" s="289"/>
      <c r="Y987" s="414"/>
      <c r="Z987" s="414"/>
      <c r="AA987" s="414"/>
      <c r="AB987" s="414"/>
      <c r="AC987" s="414"/>
      <c r="AD987" s="414"/>
      <c r="AE987" s="414"/>
      <c r="AF987" s="414"/>
      <c r="AG987" s="414"/>
      <c r="AH987" s="414"/>
      <c r="AI987" s="414"/>
      <c r="AJ987" s="414"/>
      <c r="AK987" s="414"/>
      <c r="AL987" s="414"/>
      <c r="AM987" s="292"/>
    </row>
    <row r="988" spans="1:39" ht="15" hidden="1" customHeight="1" outlineLevel="1">
      <c r="A988" s="532">
        <v>11</v>
      </c>
      <c r="B988" s="428" t="s">
        <v>104</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26"/>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v>12</v>
      </c>
      <c r="O989" s="295"/>
      <c r="P989" s="295"/>
      <c r="Q989" s="295"/>
      <c r="R989" s="295"/>
      <c r="S989" s="295"/>
      <c r="T989" s="295"/>
      <c r="U989" s="295"/>
      <c r="V989" s="295"/>
      <c r="W989" s="295"/>
      <c r="X989" s="295"/>
      <c r="Y989" s="411">
        <v>0</v>
      </c>
      <c r="Z989" s="411">
        <v>0</v>
      </c>
      <c r="AA989" s="411">
        <v>0</v>
      </c>
      <c r="AB989" s="411">
        <v>0</v>
      </c>
      <c r="AC989" s="411">
        <v>0</v>
      </c>
      <c r="AD989" s="411">
        <v>0</v>
      </c>
      <c r="AE989" s="411">
        <v>0</v>
      </c>
      <c r="AF989" s="411">
        <v>0</v>
      </c>
      <c r="AG989" s="411">
        <f t="shared" ref="AG989" si="1414">AG988</f>
        <v>0</v>
      </c>
      <c r="AH989" s="411">
        <f t="shared" ref="AH989" si="1415">AH988</f>
        <v>0</v>
      </c>
      <c r="AI989" s="411">
        <f t="shared" ref="AI989" si="1416">AI988</f>
        <v>0</v>
      </c>
      <c r="AJ989" s="411">
        <f t="shared" ref="AJ989" si="1417">AJ988</f>
        <v>0</v>
      </c>
      <c r="AK989" s="411">
        <f t="shared" ref="AK989" si="1418">AK988</f>
        <v>0</v>
      </c>
      <c r="AL989" s="411">
        <f t="shared" ref="AL989" si="1419">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21"/>
      <c r="AA990" s="421"/>
      <c r="AB990" s="421"/>
      <c r="AC990" s="421"/>
      <c r="AD990" s="421"/>
      <c r="AE990" s="421"/>
      <c r="AF990" s="421"/>
      <c r="AG990" s="421"/>
      <c r="AH990" s="421"/>
      <c r="AI990" s="421"/>
      <c r="AJ990" s="421"/>
      <c r="AK990" s="421"/>
      <c r="AL990" s="421"/>
      <c r="AM990" s="306"/>
    </row>
    <row r="991" spans="1:39" ht="28.5" hidden="1" customHeight="1" outlineLevel="1">
      <c r="A991" s="532">
        <v>12</v>
      </c>
      <c r="B991" s="428" t="s">
        <v>105</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v>12</v>
      </c>
      <c r="O992" s="295"/>
      <c r="P992" s="295"/>
      <c r="Q992" s="295"/>
      <c r="R992" s="295"/>
      <c r="S992" s="295"/>
      <c r="T992" s="295"/>
      <c r="U992" s="295"/>
      <c r="V992" s="295"/>
      <c r="W992" s="295"/>
      <c r="X992" s="295"/>
      <c r="Y992" s="411">
        <v>0</v>
      </c>
      <c r="Z992" s="411">
        <v>0</v>
      </c>
      <c r="AA992" s="411">
        <v>0</v>
      </c>
      <c r="AB992" s="411">
        <v>0</v>
      </c>
      <c r="AC992" s="411">
        <v>0</v>
      </c>
      <c r="AD992" s="411">
        <v>0</v>
      </c>
      <c r="AE992" s="411">
        <v>0</v>
      </c>
      <c r="AF992" s="411">
        <v>0</v>
      </c>
      <c r="AG992" s="411">
        <f t="shared" ref="AG992" si="1420">AG991</f>
        <v>0</v>
      </c>
      <c r="AH992" s="411">
        <f t="shared" ref="AH992" si="1421">AH991</f>
        <v>0</v>
      </c>
      <c r="AI992" s="411">
        <f t="shared" ref="AI992" si="1422">AI991</f>
        <v>0</v>
      </c>
      <c r="AJ992" s="411">
        <f t="shared" ref="AJ992" si="1423">AJ991</f>
        <v>0</v>
      </c>
      <c r="AK992" s="411">
        <f t="shared" ref="AK992" si="1424">AK991</f>
        <v>0</v>
      </c>
      <c r="AL992" s="411">
        <f t="shared" ref="AL992" si="1425">AL991</f>
        <v>0</v>
      </c>
      <c r="AM992" s="297"/>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22"/>
      <c r="Z993" s="422"/>
      <c r="AA993" s="412"/>
      <c r="AB993" s="412"/>
      <c r="AC993" s="412"/>
      <c r="AD993" s="412"/>
      <c r="AE993" s="412"/>
      <c r="AF993" s="412"/>
      <c r="AG993" s="412"/>
      <c r="AH993" s="412"/>
      <c r="AI993" s="412"/>
      <c r="AJ993" s="412"/>
      <c r="AK993" s="412"/>
      <c r="AL993" s="412"/>
      <c r="AM993" s="306"/>
    </row>
    <row r="994" spans="1:40" ht="15" hidden="1" customHeight="1" outlineLevel="1">
      <c r="A994" s="532">
        <v>13</v>
      </c>
      <c r="B994" s="428" t="s">
        <v>106</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0"/>
      <c r="Z994" s="415"/>
      <c r="AA994" s="415"/>
      <c r="AB994" s="415"/>
      <c r="AC994" s="415"/>
      <c r="AD994" s="415"/>
      <c r="AE994" s="415"/>
      <c r="AF994" s="415"/>
      <c r="AG994" s="415"/>
      <c r="AH994" s="415"/>
      <c r="AI994" s="415"/>
      <c r="AJ994" s="415"/>
      <c r="AK994" s="415"/>
      <c r="AL994" s="415"/>
      <c r="AM994" s="296">
        <f>SUM(Y994:AL994)</f>
        <v>0</v>
      </c>
    </row>
    <row r="995" spans="1:40" ht="15" hidden="1" customHeight="1" outlineLevel="1">
      <c r="A995" s="532"/>
      <c r="B995" s="294" t="s">
        <v>346</v>
      </c>
      <c r="C995" s="291" t="s">
        <v>163</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1">
        <v>0</v>
      </c>
      <c r="Z995" s="411">
        <v>0</v>
      </c>
      <c r="AA995" s="411">
        <v>0</v>
      </c>
      <c r="AB995" s="411">
        <v>0</v>
      </c>
      <c r="AC995" s="411">
        <v>0</v>
      </c>
      <c r="AD995" s="411">
        <v>0</v>
      </c>
      <c r="AE995" s="411">
        <v>0</v>
      </c>
      <c r="AF995" s="411">
        <v>0</v>
      </c>
      <c r="AG995" s="411">
        <f t="shared" ref="AG995" si="1426">AG994</f>
        <v>0</v>
      </c>
      <c r="AH995" s="411">
        <f t="shared" ref="AH995" si="1427">AH994</f>
        <v>0</v>
      </c>
      <c r="AI995" s="411">
        <f t="shared" ref="AI995" si="1428">AI994</f>
        <v>0</v>
      </c>
      <c r="AJ995" s="411">
        <f t="shared" ref="AJ995" si="1429">AJ994</f>
        <v>0</v>
      </c>
      <c r="AK995" s="411">
        <f t="shared" ref="AK995" si="1430">AK994</f>
        <v>0</v>
      </c>
      <c r="AL995" s="411">
        <f t="shared" ref="AL995" si="1431">AL994</f>
        <v>0</v>
      </c>
      <c r="AM995" s="306"/>
    </row>
    <row r="996" spans="1:40" ht="15" hidden="1" customHeight="1" outlineLevel="1">
      <c r="A996" s="532"/>
      <c r="B996" s="315"/>
      <c r="C996" s="305"/>
      <c r="D996" s="291"/>
      <c r="E996" s="291"/>
      <c r="F996" s="291"/>
      <c r="G996" s="291"/>
      <c r="H996" s="291"/>
      <c r="I996" s="291"/>
      <c r="J996" s="291"/>
      <c r="K996" s="291"/>
      <c r="L996" s="291"/>
      <c r="M996" s="291"/>
      <c r="N996" s="291"/>
      <c r="O996" s="291"/>
      <c r="P996" s="291"/>
      <c r="Q996" s="291"/>
      <c r="R996" s="291"/>
      <c r="S996" s="291"/>
      <c r="T996" s="291"/>
      <c r="U996" s="291"/>
      <c r="V996" s="291"/>
      <c r="W996" s="291"/>
      <c r="X996" s="291"/>
      <c r="Y996" s="412"/>
      <c r="Z996" s="412"/>
      <c r="AA996" s="412"/>
      <c r="AB996" s="412"/>
      <c r="AC996" s="412"/>
      <c r="AD996" s="412"/>
      <c r="AE996" s="412"/>
      <c r="AF996" s="412"/>
      <c r="AG996" s="412"/>
      <c r="AH996" s="412"/>
      <c r="AI996" s="412"/>
      <c r="AJ996" s="412"/>
      <c r="AK996" s="412"/>
      <c r="AL996" s="412"/>
      <c r="AM996" s="306"/>
    </row>
    <row r="997" spans="1:40" ht="15" hidden="1" customHeight="1" outlineLevel="1">
      <c r="A997" s="532"/>
      <c r="B997" s="288" t="s">
        <v>107</v>
      </c>
      <c r="C997" s="289"/>
      <c r="D997" s="290"/>
      <c r="E997" s="290"/>
      <c r="F997" s="290"/>
      <c r="G997" s="290"/>
      <c r="H997" s="290"/>
      <c r="I997" s="290"/>
      <c r="J997" s="290"/>
      <c r="K997" s="290"/>
      <c r="L997" s="290"/>
      <c r="M997" s="290"/>
      <c r="N997" s="290"/>
      <c r="O997" s="290"/>
      <c r="P997" s="289"/>
      <c r="Q997" s="289"/>
      <c r="R997" s="289"/>
      <c r="S997" s="289"/>
      <c r="T997" s="289"/>
      <c r="U997" s="289"/>
      <c r="V997" s="289"/>
      <c r="W997" s="289"/>
      <c r="X997" s="289"/>
      <c r="Y997" s="414"/>
      <c r="Z997" s="414"/>
      <c r="AA997" s="414"/>
      <c r="AB997" s="414"/>
      <c r="AC997" s="414"/>
      <c r="AD997" s="414"/>
      <c r="AE997" s="414"/>
      <c r="AF997" s="414"/>
      <c r="AG997" s="414"/>
      <c r="AH997" s="414"/>
      <c r="AI997" s="414"/>
      <c r="AJ997" s="414"/>
      <c r="AK997" s="414"/>
      <c r="AL997" s="414"/>
      <c r="AM997" s="292"/>
    </row>
    <row r="998" spans="1:40" ht="15" hidden="1" customHeight="1" outlineLevel="1">
      <c r="A998" s="532">
        <v>14</v>
      </c>
      <c r="B998" s="315" t="s">
        <v>108</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0"/>
      <c r="Z998" s="410"/>
      <c r="AA998" s="410"/>
      <c r="AB998" s="410"/>
      <c r="AC998" s="410"/>
      <c r="AD998" s="410"/>
      <c r="AE998" s="410"/>
      <c r="AF998" s="410"/>
      <c r="AG998" s="410"/>
      <c r="AH998" s="410"/>
      <c r="AI998" s="410"/>
      <c r="AJ998" s="410"/>
      <c r="AK998" s="410"/>
      <c r="AL998" s="410"/>
      <c r="AM998" s="296">
        <f>SUM(Y998:AL998)</f>
        <v>0</v>
      </c>
    </row>
    <row r="999" spans="1:40" ht="15" hidden="1" customHeight="1" outlineLevel="1">
      <c r="A999" s="532"/>
      <c r="B999" s="294" t="s">
        <v>346</v>
      </c>
      <c r="C999" s="291" t="s">
        <v>163</v>
      </c>
      <c r="D999" s="295"/>
      <c r="E999" s="295"/>
      <c r="F999" s="295"/>
      <c r="G999" s="295"/>
      <c r="H999" s="295"/>
      <c r="I999" s="295"/>
      <c r="J999" s="295"/>
      <c r="K999" s="295"/>
      <c r="L999" s="295"/>
      <c r="M999" s="295"/>
      <c r="N999" s="295">
        <v>12</v>
      </c>
      <c r="O999" s="295"/>
      <c r="P999" s="295"/>
      <c r="Q999" s="295"/>
      <c r="R999" s="295"/>
      <c r="S999" s="295"/>
      <c r="T999" s="295"/>
      <c r="U999" s="295"/>
      <c r="V999" s="295"/>
      <c r="W999" s="295"/>
      <c r="X999" s="295"/>
      <c r="Y999" s="411">
        <v>0</v>
      </c>
      <c r="Z999" s="411">
        <v>0</v>
      </c>
      <c r="AA999" s="411">
        <v>0</v>
      </c>
      <c r="AB999" s="411">
        <v>0</v>
      </c>
      <c r="AC999" s="411">
        <v>0</v>
      </c>
      <c r="AD999" s="411">
        <v>0</v>
      </c>
      <c r="AE999" s="411">
        <v>0</v>
      </c>
      <c r="AF999" s="411">
        <v>0</v>
      </c>
      <c r="AG999" s="411">
        <f t="shared" ref="AG999" si="1432">AG998</f>
        <v>0</v>
      </c>
      <c r="AH999" s="411">
        <f t="shared" ref="AH999" si="1433">AH998</f>
        <v>0</v>
      </c>
      <c r="AI999" s="411">
        <f t="shared" ref="AI999" si="1434">AI998</f>
        <v>0</v>
      </c>
      <c r="AJ999" s="411">
        <f t="shared" ref="AJ999" si="1435">AJ998</f>
        <v>0</v>
      </c>
      <c r="AK999" s="411">
        <f t="shared" ref="AK999" si="1436">AK998</f>
        <v>0</v>
      </c>
      <c r="AL999" s="411">
        <f t="shared" ref="AL999" si="1437">AL998</f>
        <v>0</v>
      </c>
      <c r="AM999" s="297"/>
    </row>
    <row r="1000" spans="1:40" ht="15" hidden="1" customHeight="1" outlineLevel="1">
      <c r="A1000" s="532"/>
      <c r="B1000" s="315"/>
      <c r="C1000" s="305"/>
      <c r="D1000" s="291"/>
      <c r="E1000" s="291"/>
      <c r="F1000" s="291"/>
      <c r="G1000" s="291"/>
      <c r="H1000" s="291"/>
      <c r="I1000" s="291"/>
      <c r="J1000" s="291"/>
      <c r="K1000" s="291"/>
      <c r="L1000" s="291"/>
      <c r="M1000" s="291"/>
      <c r="N1000" s="468"/>
      <c r="O1000" s="291"/>
      <c r="P1000" s="291"/>
      <c r="Q1000" s="291"/>
      <c r="R1000" s="291"/>
      <c r="S1000" s="291"/>
      <c r="T1000" s="291"/>
      <c r="U1000" s="291"/>
      <c r="V1000" s="291"/>
      <c r="W1000" s="291"/>
      <c r="X1000" s="291"/>
      <c r="Y1000" s="412"/>
      <c r="Z1000" s="412"/>
      <c r="AA1000" s="412"/>
      <c r="AB1000" s="412"/>
      <c r="AC1000" s="412"/>
      <c r="AD1000" s="412"/>
      <c r="AE1000" s="412"/>
      <c r="AF1000" s="412"/>
      <c r="AG1000" s="412"/>
      <c r="AH1000" s="412"/>
      <c r="AI1000" s="412"/>
      <c r="AJ1000" s="412"/>
      <c r="AK1000" s="412"/>
      <c r="AL1000" s="412"/>
      <c r="AM1000" s="301"/>
      <c r="AN1000" s="630"/>
    </row>
    <row r="1001" spans="1:40" s="309" customFormat="1" ht="15.5" hidden="1" outlineLevel="1">
      <c r="A1001" s="532"/>
      <c r="B1001" s="288" t="s">
        <v>490</v>
      </c>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517"/>
      <c r="AN1001" s="631"/>
    </row>
    <row r="1002" spans="1:40" ht="15.5" hidden="1" outlineLevel="1">
      <c r="A1002" s="532">
        <v>15</v>
      </c>
      <c r="B1002" s="294" t="s">
        <v>495</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632">
        <f>SUM(Y1002:AL1002)</f>
        <v>0</v>
      </c>
      <c r="AN1002" s="630"/>
    </row>
    <row r="1003" spans="1:40" ht="15.5" hidden="1" outlineLevel="1">
      <c r="A1003" s="532"/>
      <c r="B1003" s="294" t="s">
        <v>342</v>
      </c>
      <c r="C1003" s="291" t="s">
        <v>163</v>
      </c>
      <c r="D1003" s="295"/>
      <c r="E1003" s="295"/>
      <c r="F1003" s="295"/>
      <c r="G1003" s="295"/>
      <c r="H1003" s="295"/>
      <c r="I1003" s="295"/>
      <c r="J1003" s="295"/>
      <c r="K1003" s="295"/>
      <c r="L1003" s="295"/>
      <c r="M1003" s="295"/>
      <c r="N1003" s="295">
        <v>0</v>
      </c>
      <c r="O1003" s="295"/>
      <c r="P1003" s="295"/>
      <c r="Q1003" s="295"/>
      <c r="R1003" s="295"/>
      <c r="S1003" s="295"/>
      <c r="T1003" s="295"/>
      <c r="U1003" s="295"/>
      <c r="V1003" s="295"/>
      <c r="W1003" s="295"/>
      <c r="X1003" s="295"/>
      <c r="Y1003" s="411">
        <v>0</v>
      </c>
      <c r="Z1003" s="411">
        <v>0</v>
      </c>
      <c r="AA1003" s="411">
        <v>0</v>
      </c>
      <c r="AB1003" s="411">
        <v>0</v>
      </c>
      <c r="AC1003" s="411">
        <v>0</v>
      </c>
      <c r="AD1003" s="411">
        <v>0</v>
      </c>
      <c r="AE1003" s="411">
        <v>0</v>
      </c>
      <c r="AF1003" s="411">
        <v>0</v>
      </c>
      <c r="AG1003" s="411">
        <f t="shared" ref="AG1003:AL1003" si="1438">AG1002</f>
        <v>0</v>
      </c>
      <c r="AH1003" s="411">
        <f t="shared" si="1438"/>
        <v>0</v>
      </c>
      <c r="AI1003" s="411">
        <f t="shared" si="1438"/>
        <v>0</v>
      </c>
      <c r="AJ1003" s="411">
        <f t="shared" si="1438"/>
        <v>0</v>
      </c>
      <c r="AK1003" s="411">
        <f t="shared" si="1438"/>
        <v>0</v>
      </c>
      <c r="AL1003" s="411">
        <f t="shared" si="1438"/>
        <v>0</v>
      </c>
      <c r="AM1003" s="297"/>
    </row>
    <row r="1004" spans="1:40" ht="15.5" hidden="1" outlineLevel="1">
      <c r="A1004" s="532"/>
      <c r="B1004" s="315"/>
      <c r="C1004" s="305"/>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2"/>
      <c r="AF1004" s="412"/>
      <c r="AG1004" s="412"/>
      <c r="AH1004" s="412"/>
      <c r="AI1004" s="412"/>
      <c r="AJ1004" s="412"/>
      <c r="AK1004" s="412"/>
      <c r="AL1004" s="412"/>
      <c r="AM1004" s="306"/>
    </row>
    <row r="1005" spans="1:40" s="283" customFormat="1" ht="15.5" hidden="1" outlineLevel="1">
      <c r="A1005" s="532">
        <v>16</v>
      </c>
      <c r="B1005" s="324" t="s">
        <v>491</v>
      </c>
      <c r="C1005" s="291" t="s">
        <v>25</v>
      </c>
      <c r="D1005" s="295"/>
      <c r="E1005" s="295"/>
      <c r="F1005" s="295"/>
      <c r="G1005" s="295"/>
      <c r="H1005" s="295"/>
      <c r="I1005" s="295"/>
      <c r="J1005" s="295"/>
      <c r="K1005" s="295"/>
      <c r="L1005" s="295"/>
      <c r="M1005" s="295"/>
      <c r="N1005" s="295">
        <v>0</v>
      </c>
      <c r="O1005" s="295"/>
      <c r="P1005" s="295"/>
      <c r="Q1005" s="295"/>
      <c r="R1005" s="295"/>
      <c r="S1005" s="295"/>
      <c r="T1005" s="295"/>
      <c r="U1005" s="295"/>
      <c r="V1005" s="295"/>
      <c r="W1005" s="295"/>
      <c r="X1005" s="295"/>
      <c r="Y1005" s="410"/>
      <c r="Z1005" s="410"/>
      <c r="AA1005" s="410"/>
      <c r="AB1005" s="410"/>
      <c r="AC1005" s="410"/>
      <c r="AD1005" s="410"/>
      <c r="AE1005" s="410"/>
      <c r="AF1005" s="410"/>
      <c r="AG1005" s="410"/>
      <c r="AH1005" s="410"/>
      <c r="AI1005" s="410"/>
      <c r="AJ1005" s="410"/>
      <c r="AK1005" s="410"/>
      <c r="AL1005" s="410"/>
      <c r="AM1005" s="296">
        <f>SUM(Y1005:AL1005)</f>
        <v>0</v>
      </c>
    </row>
    <row r="1006" spans="1:40" s="283" customFormat="1" ht="15.5" hidden="1" outlineLevel="1">
      <c r="A1006" s="532"/>
      <c r="B1006" s="294" t="s">
        <v>342</v>
      </c>
      <c r="C1006" s="291" t="s">
        <v>163</v>
      </c>
      <c r="D1006" s="295"/>
      <c r="E1006" s="295"/>
      <c r="F1006" s="295"/>
      <c r="G1006" s="295"/>
      <c r="H1006" s="295"/>
      <c r="I1006" s="295"/>
      <c r="J1006" s="295"/>
      <c r="K1006" s="295"/>
      <c r="L1006" s="295"/>
      <c r="M1006" s="295"/>
      <c r="N1006" s="295">
        <v>0</v>
      </c>
      <c r="O1006" s="295"/>
      <c r="P1006" s="295"/>
      <c r="Q1006" s="295"/>
      <c r="R1006" s="295"/>
      <c r="S1006" s="295"/>
      <c r="T1006" s="295"/>
      <c r="U1006" s="295"/>
      <c r="V1006" s="295"/>
      <c r="W1006" s="295"/>
      <c r="X1006" s="295"/>
      <c r="Y1006" s="411">
        <v>0</v>
      </c>
      <c r="Z1006" s="411">
        <v>0</v>
      </c>
      <c r="AA1006" s="411">
        <v>0</v>
      </c>
      <c r="AB1006" s="411">
        <v>0</v>
      </c>
      <c r="AC1006" s="411">
        <v>0</v>
      </c>
      <c r="AD1006" s="411">
        <v>0</v>
      </c>
      <c r="AE1006" s="411">
        <v>0</v>
      </c>
      <c r="AF1006" s="411">
        <v>0</v>
      </c>
      <c r="AG1006" s="411">
        <f t="shared" ref="AG1006:AK1006" si="1439">AG1005</f>
        <v>0</v>
      </c>
      <c r="AH1006" s="411">
        <f t="shared" si="1439"/>
        <v>0</v>
      </c>
      <c r="AI1006" s="411">
        <f t="shared" si="1439"/>
        <v>0</v>
      </c>
      <c r="AJ1006" s="411">
        <f t="shared" si="1439"/>
        <v>0</v>
      </c>
      <c r="AK1006" s="411">
        <f t="shared" si="1439"/>
        <v>0</v>
      </c>
      <c r="AL1006" s="411">
        <f>AL1005</f>
        <v>0</v>
      </c>
      <c r="AM1006" s="297"/>
    </row>
    <row r="1007" spans="1:40" s="283" customFormat="1" ht="15.5" hidden="1" outlineLevel="1">
      <c r="A1007" s="532"/>
      <c r="B1007" s="324"/>
      <c r="C1007" s="291"/>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412"/>
      <c r="Z1007" s="412"/>
      <c r="AA1007" s="412"/>
      <c r="AB1007" s="412"/>
      <c r="AC1007" s="412"/>
      <c r="AD1007" s="412"/>
      <c r="AE1007" s="416"/>
      <c r="AF1007" s="416"/>
      <c r="AG1007" s="416"/>
      <c r="AH1007" s="416"/>
      <c r="AI1007" s="416"/>
      <c r="AJ1007" s="416"/>
      <c r="AK1007" s="416"/>
      <c r="AL1007" s="416"/>
      <c r="AM1007" s="313"/>
    </row>
    <row r="1008" spans="1:40" ht="15.5" hidden="1" outlineLevel="1">
      <c r="A1008" s="532"/>
      <c r="B1008" s="519" t="s">
        <v>496</v>
      </c>
      <c r="C1008" s="320"/>
      <c r="D1008" s="290"/>
      <c r="E1008" s="289"/>
      <c r="F1008" s="289"/>
      <c r="G1008" s="289"/>
      <c r="H1008" s="289"/>
      <c r="I1008" s="289"/>
      <c r="J1008" s="289"/>
      <c r="K1008" s="289"/>
      <c r="L1008" s="289"/>
      <c r="M1008" s="289"/>
      <c r="N1008" s="290"/>
      <c r="O1008" s="289"/>
      <c r="P1008" s="289"/>
      <c r="Q1008" s="289"/>
      <c r="R1008" s="289"/>
      <c r="S1008" s="289"/>
      <c r="T1008" s="289"/>
      <c r="U1008" s="289"/>
      <c r="V1008" s="289"/>
      <c r="W1008" s="289"/>
      <c r="X1008" s="289"/>
      <c r="Y1008" s="414"/>
      <c r="Z1008" s="414"/>
      <c r="AA1008" s="414"/>
      <c r="AB1008" s="414"/>
      <c r="AC1008" s="414"/>
      <c r="AD1008" s="414"/>
      <c r="AE1008" s="414"/>
      <c r="AF1008" s="414"/>
      <c r="AG1008" s="414"/>
      <c r="AH1008" s="414"/>
      <c r="AI1008" s="414"/>
      <c r="AJ1008" s="414"/>
      <c r="AK1008" s="414"/>
      <c r="AL1008" s="414"/>
      <c r="AM1008" s="292"/>
    </row>
    <row r="1009" spans="1:39" ht="15.5" hidden="1" outlineLevel="1">
      <c r="A1009" s="532">
        <v>17</v>
      </c>
      <c r="B1009" s="428" t="s">
        <v>112</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5" hidden="1" outlineLevel="1">
      <c r="A1010" s="532"/>
      <c r="B1010" s="294" t="s">
        <v>342</v>
      </c>
      <c r="C1010" s="291" t="s">
        <v>163</v>
      </c>
      <c r="D1010" s="295"/>
      <c r="E1010" s="295"/>
      <c r="F1010" s="295"/>
      <c r="G1010" s="295"/>
      <c r="H1010" s="295"/>
      <c r="I1010" s="295"/>
      <c r="J1010" s="295"/>
      <c r="K1010" s="295"/>
      <c r="L1010" s="295"/>
      <c r="M1010" s="295"/>
      <c r="N1010" s="295">
        <v>12</v>
      </c>
      <c r="O1010" s="295"/>
      <c r="P1010" s="295"/>
      <c r="Q1010" s="295"/>
      <c r="R1010" s="295"/>
      <c r="S1010" s="295"/>
      <c r="T1010" s="295"/>
      <c r="U1010" s="295"/>
      <c r="V1010" s="295"/>
      <c r="W1010" s="295"/>
      <c r="X1010" s="295"/>
      <c r="Y1010" s="411">
        <v>0</v>
      </c>
      <c r="Z1010" s="411">
        <v>0</v>
      </c>
      <c r="AA1010" s="411">
        <v>0</v>
      </c>
      <c r="AB1010" s="411">
        <v>0</v>
      </c>
      <c r="AC1010" s="411">
        <v>0</v>
      </c>
      <c r="AD1010" s="411">
        <v>0</v>
      </c>
      <c r="AE1010" s="411">
        <v>0</v>
      </c>
      <c r="AF1010" s="411">
        <v>0</v>
      </c>
      <c r="AG1010" s="411">
        <f t="shared" ref="AG1010:AL1010" si="1440">AG1009</f>
        <v>0</v>
      </c>
      <c r="AH1010" s="411">
        <f t="shared" si="1440"/>
        <v>0</v>
      </c>
      <c r="AI1010" s="411">
        <f t="shared" si="1440"/>
        <v>0</v>
      </c>
      <c r="AJ1010" s="411">
        <f t="shared" si="1440"/>
        <v>0</v>
      </c>
      <c r="AK1010" s="411">
        <f t="shared" si="1440"/>
        <v>0</v>
      </c>
      <c r="AL1010" s="411">
        <f t="shared" si="1440"/>
        <v>0</v>
      </c>
      <c r="AM1010" s="306"/>
    </row>
    <row r="1011" spans="1:39" ht="15.5" hidden="1" outlineLevel="1">
      <c r="A1011" s="532"/>
      <c r="B1011" s="294"/>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5"/>
      <c r="AA1011" s="425"/>
      <c r="AB1011" s="425"/>
      <c r="AC1011" s="425"/>
      <c r="AD1011" s="425"/>
      <c r="AE1011" s="425"/>
      <c r="AF1011" s="425"/>
      <c r="AG1011" s="425"/>
      <c r="AH1011" s="425"/>
      <c r="AI1011" s="425"/>
      <c r="AJ1011" s="425"/>
      <c r="AK1011" s="425"/>
      <c r="AL1011" s="425"/>
      <c r="AM1011" s="306"/>
    </row>
    <row r="1012" spans="1:39" ht="15.5" hidden="1" outlineLevel="1">
      <c r="A1012" s="532">
        <v>18</v>
      </c>
      <c r="B1012" s="428" t="s">
        <v>109</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5" hidden="1" outlineLevel="1">
      <c r="A1013" s="532"/>
      <c r="B1013" s="294" t="s">
        <v>342</v>
      </c>
      <c r="C1013" s="291" t="s">
        <v>163</v>
      </c>
      <c r="D1013" s="295"/>
      <c r="E1013" s="295"/>
      <c r="F1013" s="295"/>
      <c r="G1013" s="295"/>
      <c r="H1013" s="295"/>
      <c r="I1013" s="295"/>
      <c r="J1013" s="295"/>
      <c r="K1013" s="295"/>
      <c r="L1013" s="295"/>
      <c r="M1013" s="295"/>
      <c r="N1013" s="295">
        <v>12</v>
      </c>
      <c r="O1013" s="295"/>
      <c r="P1013" s="295"/>
      <c r="Q1013" s="295"/>
      <c r="R1013" s="295"/>
      <c r="S1013" s="295"/>
      <c r="T1013" s="295"/>
      <c r="U1013" s="295"/>
      <c r="V1013" s="295"/>
      <c r="W1013" s="295"/>
      <c r="X1013" s="295"/>
      <c r="Y1013" s="411">
        <v>0</v>
      </c>
      <c r="Z1013" s="411">
        <v>0</v>
      </c>
      <c r="AA1013" s="411">
        <v>0</v>
      </c>
      <c r="AB1013" s="411">
        <v>0</v>
      </c>
      <c r="AC1013" s="411">
        <v>0</v>
      </c>
      <c r="AD1013" s="411">
        <v>0</v>
      </c>
      <c r="AE1013" s="411">
        <v>0</v>
      </c>
      <c r="AF1013" s="411">
        <v>0</v>
      </c>
      <c r="AG1013" s="411">
        <f t="shared" ref="AG1013:AL1013" si="1441">AG1012</f>
        <v>0</v>
      </c>
      <c r="AH1013" s="411">
        <f t="shared" si="1441"/>
        <v>0</v>
      </c>
      <c r="AI1013" s="411">
        <f t="shared" si="1441"/>
        <v>0</v>
      </c>
      <c r="AJ1013" s="411">
        <f t="shared" si="1441"/>
        <v>0</v>
      </c>
      <c r="AK1013" s="411">
        <f t="shared" si="1441"/>
        <v>0</v>
      </c>
      <c r="AL1013" s="411">
        <f t="shared" si="1441"/>
        <v>0</v>
      </c>
      <c r="AM1013" s="306"/>
    </row>
    <row r="1014" spans="1:39" ht="15.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23"/>
      <c r="Z1014" s="424"/>
      <c r="AA1014" s="424"/>
      <c r="AB1014" s="424"/>
      <c r="AC1014" s="424"/>
      <c r="AD1014" s="424"/>
      <c r="AE1014" s="424"/>
      <c r="AF1014" s="424"/>
      <c r="AG1014" s="424"/>
      <c r="AH1014" s="424"/>
      <c r="AI1014" s="424"/>
      <c r="AJ1014" s="424"/>
      <c r="AK1014" s="424"/>
      <c r="AL1014" s="424"/>
      <c r="AM1014" s="297"/>
    </row>
    <row r="1015" spans="1:39" ht="15.5" hidden="1" outlineLevel="1">
      <c r="A1015" s="532">
        <v>19</v>
      </c>
      <c r="B1015" s="428" t="s">
        <v>111</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5" hidden="1" outlineLevel="1">
      <c r="A1016" s="532"/>
      <c r="B1016" s="294" t="s">
        <v>342</v>
      </c>
      <c r="C1016" s="291" t="s">
        <v>163</v>
      </c>
      <c r="D1016" s="295"/>
      <c r="E1016" s="295"/>
      <c r="F1016" s="295"/>
      <c r="G1016" s="295"/>
      <c r="H1016" s="295"/>
      <c r="I1016" s="295"/>
      <c r="J1016" s="295"/>
      <c r="K1016" s="295"/>
      <c r="L1016" s="295"/>
      <c r="M1016" s="295"/>
      <c r="N1016" s="295">
        <v>12</v>
      </c>
      <c r="O1016" s="295"/>
      <c r="P1016" s="295"/>
      <c r="Q1016" s="295"/>
      <c r="R1016" s="295"/>
      <c r="S1016" s="295"/>
      <c r="T1016" s="295"/>
      <c r="U1016" s="295"/>
      <c r="V1016" s="295"/>
      <c r="W1016" s="295"/>
      <c r="X1016" s="295"/>
      <c r="Y1016" s="411">
        <v>0</v>
      </c>
      <c r="Z1016" s="411">
        <v>0</v>
      </c>
      <c r="AA1016" s="411">
        <v>0</v>
      </c>
      <c r="AB1016" s="411">
        <v>0</v>
      </c>
      <c r="AC1016" s="411">
        <v>0</v>
      </c>
      <c r="AD1016" s="411">
        <v>0</v>
      </c>
      <c r="AE1016" s="411">
        <v>0</v>
      </c>
      <c r="AF1016" s="411">
        <v>0</v>
      </c>
      <c r="AG1016" s="411">
        <f t="shared" ref="AG1016:AL1016" si="1442">AG1015</f>
        <v>0</v>
      </c>
      <c r="AH1016" s="411">
        <f t="shared" si="1442"/>
        <v>0</v>
      </c>
      <c r="AI1016" s="411">
        <f t="shared" si="1442"/>
        <v>0</v>
      </c>
      <c r="AJ1016" s="411">
        <f t="shared" si="1442"/>
        <v>0</v>
      </c>
      <c r="AK1016" s="411">
        <f t="shared" si="1442"/>
        <v>0</v>
      </c>
      <c r="AL1016" s="411">
        <f t="shared" si="1442"/>
        <v>0</v>
      </c>
      <c r="AM1016" s="297"/>
    </row>
    <row r="1017" spans="1:39" ht="15.5" hidden="1" outlineLevel="1">
      <c r="A1017" s="532"/>
      <c r="B1017" s="322"/>
      <c r="C1017" s="291"/>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5" hidden="1" outlineLevel="1">
      <c r="A1018" s="532">
        <v>20</v>
      </c>
      <c r="B1018" s="428" t="s">
        <v>110</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39" ht="15.5" hidden="1" outlineLevel="1">
      <c r="A1019" s="532"/>
      <c r="B1019" s="294" t="s">
        <v>342</v>
      </c>
      <c r="C1019" s="291" t="s">
        <v>163</v>
      </c>
      <c r="D1019" s="295"/>
      <c r="E1019" s="295"/>
      <c r="F1019" s="295"/>
      <c r="G1019" s="295"/>
      <c r="H1019" s="295"/>
      <c r="I1019" s="295"/>
      <c r="J1019" s="295"/>
      <c r="K1019" s="295"/>
      <c r="L1019" s="295"/>
      <c r="M1019" s="295"/>
      <c r="N1019" s="295">
        <v>12</v>
      </c>
      <c r="O1019" s="295"/>
      <c r="P1019" s="295"/>
      <c r="Q1019" s="295"/>
      <c r="R1019" s="295"/>
      <c r="S1019" s="295"/>
      <c r="T1019" s="295"/>
      <c r="U1019" s="295"/>
      <c r="V1019" s="295"/>
      <c r="W1019" s="295"/>
      <c r="X1019" s="295"/>
      <c r="Y1019" s="411">
        <v>0</v>
      </c>
      <c r="Z1019" s="411">
        <v>0</v>
      </c>
      <c r="AA1019" s="411">
        <v>0</v>
      </c>
      <c r="AB1019" s="411">
        <v>0</v>
      </c>
      <c r="AC1019" s="411">
        <v>0</v>
      </c>
      <c r="AD1019" s="411">
        <v>0</v>
      </c>
      <c r="AE1019" s="411">
        <v>0</v>
      </c>
      <c r="AF1019" s="411">
        <v>0</v>
      </c>
      <c r="AG1019" s="411">
        <f t="shared" ref="AG1019:AL1019" si="1443">AG1018</f>
        <v>0</v>
      </c>
      <c r="AH1019" s="411">
        <f t="shared" si="1443"/>
        <v>0</v>
      </c>
      <c r="AI1019" s="411">
        <f t="shared" si="1443"/>
        <v>0</v>
      </c>
      <c r="AJ1019" s="411">
        <f t="shared" si="1443"/>
        <v>0</v>
      </c>
      <c r="AK1019" s="411">
        <f t="shared" si="1443"/>
        <v>0</v>
      </c>
      <c r="AL1019" s="411">
        <f t="shared" si="1443"/>
        <v>0</v>
      </c>
      <c r="AM1019" s="306"/>
    </row>
    <row r="1020" spans="1:39" ht="15.5" hidden="1" outlineLevel="1">
      <c r="A1020" s="532"/>
      <c r="B1020" s="323"/>
      <c r="C1020" s="300"/>
      <c r="D1020" s="291"/>
      <c r="E1020" s="291"/>
      <c r="F1020" s="291"/>
      <c r="G1020" s="291"/>
      <c r="H1020" s="291"/>
      <c r="I1020" s="291"/>
      <c r="J1020" s="291"/>
      <c r="K1020" s="291"/>
      <c r="L1020" s="291"/>
      <c r="M1020" s="291"/>
      <c r="N1020" s="300"/>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39" ht="15.5" hidden="1" outlineLevel="1">
      <c r="A1021" s="532"/>
      <c r="B1021" s="518" t="s">
        <v>503</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22"/>
      <c r="Z1021" s="425"/>
      <c r="AA1021" s="425"/>
      <c r="AB1021" s="425"/>
      <c r="AC1021" s="425"/>
      <c r="AD1021" s="425"/>
      <c r="AE1021" s="425"/>
      <c r="AF1021" s="425"/>
      <c r="AG1021" s="425"/>
      <c r="AH1021" s="425"/>
      <c r="AI1021" s="425"/>
      <c r="AJ1021" s="425"/>
      <c r="AK1021" s="425"/>
      <c r="AL1021" s="425"/>
      <c r="AM1021" s="306"/>
    </row>
    <row r="1022" spans="1:39" ht="15.5" hidden="1" outlineLevel="1">
      <c r="A1022" s="532"/>
      <c r="B1022" s="504" t="s">
        <v>499</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21</v>
      </c>
      <c r="B1023" s="428" t="s">
        <v>113</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v>0</v>
      </c>
      <c r="Z1024" s="411">
        <v>0</v>
      </c>
      <c r="AA1024" s="411">
        <v>0</v>
      </c>
      <c r="AB1024" s="411">
        <v>0</v>
      </c>
      <c r="AC1024" s="411">
        <v>0</v>
      </c>
      <c r="AD1024" s="411">
        <v>0</v>
      </c>
      <c r="AE1024" s="411">
        <v>0</v>
      </c>
      <c r="AF1024" s="411">
        <v>0</v>
      </c>
      <c r="AG1024" s="411">
        <f t="shared" ref="AG1024" si="1444">AG1023</f>
        <v>0</v>
      </c>
      <c r="AH1024" s="411">
        <f t="shared" ref="AH1024" si="1445">AH1023</f>
        <v>0</v>
      </c>
      <c r="AI1024" s="411">
        <f t="shared" ref="AI1024" si="1446">AI1023</f>
        <v>0</v>
      </c>
      <c r="AJ1024" s="411">
        <f t="shared" ref="AJ1024" si="1447">AJ1023</f>
        <v>0</v>
      </c>
      <c r="AK1024" s="411">
        <f t="shared" ref="AK1024" si="1448">AK1023</f>
        <v>0</v>
      </c>
      <c r="AL1024" s="411">
        <f t="shared" ref="AL1024" si="1449">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22</v>
      </c>
      <c r="B1026" s="428" t="s">
        <v>114</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v>0</v>
      </c>
      <c r="Z1027" s="411">
        <v>0</v>
      </c>
      <c r="AA1027" s="411">
        <v>0</v>
      </c>
      <c r="AB1027" s="411">
        <v>0</v>
      </c>
      <c r="AC1027" s="411">
        <v>0</v>
      </c>
      <c r="AD1027" s="411">
        <v>0</v>
      </c>
      <c r="AE1027" s="411">
        <v>0</v>
      </c>
      <c r="AF1027" s="411">
        <v>0</v>
      </c>
      <c r="AG1027" s="411">
        <f t="shared" ref="AG1027" si="1450">AG1026</f>
        <v>0</v>
      </c>
      <c r="AH1027" s="411">
        <f t="shared" ref="AH1027" si="1451">AH1026</f>
        <v>0</v>
      </c>
      <c r="AI1027" s="411">
        <f t="shared" ref="AI1027" si="1452">AI1026</f>
        <v>0</v>
      </c>
      <c r="AJ1027" s="411">
        <f t="shared" ref="AJ1027" si="1453">AJ1026</f>
        <v>0</v>
      </c>
      <c r="AK1027" s="411">
        <f t="shared" ref="AK1027" si="1454">AK1026</f>
        <v>0</v>
      </c>
      <c r="AL1027" s="411">
        <f t="shared" ref="AL1027" si="1455">AL1026</f>
        <v>0</v>
      </c>
      <c r="AM1027" s="306"/>
    </row>
    <row r="1028" spans="1:39" ht="15" hidden="1" customHeight="1" outlineLevel="1">
      <c r="A1028" s="532"/>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23</v>
      </c>
      <c r="B1029" s="428" t="s">
        <v>115</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v>0</v>
      </c>
      <c r="Z1030" s="411">
        <v>0</v>
      </c>
      <c r="AA1030" s="411">
        <v>0</v>
      </c>
      <c r="AB1030" s="411">
        <v>0</v>
      </c>
      <c r="AC1030" s="411">
        <v>0</v>
      </c>
      <c r="AD1030" s="411">
        <v>0</v>
      </c>
      <c r="AE1030" s="411">
        <v>0</v>
      </c>
      <c r="AF1030" s="411">
        <v>0</v>
      </c>
      <c r="AG1030" s="411">
        <f t="shared" ref="AG1030" si="1456">AG1029</f>
        <v>0</v>
      </c>
      <c r="AH1030" s="411">
        <f t="shared" ref="AH1030" si="1457">AH1029</f>
        <v>0</v>
      </c>
      <c r="AI1030" s="411">
        <f t="shared" ref="AI1030" si="1458">AI1029</f>
        <v>0</v>
      </c>
      <c r="AJ1030" s="411">
        <f t="shared" ref="AJ1030" si="1459">AJ1029</f>
        <v>0</v>
      </c>
      <c r="AK1030" s="411">
        <f t="shared" ref="AK1030" si="1460">AK1029</f>
        <v>0</v>
      </c>
      <c r="AL1030" s="411">
        <f t="shared" ref="AL1030" si="1461">AL1029</f>
        <v>0</v>
      </c>
      <c r="AM1030" s="306"/>
    </row>
    <row r="1031" spans="1:39" ht="15" hidden="1" customHeight="1" outlineLevel="1">
      <c r="A1031" s="532"/>
      <c r="B1031" s="430"/>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v>24</v>
      </c>
      <c r="B1032" s="428" t="s">
        <v>116</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hidden="1" customHeight="1" outlineLevel="1">
      <c r="A1033" s="532"/>
      <c r="B1033" s="294" t="s">
        <v>346</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v>0</v>
      </c>
      <c r="Z1033" s="411">
        <v>0</v>
      </c>
      <c r="AA1033" s="411">
        <v>0</v>
      </c>
      <c r="AB1033" s="411">
        <v>0</v>
      </c>
      <c r="AC1033" s="411">
        <v>0</v>
      </c>
      <c r="AD1033" s="411">
        <v>0</v>
      </c>
      <c r="AE1033" s="411">
        <v>0</v>
      </c>
      <c r="AF1033" s="411">
        <v>0</v>
      </c>
      <c r="AG1033" s="411">
        <f t="shared" ref="AG1033" si="1462">AG1032</f>
        <v>0</v>
      </c>
      <c r="AH1033" s="411">
        <f t="shared" ref="AH1033" si="1463">AH1032</f>
        <v>0</v>
      </c>
      <c r="AI1033" s="411">
        <f t="shared" ref="AI1033" si="1464">AI1032</f>
        <v>0</v>
      </c>
      <c r="AJ1033" s="411">
        <f t="shared" ref="AJ1033" si="1465">AJ1032</f>
        <v>0</v>
      </c>
      <c r="AK1033" s="411">
        <f t="shared" ref="AK1033" si="1466">AK1032</f>
        <v>0</v>
      </c>
      <c r="AL1033" s="411">
        <f t="shared" ref="AL1033" si="1467">AL1032</f>
        <v>0</v>
      </c>
      <c r="AM1033" s="306"/>
    </row>
    <row r="1034" spans="1:39" ht="15" hidden="1" customHeight="1" outlineLevel="1">
      <c r="A1034" s="532"/>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12"/>
      <c r="Z1034" s="425"/>
      <c r="AA1034" s="425"/>
      <c r="AB1034" s="425"/>
      <c r="AC1034" s="425"/>
      <c r="AD1034" s="425"/>
      <c r="AE1034" s="425"/>
      <c r="AF1034" s="425"/>
      <c r="AG1034" s="425"/>
      <c r="AH1034" s="425"/>
      <c r="AI1034" s="425"/>
      <c r="AJ1034" s="425"/>
      <c r="AK1034" s="425"/>
      <c r="AL1034" s="425"/>
      <c r="AM1034" s="306"/>
    </row>
    <row r="1035" spans="1:39" ht="15" hidden="1" customHeight="1" outlineLevel="1">
      <c r="A1035" s="532"/>
      <c r="B1035" s="288" t="s">
        <v>500</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25</v>
      </c>
      <c r="B1036" s="428" t="s">
        <v>117</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v>12</v>
      </c>
      <c r="O1037" s="295"/>
      <c r="P1037" s="295"/>
      <c r="Q1037" s="295"/>
      <c r="R1037" s="295"/>
      <c r="S1037" s="295"/>
      <c r="T1037" s="295"/>
      <c r="U1037" s="295"/>
      <c r="V1037" s="295"/>
      <c r="W1037" s="295"/>
      <c r="X1037" s="295"/>
      <c r="Y1037" s="411">
        <v>0</v>
      </c>
      <c r="Z1037" s="411">
        <v>0</v>
      </c>
      <c r="AA1037" s="411">
        <v>0</v>
      </c>
      <c r="AB1037" s="411">
        <v>0</v>
      </c>
      <c r="AC1037" s="411">
        <v>0</v>
      </c>
      <c r="AD1037" s="411">
        <v>0</v>
      </c>
      <c r="AE1037" s="411">
        <v>0</v>
      </c>
      <c r="AF1037" s="411">
        <v>0</v>
      </c>
      <c r="AG1037" s="411">
        <f t="shared" ref="AG1037" si="1468">AG1036</f>
        <v>0</v>
      </c>
      <c r="AH1037" s="411">
        <f t="shared" ref="AH1037" si="1469">AH1036</f>
        <v>0</v>
      </c>
      <c r="AI1037" s="411">
        <f t="shared" ref="AI1037" si="1470">AI1036</f>
        <v>0</v>
      </c>
      <c r="AJ1037" s="411">
        <f t="shared" ref="AJ1037" si="1471">AJ1036</f>
        <v>0</v>
      </c>
      <c r="AK1037" s="411">
        <f t="shared" ref="AK1037" si="1472">AK1036</f>
        <v>0</v>
      </c>
      <c r="AL1037" s="411">
        <f t="shared" ref="AL1037" si="1473">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26</v>
      </c>
      <c r="B1039" s="428" t="s">
        <v>118</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v>12</v>
      </c>
      <c r="O1040" s="295"/>
      <c r="P1040" s="295"/>
      <c r="Q1040" s="295"/>
      <c r="R1040" s="295"/>
      <c r="S1040" s="295"/>
      <c r="T1040" s="295"/>
      <c r="U1040" s="295"/>
      <c r="V1040" s="295"/>
      <c r="W1040" s="295"/>
      <c r="X1040" s="295"/>
      <c r="Y1040" s="411">
        <v>0</v>
      </c>
      <c r="Z1040" s="411">
        <v>0</v>
      </c>
      <c r="AA1040" s="411">
        <v>0</v>
      </c>
      <c r="AB1040" s="411">
        <v>0</v>
      </c>
      <c r="AC1040" s="411">
        <v>0</v>
      </c>
      <c r="AD1040" s="411">
        <v>0</v>
      </c>
      <c r="AE1040" s="411">
        <v>0</v>
      </c>
      <c r="AF1040" s="411">
        <v>0</v>
      </c>
      <c r="AG1040" s="411">
        <f t="shared" ref="AG1040" si="1474">AG1039</f>
        <v>0</v>
      </c>
      <c r="AH1040" s="411">
        <f t="shared" ref="AH1040" si="1475">AH1039</f>
        <v>0</v>
      </c>
      <c r="AI1040" s="411">
        <f t="shared" ref="AI1040" si="1476">AI1039</f>
        <v>0</v>
      </c>
      <c r="AJ1040" s="411">
        <f t="shared" ref="AJ1040" si="1477">AJ1039</f>
        <v>0</v>
      </c>
      <c r="AK1040" s="411">
        <f t="shared" ref="AK1040" si="1478">AK1039</f>
        <v>0</v>
      </c>
      <c r="AL1040" s="411">
        <f t="shared" ref="AL1040" si="147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27</v>
      </c>
      <c r="B1042" s="428" t="s">
        <v>119</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v>12</v>
      </c>
      <c r="O1043" s="295"/>
      <c r="P1043" s="295"/>
      <c r="Q1043" s="295"/>
      <c r="R1043" s="295"/>
      <c r="S1043" s="295"/>
      <c r="T1043" s="295"/>
      <c r="U1043" s="295"/>
      <c r="V1043" s="295"/>
      <c r="W1043" s="295"/>
      <c r="X1043" s="295"/>
      <c r="Y1043" s="411">
        <v>0</v>
      </c>
      <c r="Z1043" s="411">
        <v>0</v>
      </c>
      <c r="AA1043" s="411">
        <v>0</v>
      </c>
      <c r="AB1043" s="411">
        <v>0</v>
      </c>
      <c r="AC1043" s="411">
        <v>0</v>
      </c>
      <c r="AD1043" s="411">
        <v>0</v>
      </c>
      <c r="AE1043" s="411">
        <v>0</v>
      </c>
      <c r="AF1043" s="411">
        <v>0</v>
      </c>
      <c r="AG1043" s="411">
        <f t="shared" ref="AG1043" si="1480">AG1042</f>
        <v>0</v>
      </c>
      <c r="AH1043" s="411">
        <f t="shared" ref="AH1043" si="1481">AH1042</f>
        <v>0</v>
      </c>
      <c r="AI1043" s="411">
        <f t="shared" ref="AI1043" si="1482">AI1042</f>
        <v>0</v>
      </c>
      <c r="AJ1043" s="411">
        <f t="shared" ref="AJ1043" si="1483">AJ1042</f>
        <v>0</v>
      </c>
      <c r="AK1043" s="411">
        <f t="shared" ref="AK1043" si="1484">AK1042</f>
        <v>0</v>
      </c>
      <c r="AL1043" s="411">
        <f t="shared" ref="AL1043" si="1485">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28</v>
      </c>
      <c r="B1045" s="428" t="s">
        <v>120</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v>12</v>
      </c>
      <c r="O1046" s="295"/>
      <c r="P1046" s="295"/>
      <c r="Q1046" s="295"/>
      <c r="R1046" s="295"/>
      <c r="S1046" s="295"/>
      <c r="T1046" s="295"/>
      <c r="U1046" s="295"/>
      <c r="V1046" s="295"/>
      <c r="W1046" s="295"/>
      <c r="X1046" s="295"/>
      <c r="Y1046" s="411">
        <v>0</v>
      </c>
      <c r="Z1046" s="411">
        <v>0</v>
      </c>
      <c r="AA1046" s="411">
        <v>0</v>
      </c>
      <c r="AB1046" s="411">
        <v>0</v>
      </c>
      <c r="AC1046" s="411">
        <v>0</v>
      </c>
      <c r="AD1046" s="411">
        <v>0</v>
      </c>
      <c r="AE1046" s="411">
        <v>0</v>
      </c>
      <c r="AF1046" s="411">
        <v>0</v>
      </c>
      <c r="AG1046" s="411">
        <f t="shared" ref="AG1046" si="1486">AG1045</f>
        <v>0</v>
      </c>
      <c r="AH1046" s="411">
        <f t="shared" ref="AH1046" si="1487">AH1045</f>
        <v>0</v>
      </c>
      <c r="AI1046" s="411">
        <f t="shared" ref="AI1046" si="1488">AI1045</f>
        <v>0</v>
      </c>
      <c r="AJ1046" s="411">
        <f t="shared" ref="AJ1046" si="1489">AJ1045</f>
        <v>0</v>
      </c>
      <c r="AK1046" s="411">
        <f t="shared" ref="AK1046" si="1490">AK1045</f>
        <v>0</v>
      </c>
      <c r="AL1046" s="411">
        <f t="shared" ref="AL1046" si="1491">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29</v>
      </c>
      <c r="B1048" s="428" t="s">
        <v>121</v>
      </c>
      <c r="C1048" s="291" t="s">
        <v>25</v>
      </c>
      <c r="D1048" s="295"/>
      <c r="E1048" s="295"/>
      <c r="F1048" s="295"/>
      <c r="G1048" s="295"/>
      <c r="H1048" s="295"/>
      <c r="I1048" s="295"/>
      <c r="J1048" s="295"/>
      <c r="K1048" s="295"/>
      <c r="L1048" s="295"/>
      <c r="M1048" s="295"/>
      <c r="N1048" s="295">
        <v>3</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v>3</v>
      </c>
      <c r="O1049" s="295"/>
      <c r="P1049" s="295"/>
      <c r="Q1049" s="295"/>
      <c r="R1049" s="295"/>
      <c r="S1049" s="295"/>
      <c r="T1049" s="295"/>
      <c r="U1049" s="295"/>
      <c r="V1049" s="295"/>
      <c r="W1049" s="295"/>
      <c r="X1049" s="295"/>
      <c r="Y1049" s="411">
        <v>0</v>
      </c>
      <c r="Z1049" s="411">
        <v>0</v>
      </c>
      <c r="AA1049" s="411">
        <v>0</v>
      </c>
      <c r="AB1049" s="411">
        <v>0</v>
      </c>
      <c r="AC1049" s="411">
        <v>0</v>
      </c>
      <c r="AD1049" s="411">
        <v>0</v>
      </c>
      <c r="AE1049" s="411">
        <v>0</v>
      </c>
      <c r="AF1049" s="411">
        <v>0</v>
      </c>
      <c r="AG1049" s="411">
        <f t="shared" ref="AG1049" si="1492">AG1048</f>
        <v>0</v>
      </c>
      <c r="AH1049" s="411">
        <f t="shared" ref="AH1049" si="1493">AH1048</f>
        <v>0</v>
      </c>
      <c r="AI1049" s="411">
        <f t="shared" ref="AI1049" si="1494">AI1048</f>
        <v>0</v>
      </c>
      <c r="AJ1049" s="411">
        <f t="shared" ref="AJ1049" si="1495">AJ1048</f>
        <v>0</v>
      </c>
      <c r="AK1049" s="411">
        <f t="shared" ref="AK1049" si="1496">AK1048</f>
        <v>0</v>
      </c>
      <c r="AL1049" s="411">
        <f t="shared" ref="AL1049" si="1497">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30</v>
      </c>
      <c r="B1051" s="428" t="s">
        <v>122</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v>12</v>
      </c>
      <c r="O1052" s="295"/>
      <c r="P1052" s="295"/>
      <c r="Q1052" s="295"/>
      <c r="R1052" s="295"/>
      <c r="S1052" s="295"/>
      <c r="T1052" s="295"/>
      <c r="U1052" s="295"/>
      <c r="V1052" s="295"/>
      <c r="W1052" s="295"/>
      <c r="X1052" s="295"/>
      <c r="Y1052" s="411">
        <v>0</v>
      </c>
      <c r="Z1052" s="411">
        <v>0</v>
      </c>
      <c r="AA1052" s="411">
        <v>0</v>
      </c>
      <c r="AB1052" s="411">
        <v>0</v>
      </c>
      <c r="AC1052" s="411">
        <v>0</v>
      </c>
      <c r="AD1052" s="411">
        <v>0</v>
      </c>
      <c r="AE1052" s="411">
        <v>0</v>
      </c>
      <c r="AF1052" s="411">
        <v>0</v>
      </c>
      <c r="AG1052" s="411">
        <f t="shared" ref="AG1052" si="1498">AG1051</f>
        <v>0</v>
      </c>
      <c r="AH1052" s="411">
        <f t="shared" ref="AH1052" si="1499">AH1051</f>
        <v>0</v>
      </c>
      <c r="AI1052" s="411">
        <f t="shared" ref="AI1052" si="1500">AI1051</f>
        <v>0</v>
      </c>
      <c r="AJ1052" s="411">
        <f t="shared" ref="AJ1052" si="1501">AJ1051</f>
        <v>0</v>
      </c>
      <c r="AK1052" s="411">
        <f t="shared" ref="AK1052" si="1502">AK1051</f>
        <v>0</v>
      </c>
      <c r="AL1052" s="411">
        <f t="shared" ref="AL1052" si="1503">AL1051</f>
        <v>0</v>
      </c>
      <c r="AM1052" s="306"/>
    </row>
    <row r="1053" spans="1:39" ht="15" hidden="1" customHeight="1" outlineLevel="1">
      <c r="A1053" s="532"/>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31</v>
      </c>
      <c r="B1054" s="428" t="s">
        <v>123</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v>12</v>
      </c>
      <c r="O1055" s="295"/>
      <c r="P1055" s="295"/>
      <c r="Q1055" s="295"/>
      <c r="R1055" s="295"/>
      <c r="S1055" s="295"/>
      <c r="T1055" s="295"/>
      <c r="U1055" s="295"/>
      <c r="V1055" s="295"/>
      <c r="W1055" s="295"/>
      <c r="X1055" s="295"/>
      <c r="Y1055" s="411">
        <v>0</v>
      </c>
      <c r="Z1055" s="411">
        <v>0</v>
      </c>
      <c r="AA1055" s="411">
        <v>0</v>
      </c>
      <c r="AB1055" s="411">
        <v>0</v>
      </c>
      <c r="AC1055" s="411">
        <v>0</v>
      </c>
      <c r="AD1055" s="411">
        <v>0</v>
      </c>
      <c r="AE1055" s="411">
        <v>0</v>
      </c>
      <c r="AF1055" s="411">
        <v>0</v>
      </c>
      <c r="AG1055" s="411">
        <f t="shared" ref="AG1055" si="1504">AG1054</f>
        <v>0</v>
      </c>
      <c r="AH1055" s="411">
        <f t="shared" ref="AH1055" si="1505">AH1054</f>
        <v>0</v>
      </c>
      <c r="AI1055" s="411">
        <f t="shared" ref="AI1055" si="1506">AI1054</f>
        <v>0</v>
      </c>
      <c r="AJ1055" s="411">
        <f t="shared" ref="AJ1055" si="1507">AJ1054</f>
        <v>0</v>
      </c>
      <c r="AK1055" s="411">
        <f t="shared" ref="AK1055" si="1508">AK1054</f>
        <v>0</v>
      </c>
      <c r="AL1055" s="411">
        <f t="shared" ref="AL1055" si="1509">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v>32</v>
      </c>
      <c r="B1057" s="428" t="s">
        <v>124</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hidden="1" customHeight="1" outlineLevel="1">
      <c r="A1058" s="532"/>
      <c r="B1058" s="294" t="s">
        <v>346</v>
      </c>
      <c r="C1058" s="291" t="s">
        <v>163</v>
      </c>
      <c r="D1058" s="295"/>
      <c r="E1058" s="295"/>
      <c r="F1058" s="295"/>
      <c r="G1058" s="295"/>
      <c r="H1058" s="295"/>
      <c r="I1058" s="295"/>
      <c r="J1058" s="295"/>
      <c r="K1058" s="295"/>
      <c r="L1058" s="295"/>
      <c r="M1058" s="295"/>
      <c r="N1058" s="295">
        <v>12</v>
      </c>
      <c r="O1058" s="295"/>
      <c r="P1058" s="295"/>
      <c r="Q1058" s="295"/>
      <c r="R1058" s="295"/>
      <c r="S1058" s="295"/>
      <c r="T1058" s="295"/>
      <c r="U1058" s="295"/>
      <c r="V1058" s="295"/>
      <c r="W1058" s="295"/>
      <c r="X1058" s="295"/>
      <c r="Y1058" s="411">
        <v>0</v>
      </c>
      <c r="Z1058" s="411">
        <v>0</v>
      </c>
      <c r="AA1058" s="411">
        <v>0</v>
      </c>
      <c r="AB1058" s="411">
        <v>0</v>
      </c>
      <c r="AC1058" s="411">
        <v>0</v>
      </c>
      <c r="AD1058" s="411">
        <v>0</v>
      </c>
      <c r="AE1058" s="411">
        <v>0</v>
      </c>
      <c r="AF1058" s="411">
        <v>0</v>
      </c>
      <c r="AG1058" s="411">
        <f t="shared" ref="AG1058" si="1510">AG1057</f>
        <v>0</v>
      </c>
      <c r="AH1058" s="411">
        <f t="shared" ref="AH1058" si="1511">AH1057</f>
        <v>0</v>
      </c>
      <c r="AI1058" s="411">
        <f t="shared" ref="AI1058" si="1512">AI1057</f>
        <v>0</v>
      </c>
      <c r="AJ1058" s="411">
        <f t="shared" ref="AJ1058" si="1513">AJ1057</f>
        <v>0</v>
      </c>
      <c r="AK1058" s="411">
        <f t="shared" ref="AK1058" si="1514">AK1057</f>
        <v>0</v>
      </c>
      <c r="AL1058" s="411">
        <f t="shared" ref="AL1058" si="1515">AL1057</f>
        <v>0</v>
      </c>
      <c r="AM1058" s="306"/>
    </row>
    <row r="1059" spans="1:39" ht="15" hidden="1" customHeight="1" outlineLevel="1">
      <c r="A1059" s="532"/>
      <c r="B1059" s="428"/>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hidden="1" customHeight="1" outlineLevel="1">
      <c r="A1060" s="532"/>
      <c r="B1060" s="288" t="s">
        <v>501</v>
      </c>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33</v>
      </c>
      <c r="B1061" s="428" t="s">
        <v>125</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v>0</v>
      </c>
      <c r="O1062" s="295"/>
      <c r="P1062" s="295"/>
      <c r="Q1062" s="295"/>
      <c r="R1062" s="295"/>
      <c r="S1062" s="295"/>
      <c r="T1062" s="295"/>
      <c r="U1062" s="295"/>
      <c r="V1062" s="295"/>
      <c r="W1062" s="295"/>
      <c r="X1062" s="295"/>
      <c r="Y1062" s="411">
        <v>0</v>
      </c>
      <c r="Z1062" s="411">
        <v>0</v>
      </c>
      <c r="AA1062" s="411">
        <v>0</v>
      </c>
      <c r="AB1062" s="411">
        <v>0</v>
      </c>
      <c r="AC1062" s="411">
        <v>0</v>
      </c>
      <c r="AD1062" s="411">
        <v>0</v>
      </c>
      <c r="AE1062" s="411">
        <v>0</v>
      </c>
      <c r="AF1062" s="411">
        <v>0</v>
      </c>
      <c r="AG1062" s="411">
        <f t="shared" ref="AG1062" si="1516">AG1061</f>
        <v>0</v>
      </c>
      <c r="AH1062" s="411">
        <f t="shared" ref="AH1062" si="1517">AH1061</f>
        <v>0</v>
      </c>
      <c r="AI1062" s="411">
        <f t="shared" ref="AI1062" si="1518">AI1061</f>
        <v>0</v>
      </c>
      <c r="AJ1062" s="411">
        <f t="shared" ref="AJ1062" si="1519">AJ1061</f>
        <v>0</v>
      </c>
      <c r="AK1062" s="411">
        <f t="shared" ref="AK1062" si="1520">AK1061</f>
        <v>0</v>
      </c>
      <c r="AL1062" s="411">
        <f t="shared" ref="AL1062" si="1521">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34</v>
      </c>
      <c r="B1064" s="428" t="s">
        <v>126</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v>0</v>
      </c>
      <c r="O1065" s="295"/>
      <c r="P1065" s="295"/>
      <c r="Q1065" s="295"/>
      <c r="R1065" s="295"/>
      <c r="S1065" s="295"/>
      <c r="T1065" s="295"/>
      <c r="U1065" s="295"/>
      <c r="V1065" s="295"/>
      <c r="W1065" s="295"/>
      <c r="X1065" s="295"/>
      <c r="Y1065" s="411">
        <v>0</v>
      </c>
      <c r="Z1065" s="411">
        <v>0</v>
      </c>
      <c r="AA1065" s="411">
        <v>0</v>
      </c>
      <c r="AB1065" s="411">
        <v>0</v>
      </c>
      <c r="AC1065" s="411">
        <v>0</v>
      </c>
      <c r="AD1065" s="411">
        <v>0</v>
      </c>
      <c r="AE1065" s="411">
        <v>0</v>
      </c>
      <c r="AF1065" s="411">
        <v>0</v>
      </c>
      <c r="AG1065" s="411">
        <f t="shared" ref="AG1065" si="1522">AG1064</f>
        <v>0</v>
      </c>
      <c r="AH1065" s="411">
        <f t="shared" ref="AH1065" si="1523">AH1064</f>
        <v>0</v>
      </c>
      <c r="AI1065" s="411">
        <f t="shared" ref="AI1065" si="1524">AI1064</f>
        <v>0</v>
      </c>
      <c r="AJ1065" s="411">
        <f t="shared" ref="AJ1065" si="1525">AJ1064</f>
        <v>0</v>
      </c>
      <c r="AK1065" s="411">
        <f t="shared" ref="AK1065" si="1526">AK1064</f>
        <v>0</v>
      </c>
      <c r="AL1065" s="411">
        <f t="shared" ref="AL1065" si="1527">AL1064</f>
        <v>0</v>
      </c>
      <c r="AM1065" s="306"/>
    </row>
    <row r="1066" spans="1:39" ht="15" hidden="1" customHeight="1" outlineLevel="1">
      <c r="A1066" s="532"/>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v>35</v>
      </c>
      <c r="B1067" s="428" t="s">
        <v>127</v>
      </c>
      <c r="C1067" s="291" t="s">
        <v>25</v>
      </c>
      <c r="D1067" s="295"/>
      <c r="E1067" s="295"/>
      <c r="F1067" s="295"/>
      <c r="G1067" s="295"/>
      <c r="H1067" s="295"/>
      <c r="I1067" s="295"/>
      <c r="J1067" s="295"/>
      <c r="K1067" s="295"/>
      <c r="L1067" s="295"/>
      <c r="M1067" s="295"/>
      <c r="N1067" s="295">
        <v>0</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hidden="1" customHeight="1" outlineLevel="1">
      <c r="A1068" s="532"/>
      <c r="B1068" s="294" t="s">
        <v>346</v>
      </c>
      <c r="C1068" s="291" t="s">
        <v>163</v>
      </c>
      <c r="D1068" s="295"/>
      <c r="E1068" s="295"/>
      <c r="F1068" s="295"/>
      <c r="G1068" s="295"/>
      <c r="H1068" s="295"/>
      <c r="I1068" s="295"/>
      <c r="J1068" s="295"/>
      <c r="K1068" s="295"/>
      <c r="L1068" s="295"/>
      <c r="M1068" s="295"/>
      <c r="N1068" s="295">
        <v>0</v>
      </c>
      <c r="O1068" s="295"/>
      <c r="P1068" s="295"/>
      <c r="Q1068" s="295"/>
      <c r="R1068" s="295"/>
      <c r="S1068" s="295"/>
      <c r="T1068" s="295"/>
      <c r="U1068" s="295"/>
      <c r="V1068" s="295"/>
      <c r="W1068" s="295"/>
      <c r="X1068" s="295"/>
      <c r="Y1068" s="411">
        <v>0</v>
      </c>
      <c r="Z1068" s="411">
        <v>0</v>
      </c>
      <c r="AA1068" s="411">
        <v>0</v>
      </c>
      <c r="AB1068" s="411">
        <v>0</v>
      </c>
      <c r="AC1068" s="411">
        <v>0</v>
      </c>
      <c r="AD1068" s="411">
        <v>0</v>
      </c>
      <c r="AE1068" s="411">
        <v>0</v>
      </c>
      <c r="AF1068" s="411">
        <v>0</v>
      </c>
      <c r="AG1068" s="411">
        <f t="shared" ref="AG1068" si="1528">AG1067</f>
        <v>0</v>
      </c>
      <c r="AH1068" s="411">
        <f t="shared" ref="AH1068" si="1529">AH1067</f>
        <v>0</v>
      </c>
      <c r="AI1068" s="411">
        <f t="shared" ref="AI1068" si="1530">AI1067</f>
        <v>0</v>
      </c>
      <c r="AJ1068" s="411">
        <f t="shared" ref="AJ1068" si="1531">AJ1067</f>
        <v>0</v>
      </c>
      <c r="AK1068" s="411">
        <f t="shared" ref="AK1068" si="1532">AK1067</f>
        <v>0</v>
      </c>
      <c r="AL1068" s="411">
        <f t="shared" ref="AL1068" si="1533">AL1067</f>
        <v>0</v>
      </c>
      <c r="AM1068" s="306"/>
    </row>
    <row r="1069" spans="1:39" ht="15" hidden="1" customHeight="1" outlineLevel="1">
      <c r="A1069" s="532"/>
      <c r="B1069" s="431"/>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hidden="1" customHeight="1" outlineLevel="1">
      <c r="A1070" s="532"/>
      <c r="B1070" s="288" t="s">
        <v>502</v>
      </c>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28.5" hidden="1" customHeight="1" outlineLevel="1">
      <c r="A1071" s="532">
        <v>36</v>
      </c>
      <c r="B1071" s="428" t="s">
        <v>128</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v>12</v>
      </c>
      <c r="O1072" s="295"/>
      <c r="P1072" s="295"/>
      <c r="Q1072" s="295"/>
      <c r="R1072" s="295"/>
      <c r="S1072" s="295"/>
      <c r="T1072" s="295"/>
      <c r="U1072" s="295"/>
      <c r="V1072" s="295"/>
      <c r="W1072" s="295"/>
      <c r="X1072" s="295"/>
      <c r="Y1072" s="411">
        <v>0</v>
      </c>
      <c r="Z1072" s="411">
        <v>0</v>
      </c>
      <c r="AA1072" s="411">
        <v>0</v>
      </c>
      <c r="AB1072" s="411">
        <v>0</v>
      </c>
      <c r="AC1072" s="411">
        <v>0</v>
      </c>
      <c r="AD1072" s="411">
        <v>0</v>
      </c>
      <c r="AE1072" s="411">
        <v>0</v>
      </c>
      <c r="AF1072" s="411">
        <v>0</v>
      </c>
      <c r="AG1072" s="411">
        <f t="shared" ref="AG1072" si="1534">AG1071</f>
        <v>0</v>
      </c>
      <c r="AH1072" s="411">
        <f t="shared" ref="AH1072" si="1535">AH1071</f>
        <v>0</v>
      </c>
      <c r="AI1072" s="411">
        <f t="shared" ref="AI1072" si="1536">AI1071</f>
        <v>0</v>
      </c>
      <c r="AJ1072" s="411">
        <f t="shared" ref="AJ1072" si="1537">AJ1071</f>
        <v>0</v>
      </c>
      <c r="AK1072" s="411">
        <f t="shared" ref="AK1072" si="1538">AK1071</f>
        <v>0</v>
      </c>
      <c r="AL1072" s="411">
        <f t="shared" ref="AL1072" si="1539">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37</v>
      </c>
      <c r="B1074" s="428" t="s">
        <v>129</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v>12</v>
      </c>
      <c r="O1075" s="295"/>
      <c r="P1075" s="295"/>
      <c r="Q1075" s="295"/>
      <c r="R1075" s="295"/>
      <c r="S1075" s="295"/>
      <c r="T1075" s="295"/>
      <c r="U1075" s="295"/>
      <c r="V1075" s="295"/>
      <c r="W1075" s="295"/>
      <c r="X1075" s="295"/>
      <c r="Y1075" s="411">
        <v>0</v>
      </c>
      <c r="Z1075" s="411">
        <v>0</v>
      </c>
      <c r="AA1075" s="411">
        <v>0</v>
      </c>
      <c r="AB1075" s="411">
        <v>0</v>
      </c>
      <c r="AC1075" s="411">
        <v>0</v>
      </c>
      <c r="AD1075" s="411">
        <v>0</v>
      </c>
      <c r="AE1075" s="411">
        <v>0</v>
      </c>
      <c r="AF1075" s="411">
        <v>0</v>
      </c>
      <c r="AG1075" s="411">
        <f t="shared" ref="AG1075" si="1540">AG1074</f>
        <v>0</v>
      </c>
      <c r="AH1075" s="411">
        <f t="shared" ref="AH1075" si="1541">AH1074</f>
        <v>0</v>
      </c>
      <c r="AI1075" s="411">
        <f t="shared" ref="AI1075" si="1542">AI1074</f>
        <v>0</v>
      </c>
      <c r="AJ1075" s="411">
        <f t="shared" ref="AJ1075" si="1543">AJ1074</f>
        <v>0</v>
      </c>
      <c r="AK1075" s="411">
        <f t="shared" ref="AK1075" si="1544">AK1074</f>
        <v>0</v>
      </c>
      <c r="AL1075" s="411">
        <f t="shared" ref="AL1075" si="1545">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38</v>
      </c>
      <c r="B1077" s="428" t="s">
        <v>130</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v>12</v>
      </c>
      <c r="O1078" s="295"/>
      <c r="P1078" s="295"/>
      <c r="Q1078" s="295"/>
      <c r="R1078" s="295"/>
      <c r="S1078" s="295"/>
      <c r="T1078" s="295"/>
      <c r="U1078" s="295"/>
      <c r="V1078" s="295"/>
      <c r="W1078" s="295"/>
      <c r="X1078" s="295"/>
      <c r="Y1078" s="411">
        <v>0</v>
      </c>
      <c r="Z1078" s="411">
        <v>0</v>
      </c>
      <c r="AA1078" s="411">
        <v>0</v>
      </c>
      <c r="AB1078" s="411">
        <v>0</v>
      </c>
      <c r="AC1078" s="411">
        <v>0</v>
      </c>
      <c r="AD1078" s="411">
        <v>0</v>
      </c>
      <c r="AE1078" s="411">
        <v>0</v>
      </c>
      <c r="AF1078" s="411">
        <v>0</v>
      </c>
      <c r="AG1078" s="411">
        <f t="shared" ref="AG1078" si="1546">AG1077</f>
        <v>0</v>
      </c>
      <c r="AH1078" s="411">
        <f t="shared" ref="AH1078" si="1547">AH1077</f>
        <v>0</v>
      </c>
      <c r="AI1078" s="411">
        <f t="shared" ref="AI1078" si="1548">AI1077</f>
        <v>0</v>
      </c>
      <c r="AJ1078" s="411">
        <f t="shared" ref="AJ1078" si="1549">AJ1077</f>
        <v>0</v>
      </c>
      <c r="AK1078" s="411">
        <f t="shared" ref="AK1078" si="1550">AK1077</f>
        <v>0</v>
      </c>
      <c r="AL1078" s="411">
        <f t="shared" ref="AL1078" si="1551">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39</v>
      </c>
      <c r="B1080" s="428" t="s">
        <v>131</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v>12</v>
      </c>
      <c r="O1081" s="295"/>
      <c r="P1081" s="295"/>
      <c r="Q1081" s="295"/>
      <c r="R1081" s="295"/>
      <c r="S1081" s="295"/>
      <c r="T1081" s="295"/>
      <c r="U1081" s="295"/>
      <c r="V1081" s="295"/>
      <c r="W1081" s="295"/>
      <c r="X1081" s="295"/>
      <c r="Y1081" s="411">
        <v>0</v>
      </c>
      <c r="Z1081" s="411">
        <v>0</v>
      </c>
      <c r="AA1081" s="411">
        <v>0</v>
      </c>
      <c r="AB1081" s="411">
        <v>0</v>
      </c>
      <c r="AC1081" s="411">
        <v>0</v>
      </c>
      <c r="AD1081" s="411">
        <v>0</v>
      </c>
      <c r="AE1081" s="411">
        <v>0</v>
      </c>
      <c r="AF1081" s="411">
        <v>0</v>
      </c>
      <c r="AG1081" s="411">
        <f t="shared" ref="AG1081" si="1552">AG1080</f>
        <v>0</v>
      </c>
      <c r="AH1081" s="411">
        <f t="shared" ref="AH1081" si="1553">AH1080</f>
        <v>0</v>
      </c>
      <c r="AI1081" s="411">
        <f t="shared" ref="AI1081" si="1554">AI1080</f>
        <v>0</v>
      </c>
      <c r="AJ1081" s="411">
        <f t="shared" ref="AJ1081" si="1555">AJ1080</f>
        <v>0</v>
      </c>
      <c r="AK1081" s="411">
        <f t="shared" ref="AK1081" si="1556">AK1080</f>
        <v>0</v>
      </c>
      <c r="AL1081" s="411">
        <f t="shared" ref="AL1081" si="1557">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hidden="1" customHeight="1" outlineLevel="1">
      <c r="A1083" s="532">
        <v>40</v>
      </c>
      <c r="B1083" s="428" t="s">
        <v>132</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v>12</v>
      </c>
      <c r="O1084" s="295"/>
      <c r="P1084" s="295"/>
      <c r="Q1084" s="295"/>
      <c r="R1084" s="295"/>
      <c r="S1084" s="295"/>
      <c r="T1084" s="295"/>
      <c r="U1084" s="295"/>
      <c r="V1084" s="295"/>
      <c r="W1084" s="295"/>
      <c r="X1084" s="295"/>
      <c r="Y1084" s="411">
        <v>0</v>
      </c>
      <c r="Z1084" s="411">
        <v>0</v>
      </c>
      <c r="AA1084" s="411">
        <v>0</v>
      </c>
      <c r="AB1084" s="411">
        <v>0</v>
      </c>
      <c r="AC1084" s="411">
        <v>0</v>
      </c>
      <c r="AD1084" s="411">
        <v>0</v>
      </c>
      <c r="AE1084" s="411">
        <v>0</v>
      </c>
      <c r="AF1084" s="411">
        <v>0</v>
      </c>
      <c r="AG1084" s="411">
        <f t="shared" ref="AG1084" si="1558">AG1083</f>
        <v>0</v>
      </c>
      <c r="AH1084" s="411">
        <f t="shared" ref="AH1084" si="1559">AH1083</f>
        <v>0</v>
      </c>
      <c r="AI1084" s="411">
        <f t="shared" ref="AI1084" si="1560">AI1083</f>
        <v>0</v>
      </c>
      <c r="AJ1084" s="411">
        <f t="shared" ref="AJ1084" si="1561">AJ1083</f>
        <v>0</v>
      </c>
      <c r="AK1084" s="411">
        <f t="shared" ref="AK1084" si="1562">AK1083</f>
        <v>0</v>
      </c>
      <c r="AL1084" s="411">
        <f t="shared" ref="AL1084" si="1563">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41</v>
      </c>
      <c r="B1086" s="428" t="s">
        <v>133</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295">
        <v>12</v>
      </c>
      <c r="O1087" s="295"/>
      <c r="P1087" s="295"/>
      <c r="Q1087" s="295"/>
      <c r="R1087" s="295"/>
      <c r="S1087" s="295"/>
      <c r="T1087" s="295"/>
      <c r="U1087" s="295"/>
      <c r="V1087" s="295"/>
      <c r="W1087" s="295"/>
      <c r="X1087" s="295"/>
      <c r="Y1087" s="411">
        <v>0</v>
      </c>
      <c r="Z1087" s="411">
        <v>0</v>
      </c>
      <c r="AA1087" s="411">
        <v>0</v>
      </c>
      <c r="AB1087" s="411">
        <v>0</v>
      </c>
      <c r="AC1087" s="411">
        <v>0</v>
      </c>
      <c r="AD1087" s="411">
        <v>0</v>
      </c>
      <c r="AE1087" s="411">
        <v>0</v>
      </c>
      <c r="AF1087" s="411">
        <v>0</v>
      </c>
      <c r="AG1087" s="411">
        <f t="shared" ref="AG1087" si="1564">AG1086</f>
        <v>0</v>
      </c>
      <c r="AH1087" s="411">
        <f t="shared" ref="AH1087" si="1565">AH1086</f>
        <v>0</v>
      </c>
      <c r="AI1087" s="411">
        <f t="shared" ref="AI1087" si="1566">AI1086</f>
        <v>0</v>
      </c>
      <c r="AJ1087" s="411">
        <f t="shared" ref="AJ1087" si="1567">AJ1086</f>
        <v>0</v>
      </c>
      <c r="AK1087" s="411">
        <f t="shared" ref="AK1087" si="1568">AK1086</f>
        <v>0</v>
      </c>
      <c r="AL1087" s="411">
        <f t="shared" ref="AL1087" si="1569">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hidden="1" customHeight="1" outlineLevel="1">
      <c r="A1089" s="532">
        <v>42</v>
      </c>
      <c r="B1089" s="428" t="s">
        <v>134</v>
      </c>
      <c r="C1089" s="291" t="s">
        <v>25</v>
      </c>
      <c r="D1089" s="295"/>
      <c r="E1089" s="295"/>
      <c r="F1089" s="295"/>
      <c r="G1089" s="295"/>
      <c r="H1089" s="295"/>
      <c r="I1089" s="295"/>
      <c r="J1089" s="295"/>
      <c r="K1089" s="295"/>
      <c r="L1089" s="295"/>
      <c r="M1089" s="295"/>
      <c r="N1089" s="291"/>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468"/>
      <c r="O1090" s="295"/>
      <c r="P1090" s="295"/>
      <c r="Q1090" s="295"/>
      <c r="R1090" s="295"/>
      <c r="S1090" s="295"/>
      <c r="T1090" s="295"/>
      <c r="U1090" s="295"/>
      <c r="V1090" s="295"/>
      <c r="W1090" s="295"/>
      <c r="X1090" s="295"/>
      <c r="Y1090" s="411">
        <v>0</v>
      </c>
      <c r="Z1090" s="411">
        <v>0</v>
      </c>
      <c r="AA1090" s="411">
        <v>0</v>
      </c>
      <c r="AB1090" s="411">
        <v>0</v>
      </c>
      <c r="AC1090" s="411">
        <v>0</v>
      </c>
      <c r="AD1090" s="411">
        <v>0</v>
      </c>
      <c r="AE1090" s="411">
        <v>0</v>
      </c>
      <c r="AF1090" s="411">
        <v>0</v>
      </c>
      <c r="AG1090" s="411">
        <f t="shared" ref="AG1090" si="1570">AG1089</f>
        <v>0</v>
      </c>
      <c r="AH1090" s="411">
        <f t="shared" ref="AH1090" si="1571">AH1089</f>
        <v>0</v>
      </c>
      <c r="AI1090" s="411">
        <f t="shared" ref="AI1090" si="1572">AI1089</f>
        <v>0</v>
      </c>
      <c r="AJ1090" s="411">
        <f t="shared" ref="AJ1090" si="1573">AJ1089</f>
        <v>0</v>
      </c>
      <c r="AK1090" s="411">
        <f t="shared" ref="AK1090" si="1574">AK1089</f>
        <v>0</v>
      </c>
      <c r="AL1090" s="411">
        <f t="shared" ref="AL1090" si="157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hidden="1" customHeight="1" outlineLevel="1">
      <c r="A1092" s="532">
        <v>43</v>
      </c>
      <c r="B1092" s="428" t="s">
        <v>135</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v>12</v>
      </c>
      <c r="O1093" s="295"/>
      <c r="P1093" s="295"/>
      <c r="Q1093" s="295"/>
      <c r="R1093" s="295"/>
      <c r="S1093" s="295"/>
      <c r="T1093" s="295"/>
      <c r="U1093" s="295"/>
      <c r="V1093" s="295"/>
      <c r="W1093" s="295"/>
      <c r="X1093" s="295"/>
      <c r="Y1093" s="411">
        <v>0</v>
      </c>
      <c r="Z1093" s="411">
        <v>0</v>
      </c>
      <c r="AA1093" s="411">
        <v>0</v>
      </c>
      <c r="AB1093" s="411">
        <v>0</v>
      </c>
      <c r="AC1093" s="411">
        <v>0</v>
      </c>
      <c r="AD1093" s="411">
        <v>0</v>
      </c>
      <c r="AE1093" s="411">
        <v>0</v>
      </c>
      <c r="AF1093" s="411">
        <v>0</v>
      </c>
      <c r="AG1093" s="411">
        <f t="shared" ref="AG1093" si="1576">AG1092</f>
        <v>0</v>
      </c>
      <c r="AH1093" s="411">
        <f t="shared" ref="AH1093" si="1577">AH1092</f>
        <v>0</v>
      </c>
      <c r="AI1093" s="411">
        <f t="shared" ref="AI1093" si="1578">AI1092</f>
        <v>0</v>
      </c>
      <c r="AJ1093" s="411">
        <f t="shared" ref="AJ1093" si="1579">AJ1092</f>
        <v>0</v>
      </c>
      <c r="AK1093" s="411">
        <f t="shared" ref="AK1093" si="1580">AK1092</f>
        <v>0</v>
      </c>
      <c r="AL1093" s="411">
        <f t="shared" ref="AL1093" si="1581">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hidden="1" customHeight="1" outlineLevel="1">
      <c r="A1095" s="532">
        <v>44</v>
      </c>
      <c r="B1095" s="428" t="s">
        <v>136</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v>12</v>
      </c>
      <c r="O1096" s="295"/>
      <c r="P1096" s="295"/>
      <c r="Q1096" s="295"/>
      <c r="R1096" s="295"/>
      <c r="S1096" s="295"/>
      <c r="T1096" s="295"/>
      <c r="U1096" s="295"/>
      <c r="V1096" s="295"/>
      <c r="W1096" s="295"/>
      <c r="X1096" s="295"/>
      <c r="Y1096" s="411">
        <v>0</v>
      </c>
      <c r="Z1096" s="411">
        <v>0</v>
      </c>
      <c r="AA1096" s="411">
        <v>0</v>
      </c>
      <c r="AB1096" s="411">
        <v>0</v>
      </c>
      <c r="AC1096" s="411">
        <v>0</v>
      </c>
      <c r="AD1096" s="411">
        <v>0</v>
      </c>
      <c r="AE1096" s="411">
        <v>0</v>
      </c>
      <c r="AF1096" s="411">
        <v>0</v>
      </c>
      <c r="AG1096" s="411">
        <f t="shared" ref="AG1096" si="1582">AG1095</f>
        <v>0</v>
      </c>
      <c r="AH1096" s="411">
        <f t="shared" ref="AH1096" si="1583">AH1095</f>
        <v>0</v>
      </c>
      <c r="AI1096" s="411">
        <f t="shared" ref="AI1096" si="1584">AI1095</f>
        <v>0</v>
      </c>
      <c r="AJ1096" s="411">
        <f t="shared" ref="AJ1096" si="1585">AJ1095</f>
        <v>0</v>
      </c>
      <c r="AK1096" s="411">
        <f t="shared" ref="AK1096" si="1586">AK1095</f>
        <v>0</v>
      </c>
      <c r="AL1096" s="411">
        <f t="shared" ref="AL1096" si="1587">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5" hidden="1" customHeight="1" outlineLevel="1">
      <c r="A1098" s="532">
        <v>45</v>
      </c>
      <c r="B1098" s="428" t="s">
        <v>137</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v>12</v>
      </c>
      <c r="O1099" s="295"/>
      <c r="P1099" s="295"/>
      <c r="Q1099" s="295"/>
      <c r="R1099" s="295"/>
      <c r="S1099" s="295"/>
      <c r="T1099" s="295"/>
      <c r="U1099" s="295"/>
      <c r="V1099" s="295"/>
      <c r="W1099" s="295"/>
      <c r="X1099" s="295"/>
      <c r="Y1099" s="411">
        <v>0</v>
      </c>
      <c r="Z1099" s="411">
        <v>0</v>
      </c>
      <c r="AA1099" s="411">
        <v>0</v>
      </c>
      <c r="AB1099" s="411">
        <v>0</v>
      </c>
      <c r="AC1099" s="411">
        <v>0</v>
      </c>
      <c r="AD1099" s="411">
        <v>0</v>
      </c>
      <c r="AE1099" s="411">
        <v>0</v>
      </c>
      <c r="AF1099" s="411">
        <v>0</v>
      </c>
      <c r="AG1099" s="411">
        <f t="shared" ref="AG1099" si="1588">AG1098</f>
        <v>0</v>
      </c>
      <c r="AH1099" s="411">
        <f t="shared" ref="AH1099" si="1589">AH1098</f>
        <v>0</v>
      </c>
      <c r="AI1099" s="411">
        <f t="shared" ref="AI1099" si="1590">AI1098</f>
        <v>0</v>
      </c>
      <c r="AJ1099" s="411">
        <f t="shared" ref="AJ1099" si="1591">AJ1098</f>
        <v>0</v>
      </c>
      <c r="AK1099" s="411">
        <f t="shared" ref="AK1099" si="1592">AK1098</f>
        <v>0</v>
      </c>
      <c r="AL1099" s="411">
        <f t="shared" ref="AL1099" si="1593">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1.9" hidden="1" customHeight="1" outlineLevel="1">
      <c r="A1101" s="532">
        <v>46</v>
      </c>
      <c r="B1101" s="428" t="s">
        <v>138</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v>12</v>
      </c>
      <c r="O1102" s="295"/>
      <c r="P1102" s="295"/>
      <c r="Q1102" s="295"/>
      <c r="R1102" s="295"/>
      <c r="S1102" s="295"/>
      <c r="T1102" s="295"/>
      <c r="U1102" s="295"/>
      <c r="V1102" s="295"/>
      <c r="W1102" s="295"/>
      <c r="X1102" s="295"/>
      <c r="Y1102" s="411">
        <v>0</v>
      </c>
      <c r="Z1102" s="411">
        <v>0</v>
      </c>
      <c r="AA1102" s="411">
        <v>0</v>
      </c>
      <c r="AB1102" s="411">
        <v>0</v>
      </c>
      <c r="AC1102" s="411">
        <v>0</v>
      </c>
      <c r="AD1102" s="411">
        <v>0</v>
      </c>
      <c r="AE1102" s="411">
        <v>0</v>
      </c>
      <c r="AF1102" s="411">
        <v>0</v>
      </c>
      <c r="AG1102" s="411">
        <f t="shared" ref="AG1102" si="1594">AG1101</f>
        <v>0</v>
      </c>
      <c r="AH1102" s="411">
        <f t="shared" ref="AH1102" si="1595">AH1101</f>
        <v>0</v>
      </c>
      <c r="AI1102" s="411">
        <f t="shared" ref="AI1102" si="1596">AI1101</f>
        <v>0</v>
      </c>
      <c r="AJ1102" s="411">
        <f t="shared" ref="AJ1102" si="1597">AJ1101</f>
        <v>0</v>
      </c>
      <c r="AK1102" s="411">
        <f t="shared" ref="AK1102" si="1598">AK1101</f>
        <v>0</v>
      </c>
      <c r="AL1102" s="411">
        <f t="shared" ref="AL1102" si="1599">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5.5" hidden="1" customHeight="1" outlineLevel="1">
      <c r="A1104" s="532">
        <v>47</v>
      </c>
      <c r="B1104" s="428" t="s">
        <v>139</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v>12</v>
      </c>
      <c r="O1105" s="295"/>
      <c r="P1105" s="295"/>
      <c r="Q1105" s="295"/>
      <c r="R1105" s="295"/>
      <c r="S1105" s="295"/>
      <c r="T1105" s="295"/>
      <c r="U1105" s="295"/>
      <c r="V1105" s="295"/>
      <c r="W1105" s="295"/>
      <c r="X1105" s="295"/>
      <c r="Y1105" s="411">
        <v>0</v>
      </c>
      <c r="Z1105" s="411">
        <v>0</v>
      </c>
      <c r="AA1105" s="411">
        <v>0</v>
      </c>
      <c r="AB1105" s="411">
        <v>0</v>
      </c>
      <c r="AC1105" s="411">
        <v>0</v>
      </c>
      <c r="AD1105" s="411">
        <v>0</v>
      </c>
      <c r="AE1105" s="411">
        <v>0</v>
      </c>
      <c r="AF1105" s="411">
        <v>0</v>
      </c>
      <c r="AG1105" s="411">
        <f t="shared" ref="AG1105" si="1600">AG1104</f>
        <v>0</v>
      </c>
      <c r="AH1105" s="411">
        <f t="shared" ref="AH1105" si="1601">AH1104</f>
        <v>0</v>
      </c>
      <c r="AI1105" s="411">
        <f t="shared" ref="AI1105" si="1602">AI1104</f>
        <v>0</v>
      </c>
      <c r="AJ1105" s="411">
        <f t="shared" ref="AJ1105" si="1603">AJ1104</f>
        <v>0</v>
      </c>
      <c r="AK1105" s="411">
        <f t="shared" ref="AK1105" si="1604">AK1104</f>
        <v>0</v>
      </c>
      <c r="AL1105" s="411">
        <f t="shared" ref="AL1105" si="1605">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9.65" hidden="1" customHeight="1" outlineLevel="1">
      <c r="A1107" s="532">
        <v>48</v>
      </c>
      <c r="B1107" s="428" t="s">
        <v>140</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v>12</v>
      </c>
      <c r="O1108" s="295"/>
      <c r="P1108" s="295"/>
      <c r="Q1108" s="295"/>
      <c r="R1108" s="295"/>
      <c r="S1108" s="295"/>
      <c r="T1108" s="295"/>
      <c r="U1108" s="295"/>
      <c r="V1108" s="295"/>
      <c r="W1108" s="295"/>
      <c r="X1108" s="295"/>
      <c r="Y1108" s="411">
        <v>0</v>
      </c>
      <c r="Z1108" s="411">
        <v>0</v>
      </c>
      <c r="AA1108" s="411">
        <v>0</v>
      </c>
      <c r="AB1108" s="411">
        <v>0</v>
      </c>
      <c r="AC1108" s="411">
        <v>0</v>
      </c>
      <c r="AD1108" s="411">
        <v>0</v>
      </c>
      <c r="AE1108" s="411">
        <v>0</v>
      </c>
      <c r="AF1108" s="411">
        <v>0</v>
      </c>
      <c r="AG1108" s="411">
        <f t="shared" ref="AG1108" si="1606">AG1107</f>
        <v>0</v>
      </c>
      <c r="AH1108" s="411">
        <f t="shared" ref="AH1108" si="1607">AH1107</f>
        <v>0</v>
      </c>
      <c r="AI1108" s="411">
        <f t="shared" ref="AI1108" si="1608">AI1107</f>
        <v>0</v>
      </c>
      <c r="AJ1108" s="411">
        <f t="shared" ref="AJ1108" si="1609">AJ1107</f>
        <v>0</v>
      </c>
      <c r="AK1108" s="411">
        <f t="shared" ref="AK1108" si="1610">AK1107</f>
        <v>0</v>
      </c>
      <c r="AL1108" s="411">
        <f t="shared" ref="AL1108" si="1611">AL1107</f>
        <v>0</v>
      </c>
      <c r="AM1108" s="306"/>
    </row>
    <row r="1109" spans="1:39" ht="15" hidden="1" customHeight="1" outlineLevel="1">
      <c r="A1109" s="532"/>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3" hidden="1" customHeight="1" outlineLevel="1">
      <c r="A1110" s="532">
        <v>49</v>
      </c>
      <c r="B1110" s="428" t="s">
        <v>141</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hidden="1" customHeight="1" outlineLevel="1">
      <c r="A1111" s="532"/>
      <c r="B1111" s="294" t="s">
        <v>346</v>
      </c>
      <c r="C1111" s="291" t="s">
        <v>163</v>
      </c>
      <c r="D1111" s="295"/>
      <c r="E1111" s="295"/>
      <c r="F1111" s="295"/>
      <c r="G1111" s="295"/>
      <c r="H1111" s="295"/>
      <c r="I1111" s="295"/>
      <c r="J1111" s="295"/>
      <c r="K1111" s="295"/>
      <c r="L1111" s="295"/>
      <c r="M1111" s="295"/>
      <c r="N1111" s="295">
        <v>12</v>
      </c>
      <c r="O1111" s="295"/>
      <c r="P1111" s="295"/>
      <c r="Q1111" s="295"/>
      <c r="R1111" s="295"/>
      <c r="S1111" s="295"/>
      <c r="T1111" s="295"/>
      <c r="U1111" s="295"/>
      <c r="V1111" s="295"/>
      <c r="W1111" s="295"/>
      <c r="X1111" s="295"/>
      <c r="Y1111" s="411">
        <v>0</v>
      </c>
      <c r="Z1111" s="411">
        <v>0</v>
      </c>
      <c r="AA1111" s="411">
        <v>0</v>
      </c>
      <c r="AB1111" s="411">
        <v>0</v>
      </c>
      <c r="AC1111" s="411">
        <v>0</v>
      </c>
      <c r="AD1111" s="411">
        <v>0</v>
      </c>
      <c r="AE1111" s="411">
        <v>0</v>
      </c>
      <c r="AF1111" s="411">
        <v>0</v>
      </c>
      <c r="AG1111" s="411">
        <f t="shared" ref="AG1111" si="1612">AG1110</f>
        <v>0</v>
      </c>
      <c r="AH1111" s="411">
        <f t="shared" ref="AH1111" si="1613">AH1110</f>
        <v>0</v>
      </c>
      <c r="AI1111" s="411">
        <f t="shared" ref="AI1111" si="1614">AI1110</f>
        <v>0</v>
      </c>
      <c r="AJ1111" s="411">
        <f t="shared" ref="AJ1111" si="1615">AJ1110</f>
        <v>0</v>
      </c>
      <c r="AK1111" s="411">
        <f t="shared" ref="AK1111" si="1616">AK1110</f>
        <v>0</v>
      </c>
      <c r="AL1111" s="411">
        <f t="shared" ref="AL1111" si="1617">AL1110</f>
        <v>0</v>
      </c>
      <c r="AM1111" s="306"/>
    </row>
    <row r="1112" spans="1:39" ht="15" hidden="1" customHeight="1" outlineLevel="1">
      <c r="A1112" s="532"/>
      <c r="B1112" s="294"/>
      <c r="C1112" s="305"/>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301"/>
      <c r="Z1112" s="301"/>
      <c r="AA1112" s="301"/>
      <c r="AB1112" s="301"/>
      <c r="AC1112" s="301"/>
      <c r="AD1112" s="301"/>
      <c r="AE1112" s="301"/>
      <c r="AF1112" s="301"/>
      <c r="AG1112" s="301"/>
      <c r="AH1112" s="301"/>
      <c r="AI1112" s="301"/>
      <c r="AJ1112" s="301"/>
      <c r="AK1112" s="301"/>
      <c r="AL1112" s="301"/>
      <c r="AM1112" s="306"/>
    </row>
    <row r="1113" spans="1:39" ht="15.5" collapsed="1">
      <c r="B1113" s="327" t="s">
        <v>347</v>
      </c>
      <c r="C1113" s="329"/>
      <c r="D1113" s="329">
        <v>0</v>
      </c>
      <c r="E1113" s="329"/>
      <c r="F1113" s="329"/>
      <c r="G1113" s="329"/>
      <c r="H1113" s="329"/>
      <c r="I1113" s="329"/>
      <c r="J1113" s="329"/>
      <c r="K1113" s="329"/>
      <c r="L1113" s="329"/>
      <c r="M1113" s="329"/>
      <c r="N1113" s="329"/>
      <c r="O1113" s="329">
        <v>0</v>
      </c>
      <c r="P1113" s="329"/>
      <c r="Q1113" s="329"/>
      <c r="R1113" s="329"/>
      <c r="S1113" s="329"/>
      <c r="T1113" s="329"/>
      <c r="U1113" s="329"/>
      <c r="V1113" s="329"/>
      <c r="W1113" s="329"/>
      <c r="X1113" s="329"/>
      <c r="Y1113" s="329">
        <v>0</v>
      </c>
      <c r="Z1113" s="329">
        <v>0</v>
      </c>
      <c r="AA1113" s="329">
        <v>0</v>
      </c>
      <c r="AB1113" s="329">
        <v>0</v>
      </c>
      <c r="AC1113" s="329">
        <v>0</v>
      </c>
      <c r="AD1113" s="329">
        <v>0</v>
      </c>
      <c r="AE1113" s="329">
        <v>0</v>
      </c>
      <c r="AF1113" s="329">
        <v>0</v>
      </c>
      <c r="AG1113" s="329">
        <f>IF(AG954="kw",SUMPRODUCT(N956:N1111,O956:O1111,AG956:AG1111),SUMPRODUCT(D956:D1111,AG956:AG1111))</f>
        <v>0</v>
      </c>
      <c r="AH1113" s="329">
        <f>IF(AH954="kw",SUMPRODUCT(N956:N1111,O956:O1111,AH956:AH1111),SUMPRODUCT(D956:D1111,AH956:AH1111))</f>
        <v>0</v>
      </c>
      <c r="AI1113" s="329">
        <f>IF(AI954="kw",SUMPRODUCT(N956:N1111,O956:O1111,AI956:AI1111),SUMPRODUCT(D956:D1111,AI956:AI1111))</f>
        <v>0</v>
      </c>
      <c r="AJ1113" s="329">
        <f>IF(AJ954="kw",SUMPRODUCT(N956:N1111,O956:O1111,AJ956:AJ1111),SUMPRODUCT(D956:D1111,AJ956:AJ1111))</f>
        <v>0</v>
      </c>
      <c r="AK1113" s="329">
        <f>IF(AK954="kw",SUMPRODUCT(N956:N1111,O956:O1111,AK956:AK1111),SUMPRODUCT(D956:D1111,AK956:AK1111))</f>
        <v>0</v>
      </c>
      <c r="AL1113" s="329">
        <f>IF(AL954="kw",SUMPRODUCT(N956:N1111,O956:O1111,AL956:AL1111),SUMPRODUCT(D956:D1111,AL956:AL1111))</f>
        <v>0</v>
      </c>
      <c r="AM1113" s="330"/>
    </row>
    <row r="1114" spans="1:39" ht="15.5">
      <c r="B1114" s="391" t="s">
        <v>348</v>
      </c>
      <c r="C1114" s="392"/>
      <c r="D1114" s="392"/>
      <c r="E1114" s="392"/>
      <c r="F1114" s="392"/>
      <c r="G1114" s="392"/>
      <c r="H1114" s="392"/>
      <c r="I1114" s="392"/>
      <c r="J1114" s="392"/>
      <c r="K1114" s="392"/>
      <c r="L1114" s="392"/>
      <c r="M1114" s="392"/>
      <c r="N1114" s="392"/>
      <c r="O1114" s="392"/>
      <c r="P1114" s="392"/>
      <c r="Q1114" s="392"/>
      <c r="R1114" s="392"/>
      <c r="S1114" s="392"/>
      <c r="T1114" s="392"/>
      <c r="U1114" s="392"/>
      <c r="V1114" s="392"/>
      <c r="W1114" s="392"/>
      <c r="X1114" s="392"/>
      <c r="Y1114" s="392">
        <v>0</v>
      </c>
      <c r="Z1114" s="392">
        <v>0</v>
      </c>
      <c r="AA1114" s="392">
        <v>0</v>
      </c>
      <c r="AB1114" s="392">
        <v>0</v>
      </c>
      <c r="AC1114" s="392">
        <v>0</v>
      </c>
      <c r="AD1114" s="392">
        <v>0</v>
      </c>
      <c r="AE1114" s="392">
        <v>0</v>
      </c>
      <c r="AF1114" s="392">
        <v>0</v>
      </c>
      <c r="AG1114" s="392">
        <f>HLOOKUP(AG770,'2. LRAMVA Threshold'!$B$42:$Q$53,12,FALSE)</f>
        <v>0</v>
      </c>
      <c r="AH1114" s="392">
        <f>HLOOKUP(AH770,'2. LRAMVA Threshold'!$B$42:$Q$53,12,FALSE)</f>
        <v>0</v>
      </c>
      <c r="AI1114" s="392">
        <f>HLOOKUP(AI770,'2. LRAMVA Threshold'!$B$42:$Q$53,12,FALSE)</f>
        <v>0</v>
      </c>
      <c r="AJ1114" s="392">
        <f>HLOOKUP(AJ770,'2. LRAMVA Threshold'!$B$42:$Q$53,12,FALSE)</f>
        <v>0</v>
      </c>
      <c r="AK1114" s="392">
        <f>HLOOKUP(AK770,'2. LRAMVA Threshold'!$B$42:$Q$53,12,FALSE)</f>
        <v>0</v>
      </c>
      <c r="AL1114" s="392">
        <f>HLOOKUP(AL770,'2. LRAMVA Threshold'!$B$42:$Q$53,12,FALSE)</f>
        <v>0</v>
      </c>
      <c r="AM1114" s="442"/>
    </row>
    <row r="1115" spans="1:39" ht="15.5">
      <c r="B1115" s="394"/>
      <c r="C1115" s="432"/>
      <c r="D1115" s="433"/>
      <c r="E1115" s="433"/>
      <c r="F1115" s="433"/>
      <c r="G1115" s="433"/>
      <c r="H1115" s="433"/>
      <c r="I1115" s="433"/>
      <c r="J1115" s="433"/>
      <c r="K1115" s="433"/>
      <c r="L1115" s="433"/>
      <c r="M1115" s="433"/>
      <c r="N1115" s="433"/>
      <c r="O1115" s="434"/>
      <c r="P1115" s="433"/>
      <c r="Q1115" s="433"/>
      <c r="R1115" s="433"/>
      <c r="S1115" s="435"/>
      <c r="T1115" s="435"/>
      <c r="U1115" s="435"/>
      <c r="V1115" s="435"/>
      <c r="W1115" s="433"/>
      <c r="X1115" s="433"/>
      <c r="Y1115" s="436"/>
      <c r="Z1115" s="436"/>
      <c r="AA1115" s="436"/>
      <c r="AB1115" s="436"/>
      <c r="AC1115" s="436"/>
      <c r="AD1115" s="436"/>
      <c r="AE1115" s="436"/>
      <c r="AF1115" s="399"/>
      <c r="AG1115" s="399"/>
      <c r="AH1115" s="399"/>
      <c r="AI1115" s="399"/>
      <c r="AJ1115" s="399"/>
      <c r="AK1115" s="399"/>
      <c r="AL1115" s="399"/>
      <c r="AM1115" s="400"/>
    </row>
    <row r="1116" spans="1:39" ht="15.5">
      <c r="B1116" s="324" t="s">
        <v>349</v>
      </c>
      <c r="C1116" s="338"/>
      <c r="D1116" s="338"/>
      <c r="E1116" s="376"/>
      <c r="F1116" s="376"/>
      <c r="G1116" s="376"/>
      <c r="H1116" s="376"/>
      <c r="I1116" s="376"/>
      <c r="J1116" s="376"/>
      <c r="K1116" s="376"/>
      <c r="L1116" s="376"/>
      <c r="M1116" s="376"/>
      <c r="N1116" s="376"/>
      <c r="O1116" s="291"/>
      <c r="P1116" s="340"/>
      <c r="Q1116" s="340"/>
      <c r="R1116" s="340"/>
      <c r="S1116" s="339"/>
      <c r="T1116" s="339"/>
      <c r="U1116" s="339"/>
      <c r="V1116" s="339"/>
      <c r="W1116" s="340"/>
      <c r="X1116" s="340"/>
      <c r="Y1116" s="341">
        <v>0</v>
      </c>
      <c r="Z1116" s="341">
        <v>0</v>
      </c>
      <c r="AA1116" s="341">
        <v>0</v>
      </c>
      <c r="AB1116" s="341">
        <v>0</v>
      </c>
      <c r="AC1116" s="341">
        <v>0</v>
      </c>
      <c r="AD1116" s="341">
        <v>0</v>
      </c>
      <c r="AE1116" s="341">
        <v>0</v>
      </c>
      <c r="AF1116" s="341">
        <v>0</v>
      </c>
      <c r="AG1116" s="341">
        <f>HLOOKUP(AG$35,'3.  Distribution Rates'!$C$122:$P$133,12,FALSE)</f>
        <v>0</v>
      </c>
      <c r="AH1116" s="341">
        <f>HLOOKUP(AH$35,'3.  Distribution Rates'!$C$122:$P$133,12,FALSE)</f>
        <v>0</v>
      </c>
      <c r="AI1116" s="341">
        <f>HLOOKUP(AI$35,'3.  Distribution Rates'!$C$122:$P$133,12,FALSE)</f>
        <v>0</v>
      </c>
      <c r="AJ1116" s="341">
        <f>HLOOKUP(AJ$35,'3.  Distribution Rates'!$C$122:$P$133,12,FALSE)</f>
        <v>0</v>
      </c>
      <c r="AK1116" s="341">
        <f>HLOOKUP(AK$35,'3.  Distribution Rates'!$C$122:$P$133,12,FALSE)</f>
        <v>0</v>
      </c>
      <c r="AL1116" s="341">
        <f>HLOOKUP(AL$35,'3.  Distribution Rates'!$C$122:$P$133,12,FALSE)</f>
        <v>0</v>
      </c>
      <c r="AM1116" s="444"/>
    </row>
    <row r="1117" spans="1:39" ht="15.5">
      <c r="B1117" s="324" t="s">
        <v>353</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v>0</v>
      </c>
      <c r="Z1117" s="378">
        <v>0</v>
      </c>
      <c r="AA1117" s="378">
        <v>0</v>
      </c>
      <c r="AB1117" s="378">
        <v>0</v>
      </c>
      <c r="AC1117" s="378">
        <v>0</v>
      </c>
      <c r="AD1117" s="378">
        <v>0</v>
      </c>
      <c r="AE1117" s="378">
        <v>0</v>
      </c>
      <c r="AF1117" s="378">
        <v>0</v>
      </c>
      <c r="AG1117" s="378">
        <f>'4.  2011-2014 LRAM'!AG143*AG1116</f>
        <v>0</v>
      </c>
      <c r="AH1117" s="378">
        <f>'4.  2011-2014 LRAM'!AH143*AH1116</f>
        <v>0</v>
      </c>
      <c r="AI1117" s="378">
        <f>'4.  2011-2014 LRAM'!AI143*AI1116</f>
        <v>0</v>
      </c>
      <c r="AJ1117" s="378">
        <f>'4.  2011-2014 LRAM'!AJ143*AJ1116</f>
        <v>0</v>
      </c>
      <c r="AK1117" s="378">
        <f>'4.  2011-2014 LRAM'!AK143*AK1116</f>
        <v>0</v>
      </c>
      <c r="AL1117" s="378">
        <f>'4.  2011-2014 LRAM'!AL143*AL1116</f>
        <v>0</v>
      </c>
      <c r="AM1117" s="629">
        <f t="shared" ref="AM1117:AM1126" si="1618">SUM(Y1117:AL1117)</f>
        <v>0</v>
      </c>
    </row>
    <row r="1118" spans="1:39" ht="15.5">
      <c r="B1118" s="324" t="s">
        <v>354</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v>0</v>
      </c>
      <c r="Z1118" s="378">
        <v>0</v>
      </c>
      <c r="AA1118" s="378">
        <v>0</v>
      </c>
      <c r="AB1118" s="378">
        <v>0</v>
      </c>
      <c r="AC1118" s="378">
        <v>0</v>
      </c>
      <c r="AD1118" s="378">
        <v>0</v>
      </c>
      <c r="AE1118" s="378">
        <v>0</v>
      </c>
      <c r="AF1118" s="378">
        <v>0</v>
      </c>
      <c r="AG1118" s="378">
        <f>'4.  2011-2014 LRAM'!AG272*AG1116</f>
        <v>0</v>
      </c>
      <c r="AH1118" s="378">
        <f>'4.  2011-2014 LRAM'!AH272*AH1116</f>
        <v>0</v>
      </c>
      <c r="AI1118" s="378">
        <f>'4.  2011-2014 LRAM'!AI272*AI1116</f>
        <v>0</v>
      </c>
      <c r="AJ1118" s="378">
        <f>'4.  2011-2014 LRAM'!AJ272*AJ1116</f>
        <v>0</v>
      </c>
      <c r="AK1118" s="378">
        <f>'4.  2011-2014 LRAM'!AK272*AK1116</f>
        <v>0</v>
      </c>
      <c r="AL1118" s="378">
        <f>'4.  2011-2014 LRAM'!AL272*AL1116</f>
        <v>0</v>
      </c>
      <c r="AM1118" s="629">
        <f t="shared" si="1618"/>
        <v>0</v>
      </c>
    </row>
    <row r="1119" spans="1:39" ht="15.5">
      <c r="B1119" s="324" t="s">
        <v>355</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v>0</v>
      </c>
      <c r="Z1119" s="378">
        <v>0</v>
      </c>
      <c r="AA1119" s="378">
        <v>0</v>
      </c>
      <c r="AB1119" s="378">
        <v>0</v>
      </c>
      <c r="AC1119" s="378">
        <v>0</v>
      </c>
      <c r="AD1119" s="378">
        <v>0</v>
      </c>
      <c r="AE1119" s="378">
        <v>0</v>
      </c>
      <c r="AF1119" s="378">
        <v>0</v>
      </c>
      <c r="AG1119" s="378">
        <f>'4.  2011-2014 LRAM'!AG401*AG1116</f>
        <v>0</v>
      </c>
      <c r="AH1119" s="378">
        <f>'4.  2011-2014 LRAM'!AH401*AH1116</f>
        <v>0</v>
      </c>
      <c r="AI1119" s="378">
        <f>'4.  2011-2014 LRAM'!AI401*AI1116</f>
        <v>0</v>
      </c>
      <c r="AJ1119" s="378">
        <f>'4.  2011-2014 LRAM'!AJ401*AJ1116</f>
        <v>0</v>
      </c>
      <c r="AK1119" s="378">
        <f>'4.  2011-2014 LRAM'!AK401*AK1116</f>
        <v>0</v>
      </c>
      <c r="AL1119" s="378">
        <f>'4.  2011-2014 LRAM'!AL401*AL1116</f>
        <v>0</v>
      </c>
      <c r="AM1119" s="629">
        <f t="shared" si="1618"/>
        <v>0</v>
      </c>
    </row>
    <row r="1120" spans="1:39" ht="15.5">
      <c r="B1120" s="324" t="s">
        <v>356</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v>0</v>
      </c>
      <c r="Z1120" s="378">
        <v>0</v>
      </c>
      <c r="AA1120" s="378">
        <v>0</v>
      </c>
      <c r="AB1120" s="378">
        <v>0</v>
      </c>
      <c r="AC1120" s="378">
        <v>0</v>
      </c>
      <c r="AD1120" s="378">
        <v>0</v>
      </c>
      <c r="AE1120" s="378">
        <v>0</v>
      </c>
      <c r="AF1120" s="378">
        <v>0</v>
      </c>
      <c r="AG1120" s="378">
        <f>'4.  2011-2014 LRAM'!AG531*AG1116</f>
        <v>0</v>
      </c>
      <c r="AH1120" s="378">
        <f>'4.  2011-2014 LRAM'!AH531*AH1116</f>
        <v>0</v>
      </c>
      <c r="AI1120" s="378">
        <f>'4.  2011-2014 LRAM'!AI531*AI1116</f>
        <v>0</v>
      </c>
      <c r="AJ1120" s="378">
        <f>'4.  2011-2014 LRAM'!AJ531*AJ1116</f>
        <v>0</v>
      </c>
      <c r="AK1120" s="378">
        <f>'4.  2011-2014 LRAM'!AK531*AK1116</f>
        <v>0</v>
      </c>
      <c r="AL1120" s="378">
        <f>'4.  2011-2014 LRAM'!AL531*AL1116</f>
        <v>0</v>
      </c>
      <c r="AM1120" s="629">
        <f t="shared" si="1618"/>
        <v>0</v>
      </c>
    </row>
    <row r="1121" spans="2:39" ht="15.5">
      <c r="B1121" s="324" t="s">
        <v>357</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v>0</v>
      </c>
      <c r="Z1121" s="378">
        <v>0</v>
      </c>
      <c r="AA1121" s="378">
        <v>0</v>
      </c>
      <c r="AB1121" s="378">
        <v>0</v>
      </c>
      <c r="AC1121" s="378">
        <v>0</v>
      </c>
      <c r="AD1121" s="378">
        <v>0</v>
      </c>
      <c r="AE1121" s="378">
        <v>0</v>
      </c>
      <c r="AF1121" s="378">
        <v>0</v>
      </c>
      <c r="AG1121" s="378">
        <f t="shared" ref="AG1121:AL1121" si="1619">AG212*AG1116</f>
        <v>0</v>
      </c>
      <c r="AH1121" s="378">
        <f t="shared" si="1619"/>
        <v>0</v>
      </c>
      <c r="AI1121" s="378">
        <f t="shared" si="1619"/>
        <v>0</v>
      </c>
      <c r="AJ1121" s="378">
        <f t="shared" si="1619"/>
        <v>0</v>
      </c>
      <c r="AK1121" s="378">
        <f t="shared" si="1619"/>
        <v>0</v>
      </c>
      <c r="AL1121" s="378">
        <f t="shared" si="1619"/>
        <v>0</v>
      </c>
      <c r="AM1121" s="629">
        <f t="shared" si="1618"/>
        <v>0</v>
      </c>
    </row>
    <row r="1122" spans="2:39" ht="15.5">
      <c r="B1122" s="324" t="s">
        <v>358</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v>0</v>
      </c>
      <c r="Z1122" s="378">
        <v>0</v>
      </c>
      <c r="AA1122" s="378">
        <v>0</v>
      </c>
      <c r="AB1122" s="378">
        <v>0</v>
      </c>
      <c r="AC1122" s="378">
        <v>0</v>
      </c>
      <c r="AD1122" s="378">
        <v>0</v>
      </c>
      <c r="AE1122" s="378">
        <v>0</v>
      </c>
      <c r="AF1122" s="378">
        <v>0</v>
      </c>
      <c r="AG1122" s="378">
        <f t="shared" ref="AG1122:AL1122" si="1620">AG395*AG1116</f>
        <v>0</v>
      </c>
      <c r="AH1122" s="378">
        <f t="shared" si="1620"/>
        <v>0</v>
      </c>
      <c r="AI1122" s="378">
        <f t="shared" si="1620"/>
        <v>0</v>
      </c>
      <c r="AJ1122" s="378">
        <f t="shared" si="1620"/>
        <v>0</v>
      </c>
      <c r="AK1122" s="378">
        <f t="shared" si="1620"/>
        <v>0</v>
      </c>
      <c r="AL1122" s="378">
        <f t="shared" si="1620"/>
        <v>0</v>
      </c>
      <c r="AM1122" s="629">
        <f t="shared" si="1618"/>
        <v>0</v>
      </c>
    </row>
    <row r="1123" spans="2:39" ht="15.5">
      <c r="B1123" s="324" t="s">
        <v>359</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v>0</v>
      </c>
      <c r="Z1123" s="378">
        <v>0</v>
      </c>
      <c r="AA1123" s="378">
        <v>0</v>
      </c>
      <c r="AB1123" s="378">
        <v>0</v>
      </c>
      <c r="AC1123" s="378">
        <v>0</v>
      </c>
      <c r="AD1123" s="378">
        <v>0</v>
      </c>
      <c r="AE1123" s="378">
        <v>0</v>
      </c>
      <c r="AF1123" s="378">
        <v>0</v>
      </c>
      <c r="AG1123" s="378">
        <f t="shared" ref="AG1123:AL1123" si="1621">AG581*AG1116</f>
        <v>0</v>
      </c>
      <c r="AH1123" s="378">
        <f t="shared" si="1621"/>
        <v>0</v>
      </c>
      <c r="AI1123" s="378">
        <f t="shared" si="1621"/>
        <v>0</v>
      </c>
      <c r="AJ1123" s="378">
        <f t="shared" si="1621"/>
        <v>0</v>
      </c>
      <c r="AK1123" s="378">
        <f t="shared" si="1621"/>
        <v>0</v>
      </c>
      <c r="AL1123" s="378">
        <f t="shared" si="1621"/>
        <v>0</v>
      </c>
      <c r="AM1123" s="629">
        <f t="shared" si="1618"/>
        <v>0</v>
      </c>
    </row>
    <row r="1124" spans="2:39" ht="15.5">
      <c r="B1124" s="324" t="s">
        <v>360</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v>0</v>
      </c>
      <c r="Z1124" s="378">
        <v>0</v>
      </c>
      <c r="AA1124" s="378">
        <v>0</v>
      </c>
      <c r="AB1124" s="378">
        <v>0</v>
      </c>
      <c r="AC1124" s="378">
        <v>0</v>
      </c>
      <c r="AD1124" s="378">
        <v>0</v>
      </c>
      <c r="AE1124" s="378">
        <v>0</v>
      </c>
      <c r="AF1124" s="378">
        <v>0</v>
      </c>
      <c r="AG1124" s="378">
        <f t="shared" ref="AG1124:AL1124" si="1622">AG764*AG1116</f>
        <v>0</v>
      </c>
      <c r="AH1124" s="378">
        <f t="shared" si="1622"/>
        <v>0</v>
      </c>
      <c r="AI1124" s="378">
        <f t="shared" si="1622"/>
        <v>0</v>
      </c>
      <c r="AJ1124" s="378">
        <f t="shared" si="1622"/>
        <v>0</v>
      </c>
      <c r="AK1124" s="378">
        <f t="shared" si="1622"/>
        <v>0</v>
      </c>
      <c r="AL1124" s="378">
        <f t="shared" si="1622"/>
        <v>0</v>
      </c>
      <c r="AM1124" s="629">
        <f t="shared" si="1618"/>
        <v>0</v>
      </c>
    </row>
    <row r="1125" spans="2:39" ht="15.5">
      <c r="B1125" s="324" t="s">
        <v>361</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v>0</v>
      </c>
      <c r="Z1125" s="378">
        <v>0</v>
      </c>
      <c r="AA1125" s="378">
        <v>0</v>
      </c>
      <c r="AB1125" s="378">
        <v>0</v>
      </c>
      <c r="AC1125" s="378">
        <v>0</v>
      </c>
      <c r="AD1125" s="378">
        <v>0</v>
      </c>
      <c r="AE1125" s="378">
        <v>0</v>
      </c>
      <c r="AF1125" s="378">
        <v>0</v>
      </c>
      <c r="AG1125" s="378">
        <f t="shared" ref="AG1125:AL1125" si="1623">AG947*AG1116</f>
        <v>0</v>
      </c>
      <c r="AH1125" s="378">
        <f t="shared" si="1623"/>
        <v>0</v>
      </c>
      <c r="AI1125" s="378">
        <f t="shared" si="1623"/>
        <v>0</v>
      </c>
      <c r="AJ1125" s="378">
        <f t="shared" si="1623"/>
        <v>0</v>
      </c>
      <c r="AK1125" s="378">
        <f t="shared" si="1623"/>
        <v>0</v>
      </c>
      <c r="AL1125" s="378">
        <f t="shared" si="1623"/>
        <v>0</v>
      </c>
      <c r="AM1125" s="629">
        <f t="shared" si="1618"/>
        <v>0</v>
      </c>
    </row>
    <row r="1126" spans="2:39" ht="15.5">
      <c r="B1126" s="324" t="s">
        <v>362</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v>0</v>
      </c>
      <c r="Z1126" s="378">
        <v>0</v>
      </c>
      <c r="AA1126" s="378">
        <v>0</v>
      </c>
      <c r="AB1126" s="378">
        <v>0</v>
      </c>
      <c r="AC1126" s="378">
        <v>0</v>
      </c>
      <c r="AD1126" s="378">
        <v>0</v>
      </c>
      <c r="AE1126" s="378">
        <v>0</v>
      </c>
      <c r="AF1126" s="378">
        <v>0</v>
      </c>
      <c r="AG1126" s="378">
        <f t="shared" ref="AG1126:AL1126" si="1624">AG1113*AG1116</f>
        <v>0</v>
      </c>
      <c r="AH1126" s="378">
        <f t="shared" si="1624"/>
        <v>0</v>
      </c>
      <c r="AI1126" s="378">
        <f t="shared" si="1624"/>
        <v>0</v>
      </c>
      <c r="AJ1126" s="378">
        <f t="shared" si="1624"/>
        <v>0</v>
      </c>
      <c r="AK1126" s="378">
        <f t="shared" si="1624"/>
        <v>0</v>
      </c>
      <c r="AL1126" s="378">
        <f t="shared" si="1624"/>
        <v>0</v>
      </c>
      <c r="AM1126" s="629">
        <f t="shared" si="1618"/>
        <v>0</v>
      </c>
    </row>
    <row r="1127" spans="2:39" ht="15.5">
      <c r="B1127" s="349" t="s">
        <v>352</v>
      </c>
      <c r="C1127" s="345"/>
      <c r="D1127" s="336"/>
      <c r="E1127" s="334"/>
      <c r="F1127" s="334"/>
      <c r="G1127" s="334"/>
      <c r="H1127" s="334"/>
      <c r="I1127" s="334"/>
      <c r="J1127" s="334"/>
      <c r="K1127" s="334"/>
      <c r="L1127" s="334"/>
      <c r="M1127" s="334"/>
      <c r="N1127" s="334"/>
      <c r="O1127" s="300"/>
      <c r="P1127" s="334"/>
      <c r="Q1127" s="334"/>
      <c r="R1127" s="334"/>
      <c r="S1127" s="336"/>
      <c r="T1127" s="336"/>
      <c r="U1127" s="336"/>
      <c r="V1127" s="336"/>
      <c r="W1127" s="334"/>
      <c r="X1127" s="334"/>
      <c r="Y1127" s="346">
        <v>0</v>
      </c>
      <c r="Z1127" s="346">
        <v>0</v>
      </c>
      <c r="AA1127" s="346">
        <v>0</v>
      </c>
      <c r="AB1127" s="346">
        <v>0</v>
      </c>
      <c r="AC1127" s="346">
        <v>0</v>
      </c>
      <c r="AD1127" s="346">
        <v>0</v>
      </c>
      <c r="AE1127" s="346">
        <v>0</v>
      </c>
      <c r="AF1127" s="346">
        <v>0</v>
      </c>
      <c r="AG1127" s="346">
        <f t="shared" ref="AG1127:AL1127" si="1625">SUM(AG1117:AG1126)</f>
        <v>0</v>
      </c>
      <c r="AH1127" s="346">
        <f t="shared" si="1625"/>
        <v>0</v>
      </c>
      <c r="AI1127" s="346">
        <f t="shared" si="1625"/>
        <v>0</v>
      </c>
      <c r="AJ1127" s="346">
        <f t="shared" si="1625"/>
        <v>0</v>
      </c>
      <c r="AK1127" s="346">
        <f t="shared" si="1625"/>
        <v>0</v>
      </c>
      <c r="AL1127" s="346">
        <f t="shared" si="1625"/>
        <v>0</v>
      </c>
      <c r="AM1127" s="407">
        <f>SUM(AM1117:AM1126)</f>
        <v>0</v>
      </c>
    </row>
    <row r="1128" spans="2:39" ht="15.5">
      <c r="B1128" s="349" t="s">
        <v>351</v>
      </c>
      <c r="C1128" s="345"/>
      <c r="D1128" s="350"/>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7">
        <v>0</v>
      </c>
      <c r="Z1128" s="347">
        <v>0</v>
      </c>
      <c r="AA1128" s="347">
        <v>0</v>
      </c>
      <c r="AB1128" s="347">
        <v>0</v>
      </c>
      <c r="AC1128" s="347">
        <v>0</v>
      </c>
      <c r="AD1128" s="347">
        <v>0</v>
      </c>
      <c r="AE1128" s="347">
        <v>0</v>
      </c>
      <c r="AF1128" s="347">
        <v>0</v>
      </c>
      <c r="AG1128" s="347">
        <f t="shared" ref="AG1128:AL1128" si="1626">AG1114*AG1116</f>
        <v>0</v>
      </c>
      <c r="AH1128" s="347">
        <f t="shared" si="1626"/>
        <v>0</v>
      </c>
      <c r="AI1128" s="347">
        <f t="shared" si="1626"/>
        <v>0</v>
      </c>
      <c r="AJ1128" s="347">
        <f t="shared" si="1626"/>
        <v>0</v>
      </c>
      <c r="AK1128" s="347">
        <f t="shared" si="1626"/>
        <v>0</v>
      </c>
      <c r="AL1128" s="347">
        <f t="shared" si="1626"/>
        <v>0</v>
      </c>
      <c r="AM1128" s="407">
        <f>SUM(Y1128:AL1128)</f>
        <v>0</v>
      </c>
    </row>
    <row r="1129" spans="2:39" ht="15.5">
      <c r="B1129" s="349" t="s">
        <v>350</v>
      </c>
      <c r="C1129" s="345"/>
      <c r="D1129" s="350"/>
      <c r="E1129" s="334"/>
      <c r="F1129" s="334"/>
      <c r="G1129" s="334"/>
      <c r="H1129" s="334"/>
      <c r="I1129" s="334"/>
      <c r="J1129" s="334"/>
      <c r="K1129" s="334"/>
      <c r="L1129" s="334"/>
      <c r="M1129" s="334"/>
      <c r="N1129" s="334"/>
      <c r="O1129" s="300"/>
      <c r="P1129" s="334"/>
      <c r="Q1129" s="334"/>
      <c r="R1129" s="334"/>
      <c r="S1129" s="350"/>
      <c r="T1129" s="350"/>
      <c r="U1129" s="350"/>
      <c r="V1129" s="350"/>
      <c r="W1129" s="334"/>
      <c r="X1129" s="334"/>
      <c r="Y1129" s="351"/>
      <c r="Z1129" s="351"/>
      <c r="AA1129" s="351"/>
      <c r="AB1129" s="351"/>
      <c r="AC1129" s="351"/>
      <c r="AD1129" s="351"/>
      <c r="AE1129" s="351"/>
      <c r="AF1129" s="351"/>
      <c r="AG1129" s="351"/>
      <c r="AH1129" s="351"/>
      <c r="AI1129" s="351"/>
      <c r="AJ1129" s="351"/>
      <c r="AK1129" s="351"/>
      <c r="AL1129" s="351"/>
      <c r="AM1129" s="407">
        <f>AM1127-AM1128</f>
        <v>0</v>
      </c>
    </row>
    <row r="1130" spans="2:39" ht="15.5">
      <c r="B1130" s="381"/>
      <c r="C1130" s="445"/>
      <c r="D1130" s="445"/>
      <c r="E1130" s="446"/>
      <c r="F1130" s="446"/>
      <c r="G1130" s="446"/>
      <c r="H1130" s="446"/>
      <c r="I1130" s="446"/>
      <c r="J1130" s="446"/>
      <c r="K1130" s="446"/>
      <c r="L1130" s="446"/>
      <c r="M1130" s="446"/>
      <c r="N1130" s="446"/>
      <c r="O1130" s="447"/>
      <c r="P1130" s="446"/>
      <c r="Q1130" s="446"/>
      <c r="R1130" s="446"/>
      <c r="S1130" s="445"/>
      <c r="T1130" s="448"/>
      <c r="U1130" s="445"/>
      <c r="V1130" s="445"/>
      <c r="W1130" s="446"/>
      <c r="X1130" s="446"/>
      <c r="Y1130" s="449"/>
      <c r="Z1130" s="449"/>
      <c r="AA1130" s="449"/>
      <c r="AB1130" s="449"/>
      <c r="AC1130" s="449"/>
      <c r="AD1130" s="449"/>
      <c r="AE1130" s="449"/>
      <c r="AF1130" s="449"/>
      <c r="AG1130" s="449"/>
      <c r="AH1130" s="449"/>
      <c r="AI1130" s="449"/>
      <c r="AJ1130" s="449"/>
      <c r="AK1130" s="449"/>
      <c r="AL1130" s="449"/>
      <c r="AM1130" s="386"/>
    </row>
    <row r="1131" spans="2:39" ht="19.5" customHeight="1">
      <c r="B1131" s="368" t="s">
        <v>587</v>
      </c>
      <c r="C1131" s="387"/>
      <c r="D1131" s="388"/>
      <c r="E1131" s="388"/>
      <c r="F1131" s="388"/>
      <c r="G1131" s="388"/>
      <c r="H1131" s="388"/>
      <c r="I1131" s="388"/>
      <c r="J1131" s="388"/>
      <c r="K1131" s="388"/>
      <c r="L1131" s="388"/>
      <c r="M1131" s="388"/>
      <c r="N1131" s="388"/>
      <c r="O1131" s="388"/>
      <c r="P1131" s="388"/>
      <c r="Q1131" s="388"/>
      <c r="R1131" s="388"/>
      <c r="S1131" s="371"/>
      <c r="T1131" s="372"/>
      <c r="U1131" s="388"/>
      <c r="V1131" s="388"/>
      <c r="W1131" s="388"/>
      <c r="X1131" s="388"/>
      <c r="Y1131" s="409"/>
      <c r="Z1131" s="409"/>
      <c r="AA1131" s="409"/>
      <c r="AB1131" s="409"/>
      <c r="AC1131" s="409"/>
      <c r="AD1131" s="409"/>
      <c r="AE1131" s="409"/>
      <c r="AF1131" s="409"/>
      <c r="AG1131" s="409"/>
      <c r="AH1131" s="409"/>
      <c r="AI1131" s="409"/>
      <c r="AJ1131" s="409"/>
      <c r="AK1131" s="409"/>
      <c r="AL1131" s="409"/>
      <c r="AM1131" s="389"/>
    </row>
    <row r="1133" spans="2:39">
      <c r="B1133" s="590"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6:B587"/>
    <mergeCell ref="C586:C587"/>
    <mergeCell ref="E586:M586"/>
    <mergeCell ref="N586:N587"/>
    <mergeCell ref="B400:B401"/>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5"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8" location="'5.  2015-2020 LRAM'!A1" display="Return to top" xr:uid="{00000000-0004-0000-0A00-000009000000}"/>
    <hyperlink ref="D951" location="'5.  2015-2020 LRAM'!A1" display="Return to top" xr:uid="{00000000-0004-0000-0A00-00000A000000}"/>
    <hyperlink ref="B1133"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22"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T131"/>
  <sheetViews>
    <sheetView showGridLines="0" topLeftCell="BF22" zoomScale="70" zoomScaleNormal="70" workbookViewId="0">
      <pane ySplit="5" topLeftCell="A121" activePane="bottomLeft" state="frozen"/>
      <selection activeCell="R341" sqref="R341"/>
      <selection pane="bottomLeft" activeCell="R341" sqref="R341"/>
    </sheetView>
  </sheetViews>
  <sheetFormatPr defaultColWidth="9.1796875" defaultRowHeight="14.5" outlineLevelRow="1" outlineLevelCol="1"/>
  <cols>
    <col min="1" max="1" width="5.81640625" style="12" customWidth="1"/>
    <col min="2" max="2" width="24.26953125" style="12" customWidth="1"/>
    <col min="3" max="3" width="11.453125" style="12" customWidth="1"/>
    <col min="4" max="4" width="41.26953125" style="12" customWidth="1"/>
    <col min="5" max="5" width="11.453125" style="12" customWidth="1"/>
    <col min="6" max="6" width="26.7265625" style="12" hidden="1" customWidth="1"/>
    <col min="7" max="7" width="8.7265625" style="12" hidden="1" customWidth="1"/>
    <col min="8" max="8" width="10.54296875" style="12" customWidth="1"/>
    <col min="9" max="9" width="12" style="858" customWidth="1"/>
    <col min="10" max="10" width="17.90625" style="858" bestFit="1" customWidth="1"/>
    <col min="11" max="11" width="2" style="846" customWidth="1"/>
    <col min="12" max="15" width="9.1796875" style="858" customWidth="1" outlineLevel="1"/>
    <col min="16" max="16" width="11.36328125" style="858" bestFit="1" customWidth="1" outlineLevel="1"/>
    <col min="17" max="27" width="9.1796875" style="858" customWidth="1" outlineLevel="1"/>
    <col min="28" max="41" width="9.1796875" style="858" hidden="1" customWidth="1" outlineLevel="1"/>
    <col min="42" max="42" width="2.1796875" style="858" customWidth="1"/>
    <col min="43" max="43" width="12.54296875" style="858" customWidth="1" outlineLevel="1"/>
    <col min="44" max="64" width="12" style="858" bestFit="1" customWidth="1" outlineLevel="1"/>
    <col min="65" max="72" width="9.1796875" style="858" outlineLevel="1"/>
    <col min="73" max="16384" width="9.1796875" style="858"/>
  </cols>
  <sheetData>
    <row r="1" spans="2:33" s="12" customFormat="1">
      <c r="K1" s="16"/>
    </row>
    <row r="2" spans="2:33" s="12" customFormat="1">
      <c r="K2" s="16"/>
    </row>
    <row r="3" spans="2:33" s="12" customFormat="1">
      <c r="K3" s="16"/>
    </row>
    <row r="4" spans="2:33" s="12" customFormat="1">
      <c r="K4" s="16"/>
    </row>
    <row r="5" spans="2:33" s="12" customFormat="1">
      <c r="K5" s="16"/>
    </row>
    <row r="6" spans="2:33" s="12" customFormat="1">
      <c r="K6" s="16"/>
    </row>
    <row r="7" spans="2:33" s="12" customFormat="1">
      <c r="K7" s="16"/>
    </row>
    <row r="8" spans="2:33" s="12" customFormat="1">
      <c r="K8" s="16"/>
    </row>
    <row r="9" spans="2:33" s="12" customFormat="1">
      <c r="K9" s="16"/>
    </row>
    <row r="10" spans="2:33" s="12" customFormat="1">
      <c r="K10" s="16"/>
    </row>
    <row r="11" spans="2:33" s="12" customFormat="1" ht="15" thickBot="1">
      <c r="K11" s="16"/>
    </row>
    <row r="12" spans="2:33" s="9" customFormat="1" ht="25.5" customHeight="1" outlineLevel="1" thickBot="1">
      <c r="B12" s="119" t="s">
        <v>171</v>
      </c>
      <c r="D12" s="126" t="s">
        <v>175</v>
      </c>
      <c r="E12" s="17"/>
      <c r="F12" s="177"/>
      <c r="G12" s="178"/>
      <c r="H12" s="179"/>
      <c r="K12" s="179"/>
      <c r="L12" s="177"/>
      <c r="M12" s="177"/>
      <c r="N12" s="177"/>
      <c r="O12" s="177"/>
      <c r="P12" s="177"/>
      <c r="Q12" s="180"/>
    </row>
    <row r="13" spans="2:33" s="9" customFormat="1" ht="25.5" customHeight="1" outlineLevel="1" thickBot="1">
      <c r="B13" s="551"/>
      <c r="D13" s="636" t="s">
        <v>406</v>
      </c>
      <c r="E13" s="17"/>
      <c r="F13" s="177"/>
      <c r="G13" s="178"/>
      <c r="H13" s="179"/>
      <c r="K13" s="179"/>
      <c r="L13" s="177"/>
      <c r="M13" s="177"/>
      <c r="N13" s="177"/>
      <c r="O13" s="177"/>
      <c r="P13" s="177"/>
      <c r="Q13" s="180"/>
    </row>
    <row r="14" spans="2:33" s="12" customFormat="1" ht="30" customHeight="1" outlineLevel="1" thickBot="1">
      <c r="B14" s="90"/>
      <c r="D14" s="610" t="s">
        <v>551</v>
      </c>
      <c r="K14" s="16"/>
    </row>
    <row r="15" spans="2:33" s="12" customFormat="1" ht="26.25" customHeight="1" outlineLevel="1">
      <c r="C15" s="90"/>
      <c r="K15" s="16"/>
    </row>
    <row r="16" spans="2:33" s="12" customFormat="1" ht="23.25" customHeight="1" outlineLevel="1">
      <c r="B16" s="116" t="s">
        <v>505</v>
      </c>
      <c r="C16" s="90"/>
      <c r="D16" s="615" t="s">
        <v>613</v>
      </c>
      <c r="E16" s="605"/>
      <c r="F16" s="605"/>
      <c r="G16" s="616"/>
      <c r="H16" s="605"/>
      <c r="I16" s="605"/>
      <c r="J16" s="605"/>
      <c r="K16" s="639"/>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2" s="12" customFormat="1" ht="23.25" customHeight="1" outlineLevel="1">
      <c r="B17" s="689" t="s">
        <v>608</v>
      </c>
      <c r="C17" s="90"/>
      <c r="D17" s="611" t="s">
        <v>586</v>
      </c>
      <c r="E17" s="605"/>
      <c r="F17" s="605"/>
      <c r="G17" s="616"/>
      <c r="H17" s="605"/>
      <c r="I17" s="605"/>
      <c r="J17" s="605"/>
      <c r="K17" s="639"/>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2" s="12" customFormat="1" ht="23.25" customHeight="1" outlineLevel="1">
      <c r="C18" s="90"/>
      <c r="D18" s="611" t="s">
        <v>620</v>
      </c>
      <c r="E18" s="605"/>
      <c r="F18" s="605"/>
      <c r="G18" s="616"/>
      <c r="H18" s="605"/>
      <c r="I18" s="605"/>
      <c r="J18" s="605"/>
      <c r="K18" s="639"/>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2" s="12" customFormat="1" ht="23.25" customHeight="1" outlineLevel="1">
      <c r="C19" s="90"/>
      <c r="D19" s="611" t="s">
        <v>619</v>
      </c>
      <c r="E19" s="605"/>
      <c r="F19" s="605"/>
      <c r="G19" s="616"/>
      <c r="H19" s="605"/>
      <c r="I19" s="605"/>
      <c r="J19" s="605"/>
      <c r="K19" s="639"/>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2" s="12" customFormat="1" ht="23.25" customHeight="1" outlineLevel="1">
      <c r="C20" s="90"/>
      <c r="D20" s="611" t="s">
        <v>621</v>
      </c>
      <c r="E20" s="605"/>
      <c r="F20" s="605"/>
      <c r="G20" s="616"/>
      <c r="H20" s="605"/>
      <c r="I20" s="605"/>
      <c r="J20" s="605"/>
      <c r="K20" s="639"/>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2" s="12" customFormat="1" ht="23.25" customHeight="1" outlineLevel="1">
      <c r="C21" s="90"/>
      <c r="D21" s="694" t="s">
        <v>630</v>
      </c>
      <c r="E21" s="605"/>
      <c r="F21" s="605"/>
      <c r="G21" s="616"/>
      <c r="H21" s="605"/>
      <c r="I21" s="605"/>
      <c r="J21" s="605"/>
      <c r="K21" s="639"/>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2" s="12" customFormat="1">
      <c r="K22" s="16"/>
    </row>
    <row r="23" spans="2:72" s="12" customFormat="1" ht="15.5">
      <c r="B23" s="182" t="s">
        <v>591</v>
      </c>
      <c r="H23" s="10"/>
      <c r="I23" s="10"/>
      <c r="J23" s="10"/>
      <c r="K23" s="16"/>
    </row>
    <row r="24" spans="2:72" s="669" customFormat="1" ht="21" customHeight="1">
      <c r="B24" s="693" t="s">
        <v>595</v>
      </c>
      <c r="C24" s="930" t="s">
        <v>596</v>
      </c>
      <c r="D24" s="930"/>
      <c r="E24" s="930"/>
      <c r="F24" s="930"/>
      <c r="G24" s="930"/>
      <c r="H24" s="677" t="s">
        <v>593</v>
      </c>
      <c r="I24" s="677" t="s">
        <v>592</v>
      </c>
      <c r="J24" s="677" t="s">
        <v>594</v>
      </c>
      <c r="K24" s="668"/>
      <c r="L24" s="669" t="s">
        <v>596</v>
      </c>
      <c r="AQ24" s="669" t="s">
        <v>596</v>
      </c>
    </row>
    <row r="25" spans="2:72" s="250" customFormat="1" ht="49.5" customHeight="1">
      <c r="B25" s="245" t="s">
        <v>473</v>
      </c>
      <c r="C25" s="245" t="s">
        <v>211</v>
      </c>
      <c r="D25" s="628" t="s">
        <v>474</v>
      </c>
      <c r="E25" s="245" t="s">
        <v>208</v>
      </c>
      <c r="F25" s="245" t="s">
        <v>475</v>
      </c>
      <c r="G25" s="245" t="s">
        <v>476</v>
      </c>
      <c r="H25" s="628" t="s">
        <v>477</v>
      </c>
      <c r="I25" s="635" t="s">
        <v>584</v>
      </c>
      <c r="J25" s="642" t="s">
        <v>585</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row>
    <row r="26" spans="2:72" s="250" customFormat="1" ht="38" customHeight="1">
      <c r="B26" s="251"/>
      <c r="C26" s="251"/>
      <c r="D26" s="251"/>
      <c r="E26" s="251"/>
      <c r="F26" s="251"/>
      <c r="G26" s="251"/>
      <c r="H26" s="690"/>
      <c r="I26" s="634"/>
      <c r="J26" s="634"/>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row>
    <row r="27" spans="2:72" s="17" customFormat="1" ht="15.5">
      <c r="B27" s="735" t="s">
        <v>707</v>
      </c>
      <c r="C27" s="734" t="s">
        <v>704</v>
      </c>
      <c r="D27" s="736" t="s">
        <v>2</v>
      </c>
      <c r="E27" s="733" t="s">
        <v>682</v>
      </c>
      <c r="F27" s="736" t="s">
        <v>29</v>
      </c>
      <c r="G27" s="691"/>
      <c r="H27" s="691">
        <v>2011</v>
      </c>
      <c r="I27" s="643" t="s">
        <v>572</v>
      </c>
      <c r="J27" s="643" t="s">
        <v>590</v>
      </c>
      <c r="K27" s="633"/>
      <c r="L27" s="692">
        <v>1.119031566402346</v>
      </c>
      <c r="M27" s="741">
        <v>1.119031566402346</v>
      </c>
      <c r="N27" s="741">
        <v>1.119031566402346</v>
      </c>
      <c r="O27" s="741">
        <v>0.33525367385457849</v>
      </c>
      <c r="P27" s="741">
        <v>0</v>
      </c>
      <c r="Q27" s="741">
        <v>0</v>
      </c>
      <c r="R27" s="741">
        <v>0</v>
      </c>
      <c r="S27" s="741">
        <v>0</v>
      </c>
      <c r="T27" s="741">
        <v>0</v>
      </c>
      <c r="U27" s="741">
        <v>0</v>
      </c>
      <c r="V27" s="741">
        <v>0</v>
      </c>
      <c r="W27" s="741">
        <v>0</v>
      </c>
      <c r="X27" s="741">
        <v>0</v>
      </c>
      <c r="Y27" s="741">
        <v>0</v>
      </c>
      <c r="Z27" s="741">
        <v>0</v>
      </c>
      <c r="AA27" s="741">
        <v>0</v>
      </c>
      <c r="AB27" s="741">
        <v>0</v>
      </c>
      <c r="AC27" s="741">
        <v>0</v>
      </c>
      <c r="AD27" s="741">
        <v>0</v>
      </c>
      <c r="AE27" s="741">
        <v>0</v>
      </c>
      <c r="AF27" s="741">
        <v>0</v>
      </c>
      <c r="AG27" s="741">
        <v>0</v>
      </c>
      <c r="AH27" s="741">
        <v>0</v>
      </c>
      <c r="AI27" s="741">
        <v>0</v>
      </c>
      <c r="AJ27" s="741">
        <v>0</v>
      </c>
      <c r="AK27" s="741">
        <v>0</v>
      </c>
      <c r="AL27" s="741">
        <v>0</v>
      </c>
      <c r="AM27" s="741">
        <v>0</v>
      </c>
      <c r="AN27" s="741">
        <v>0</v>
      </c>
      <c r="AO27" s="741">
        <v>0</v>
      </c>
      <c r="AP27" s="633"/>
      <c r="AQ27" s="741">
        <v>1298.6748556646437</v>
      </c>
      <c r="AR27" s="741">
        <v>1298.6748556646437</v>
      </c>
      <c r="AS27" s="741">
        <v>1298.6748556646437</v>
      </c>
      <c r="AT27" s="741">
        <v>597.7780107045744</v>
      </c>
      <c r="AU27" s="741">
        <v>0</v>
      </c>
      <c r="AV27" s="741">
        <v>0</v>
      </c>
      <c r="AW27" s="741">
        <v>0</v>
      </c>
      <c r="AX27" s="741">
        <v>0</v>
      </c>
      <c r="AY27" s="741">
        <v>0</v>
      </c>
      <c r="AZ27" s="741">
        <v>0</v>
      </c>
      <c r="BA27" s="741">
        <v>0</v>
      </c>
      <c r="BB27" s="741">
        <v>0</v>
      </c>
      <c r="BC27" s="741">
        <v>0</v>
      </c>
      <c r="BD27" s="741">
        <v>0</v>
      </c>
      <c r="BE27" s="741">
        <v>0</v>
      </c>
      <c r="BF27" s="741">
        <v>0</v>
      </c>
      <c r="BG27" s="741">
        <v>0</v>
      </c>
      <c r="BH27" s="741">
        <v>0</v>
      </c>
      <c r="BI27" s="741">
        <v>0</v>
      </c>
      <c r="BJ27" s="741">
        <v>0</v>
      </c>
      <c r="BK27" s="741">
        <v>0</v>
      </c>
      <c r="BL27" s="741">
        <v>0</v>
      </c>
      <c r="BM27" s="741">
        <v>0</v>
      </c>
      <c r="BN27" s="741">
        <v>0</v>
      </c>
      <c r="BO27" s="741">
        <v>0</v>
      </c>
      <c r="BP27" s="741">
        <v>0</v>
      </c>
      <c r="BQ27" s="741">
        <v>0</v>
      </c>
      <c r="BR27" s="741">
        <v>0</v>
      </c>
      <c r="BS27" s="741">
        <v>0</v>
      </c>
      <c r="BT27" s="741">
        <v>0</v>
      </c>
    </row>
    <row r="28" spans="2:72" s="17" customFormat="1" ht="15.5">
      <c r="B28" s="735" t="s">
        <v>707</v>
      </c>
      <c r="C28" s="734" t="s">
        <v>704</v>
      </c>
      <c r="D28" s="736" t="s">
        <v>1</v>
      </c>
      <c r="E28" s="733" t="s">
        <v>682</v>
      </c>
      <c r="F28" s="736" t="s">
        <v>29</v>
      </c>
      <c r="G28" s="739"/>
      <c r="H28" s="739">
        <v>2011</v>
      </c>
      <c r="I28" s="738" t="s">
        <v>572</v>
      </c>
      <c r="J28" s="738" t="s">
        <v>590</v>
      </c>
      <c r="K28" s="633"/>
      <c r="L28" s="741">
        <v>4.1675131591653942</v>
      </c>
      <c r="M28" s="741">
        <v>4.1675131591653942</v>
      </c>
      <c r="N28" s="741">
        <v>4.1675131591653942</v>
      </c>
      <c r="O28" s="741">
        <v>4.1672434336328612</v>
      </c>
      <c r="P28" s="741">
        <v>2.9537765035600652</v>
      </c>
      <c r="Q28" s="741">
        <v>0</v>
      </c>
      <c r="R28" s="741">
        <v>0</v>
      </c>
      <c r="S28" s="741">
        <v>0</v>
      </c>
      <c r="T28" s="741">
        <v>0</v>
      </c>
      <c r="U28" s="741">
        <v>0</v>
      </c>
      <c r="V28" s="741">
        <v>0</v>
      </c>
      <c r="W28" s="741">
        <v>0</v>
      </c>
      <c r="X28" s="741">
        <v>0</v>
      </c>
      <c r="Y28" s="741">
        <v>0</v>
      </c>
      <c r="Z28" s="741">
        <v>0</v>
      </c>
      <c r="AA28" s="741">
        <v>0</v>
      </c>
      <c r="AB28" s="741">
        <v>0</v>
      </c>
      <c r="AC28" s="741">
        <v>0</v>
      </c>
      <c r="AD28" s="741">
        <v>0</v>
      </c>
      <c r="AE28" s="741">
        <v>0</v>
      </c>
      <c r="AF28" s="741">
        <v>0</v>
      </c>
      <c r="AG28" s="741">
        <v>0</v>
      </c>
      <c r="AH28" s="741">
        <v>0</v>
      </c>
      <c r="AI28" s="741">
        <v>0</v>
      </c>
      <c r="AJ28" s="741">
        <v>0</v>
      </c>
      <c r="AK28" s="741">
        <v>0</v>
      </c>
      <c r="AL28" s="741">
        <v>0</v>
      </c>
      <c r="AM28" s="741">
        <v>0</v>
      </c>
      <c r="AN28" s="741">
        <v>0</v>
      </c>
      <c r="AO28" s="741">
        <v>0</v>
      </c>
      <c r="AP28" s="633"/>
      <c r="AQ28" s="741">
        <v>31400.987470745022</v>
      </c>
      <c r="AR28" s="741">
        <v>31400.987470745022</v>
      </c>
      <c r="AS28" s="741">
        <v>31400.987470745022</v>
      </c>
      <c r="AT28" s="741">
        <v>31400.746267495284</v>
      </c>
      <c r="AU28" s="741">
        <v>22465.642825733801</v>
      </c>
      <c r="AV28" s="741">
        <v>0</v>
      </c>
      <c r="AW28" s="741">
        <v>0</v>
      </c>
      <c r="AX28" s="741">
        <v>0</v>
      </c>
      <c r="AY28" s="741">
        <v>0</v>
      </c>
      <c r="AZ28" s="741">
        <v>0</v>
      </c>
      <c r="BA28" s="741">
        <v>0</v>
      </c>
      <c r="BB28" s="741">
        <v>0</v>
      </c>
      <c r="BC28" s="741">
        <v>0</v>
      </c>
      <c r="BD28" s="741">
        <v>0</v>
      </c>
      <c r="BE28" s="741">
        <v>0</v>
      </c>
      <c r="BF28" s="741">
        <v>0</v>
      </c>
      <c r="BG28" s="741">
        <v>0</v>
      </c>
      <c r="BH28" s="741">
        <v>0</v>
      </c>
      <c r="BI28" s="741">
        <v>0</v>
      </c>
      <c r="BJ28" s="741">
        <v>0</v>
      </c>
      <c r="BK28" s="741">
        <v>0</v>
      </c>
      <c r="BL28" s="741">
        <v>0</v>
      </c>
      <c r="BM28" s="741">
        <v>0</v>
      </c>
      <c r="BN28" s="741">
        <v>0</v>
      </c>
      <c r="BO28" s="741">
        <v>0</v>
      </c>
      <c r="BP28" s="741">
        <v>0</v>
      </c>
      <c r="BQ28" s="741">
        <v>0</v>
      </c>
      <c r="BR28" s="741">
        <v>0</v>
      </c>
      <c r="BS28" s="741">
        <v>0</v>
      </c>
      <c r="BT28" s="741">
        <v>0</v>
      </c>
    </row>
    <row r="29" spans="2:72" s="17" customFormat="1" ht="15.5">
      <c r="B29" s="735" t="s">
        <v>707</v>
      </c>
      <c r="C29" s="734" t="s">
        <v>704</v>
      </c>
      <c r="D29" s="736" t="s">
        <v>5</v>
      </c>
      <c r="E29" s="733" t="s">
        <v>682</v>
      </c>
      <c r="F29" s="736" t="s">
        <v>29</v>
      </c>
      <c r="G29" s="739"/>
      <c r="H29" s="739">
        <v>2011</v>
      </c>
      <c r="I29" s="738" t="s">
        <v>572</v>
      </c>
      <c r="J29" s="738" t="s">
        <v>590</v>
      </c>
      <c r="K29" s="633"/>
      <c r="L29" s="741">
        <v>2.0102092123442103</v>
      </c>
      <c r="M29" s="741">
        <v>2.0102092123442103</v>
      </c>
      <c r="N29" s="741">
        <v>2.0102092123442103</v>
      </c>
      <c r="O29" s="741">
        <v>2.0102092123442103</v>
      </c>
      <c r="P29" s="741">
        <v>1.870188888885435</v>
      </c>
      <c r="Q29" s="741">
        <v>1.7172225835753534</v>
      </c>
      <c r="R29" s="741">
        <v>1.3890317067593618</v>
      </c>
      <c r="S29" s="741">
        <v>1.3799879102276988</v>
      </c>
      <c r="T29" s="741">
        <v>1.6729745389965556</v>
      </c>
      <c r="U29" s="741">
        <v>0.79360271666516635</v>
      </c>
      <c r="V29" s="741">
        <v>0.11285787306353462</v>
      </c>
      <c r="W29" s="741">
        <v>0.11281092964818398</v>
      </c>
      <c r="X29" s="741">
        <v>0.11281092964818398</v>
      </c>
      <c r="Y29" s="741">
        <v>0.10470853078280942</v>
      </c>
      <c r="Z29" s="741">
        <v>0.10470853078280942</v>
      </c>
      <c r="AA29" s="741">
        <v>8.8377881545773279E-2</v>
      </c>
      <c r="AB29" s="741">
        <v>0</v>
      </c>
      <c r="AC29" s="741">
        <v>0</v>
      </c>
      <c r="AD29" s="741">
        <v>0</v>
      </c>
      <c r="AE29" s="741">
        <v>0</v>
      </c>
      <c r="AF29" s="741">
        <v>0</v>
      </c>
      <c r="AG29" s="741">
        <v>0</v>
      </c>
      <c r="AH29" s="741">
        <v>0</v>
      </c>
      <c r="AI29" s="741">
        <v>0</v>
      </c>
      <c r="AJ29" s="741">
        <v>0</v>
      </c>
      <c r="AK29" s="741">
        <v>0</v>
      </c>
      <c r="AL29" s="741">
        <v>0</v>
      </c>
      <c r="AM29" s="741">
        <v>0</v>
      </c>
      <c r="AN29" s="741">
        <v>0</v>
      </c>
      <c r="AO29" s="741">
        <v>0</v>
      </c>
      <c r="AP29" s="633"/>
      <c r="AQ29" s="741">
        <v>35132.756102237945</v>
      </c>
      <c r="AR29" s="741">
        <v>35132.756102237945</v>
      </c>
      <c r="AS29" s="741">
        <v>35132.756102237945</v>
      </c>
      <c r="AT29" s="741">
        <v>35132.756102237945</v>
      </c>
      <c r="AU29" s="741">
        <v>32108.751732163269</v>
      </c>
      <c r="AV29" s="741">
        <v>28805.154337831769</v>
      </c>
      <c r="AW29" s="741">
        <v>21717.25008797197</v>
      </c>
      <c r="AX29" s="741">
        <v>21638.026430354603</v>
      </c>
      <c r="AY29" s="741">
        <v>27965.628194760771</v>
      </c>
      <c r="AZ29" s="741">
        <v>8973.9263620366237</v>
      </c>
      <c r="BA29" s="741">
        <v>3231.2205560444818</v>
      </c>
      <c r="BB29" s="741">
        <v>2844.3531119667673</v>
      </c>
      <c r="BC29" s="741">
        <v>2844.3531119667673</v>
      </c>
      <c r="BD29" s="741">
        <v>2100.6742408162281</v>
      </c>
      <c r="BE29" s="741">
        <v>2100.6742408162281</v>
      </c>
      <c r="BF29" s="741">
        <v>1908.6879205149487</v>
      </c>
      <c r="BG29" s="741">
        <v>0</v>
      </c>
      <c r="BH29" s="741">
        <v>0</v>
      </c>
      <c r="BI29" s="741">
        <v>0</v>
      </c>
      <c r="BJ29" s="741">
        <v>0</v>
      </c>
      <c r="BK29" s="741">
        <v>0</v>
      </c>
      <c r="BL29" s="741">
        <v>0</v>
      </c>
      <c r="BM29" s="741">
        <v>0</v>
      </c>
      <c r="BN29" s="741">
        <v>0</v>
      </c>
      <c r="BO29" s="741">
        <v>0</v>
      </c>
      <c r="BP29" s="741">
        <v>0</v>
      </c>
      <c r="BQ29" s="741">
        <v>0</v>
      </c>
      <c r="BR29" s="741">
        <v>0</v>
      </c>
      <c r="BS29" s="741">
        <v>0</v>
      </c>
      <c r="BT29" s="741">
        <v>0</v>
      </c>
    </row>
    <row r="30" spans="2:72" s="17" customFormat="1" ht="15.5">
      <c r="B30" s="735" t="s">
        <v>707</v>
      </c>
      <c r="C30" s="734" t="s">
        <v>704</v>
      </c>
      <c r="D30" s="736" t="s">
        <v>4</v>
      </c>
      <c r="E30" s="733" t="s">
        <v>682</v>
      </c>
      <c r="F30" s="736" t="s">
        <v>29</v>
      </c>
      <c r="G30" s="739"/>
      <c r="H30" s="739">
        <v>2011</v>
      </c>
      <c r="I30" s="738" t="s">
        <v>572</v>
      </c>
      <c r="J30" s="738" t="s">
        <v>590</v>
      </c>
      <c r="K30" s="633"/>
      <c r="L30" s="741">
        <v>1.4951166915716143</v>
      </c>
      <c r="M30" s="741">
        <v>1.4951166915716143</v>
      </c>
      <c r="N30" s="741">
        <v>1.4951166915716143</v>
      </c>
      <c r="O30" s="741">
        <v>1.4951166915716143</v>
      </c>
      <c r="P30" s="741">
        <v>1.3992614258161131</v>
      </c>
      <c r="Q30" s="741">
        <v>1.2945435856844838</v>
      </c>
      <c r="R30" s="741">
        <v>1.071510062540884</v>
      </c>
      <c r="S30" s="741">
        <v>1.060801059028788</v>
      </c>
      <c r="T30" s="741">
        <v>1.2613741649159187</v>
      </c>
      <c r="U30" s="741">
        <v>0.65937284364135196</v>
      </c>
      <c r="V30" s="741">
        <v>8.2065559207604138E-2</v>
      </c>
      <c r="W30" s="741">
        <v>8.2015312571999788E-2</v>
      </c>
      <c r="X30" s="741">
        <v>8.2015312571999788E-2</v>
      </c>
      <c r="Y30" s="741">
        <v>7.9895823049266429E-2</v>
      </c>
      <c r="Z30" s="741">
        <v>7.9895823049266429E-2</v>
      </c>
      <c r="AA30" s="741">
        <v>7.5880359414227647E-2</v>
      </c>
      <c r="AB30" s="741">
        <v>0</v>
      </c>
      <c r="AC30" s="741">
        <v>0</v>
      </c>
      <c r="AD30" s="741">
        <v>0</v>
      </c>
      <c r="AE30" s="741">
        <v>0</v>
      </c>
      <c r="AF30" s="741">
        <v>0</v>
      </c>
      <c r="AG30" s="741">
        <v>0</v>
      </c>
      <c r="AH30" s="741">
        <v>0</v>
      </c>
      <c r="AI30" s="741">
        <v>0</v>
      </c>
      <c r="AJ30" s="741">
        <v>0</v>
      </c>
      <c r="AK30" s="741">
        <v>0</v>
      </c>
      <c r="AL30" s="741">
        <v>0</v>
      </c>
      <c r="AM30" s="741">
        <v>0</v>
      </c>
      <c r="AN30" s="741">
        <v>0</v>
      </c>
      <c r="AO30" s="741">
        <v>0</v>
      </c>
      <c r="AP30" s="633"/>
      <c r="AQ30" s="741">
        <v>24940.350463146016</v>
      </c>
      <c r="AR30" s="741">
        <v>24940.350463146016</v>
      </c>
      <c r="AS30" s="741">
        <v>24940.350463146016</v>
      </c>
      <c r="AT30" s="741">
        <v>24940.350463146016</v>
      </c>
      <c r="AU30" s="741">
        <v>22870.17425315714</v>
      </c>
      <c r="AV30" s="741">
        <v>20608.593945666547</v>
      </c>
      <c r="AW30" s="741">
        <v>15791.762131548017</v>
      </c>
      <c r="AX30" s="741">
        <v>15697.951260782056</v>
      </c>
      <c r="AY30" s="741">
        <v>20029.707778261527</v>
      </c>
      <c r="AZ30" s="741">
        <v>7028.3478231047629</v>
      </c>
      <c r="BA30" s="741">
        <v>2294.6139670857988</v>
      </c>
      <c r="BB30" s="741">
        <v>1880.5242093516117</v>
      </c>
      <c r="BC30" s="741">
        <v>1880.5242093516117</v>
      </c>
      <c r="BD30" s="741">
        <v>1685.986813467822</v>
      </c>
      <c r="BE30" s="741">
        <v>1685.986813467822</v>
      </c>
      <c r="BF30" s="741">
        <v>1638.7802342066409</v>
      </c>
      <c r="BG30" s="741">
        <v>0</v>
      </c>
      <c r="BH30" s="741">
        <v>0</v>
      </c>
      <c r="BI30" s="741">
        <v>0</v>
      </c>
      <c r="BJ30" s="741">
        <v>0</v>
      </c>
      <c r="BK30" s="741">
        <v>0</v>
      </c>
      <c r="BL30" s="741">
        <v>0</v>
      </c>
      <c r="BM30" s="741">
        <v>0</v>
      </c>
      <c r="BN30" s="741">
        <v>0</v>
      </c>
      <c r="BO30" s="741">
        <v>0</v>
      </c>
      <c r="BP30" s="741">
        <v>0</v>
      </c>
      <c r="BQ30" s="741">
        <v>0</v>
      </c>
      <c r="BR30" s="741">
        <v>0</v>
      </c>
      <c r="BS30" s="741">
        <v>0</v>
      </c>
      <c r="BT30" s="741">
        <v>0</v>
      </c>
    </row>
    <row r="31" spans="2:72" s="17" customFormat="1" ht="15.5">
      <c r="B31" s="735" t="s">
        <v>707</v>
      </c>
      <c r="C31" s="734" t="s">
        <v>704</v>
      </c>
      <c r="D31" s="736" t="s">
        <v>3</v>
      </c>
      <c r="E31" s="733" t="s">
        <v>682</v>
      </c>
      <c r="F31" s="736" t="s">
        <v>29</v>
      </c>
      <c r="G31" s="739"/>
      <c r="H31" s="739">
        <v>2011</v>
      </c>
      <c r="I31" s="738" t="s">
        <v>572</v>
      </c>
      <c r="J31" s="738" t="s">
        <v>590</v>
      </c>
      <c r="K31" s="633"/>
      <c r="L31" s="741">
        <v>23.137633530822971</v>
      </c>
      <c r="M31" s="741">
        <v>23.137633530822971</v>
      </c>
      <c r="N31" s="741">
        <v>23.137633530822971</v>
      </c>
      <c r="O31" s="741">
        <v>23.137633530822971</v>
      </c>
      <c r="P31" s="741">
        <v>23.137633530822971</v>
      </c>
      <c r="Q31" s="741">
        <v>23.137633530822971</v>
      </c>
      <c r="R31" s="741">
        <v>23.137633530822971</v>
      </c>
      <c r="S31" s="741">
        <v>23.137633530822971</v>
      </c>
      <c r="T31" s="741">
        <v>23.137633530822971</v>
      </c>
      <c r="U31" s="741">
        <v>23.137633530822971</v>
      </c>
      <c r="V31" s="741">
        <v>23.137633530822971</v>
      </c>
      <c r="W31" s="741">
        <v>23.137633530822971</v>
      </c>
      <c r="X31" s="741">
        <v>23.137633530822971</v>
      </c>
      <c r="Y31" s="741">
        <v>23.137633530822971</v>
      </c>
      <c r="Z31" s="741">
        <v>23.137633530822971</v>
      </c>
      <c r="AA31" s="741">
        <v>23.137633530822971</v>
      </c>
      <c r="AB31" s="741">
        <v>23.137633530822971</v>
      </c>
      <c r="AC31" s="741">
        <v>23.137633530822971</v>
      </c>
      <c r="AD31" s="741">
        <v>20.749515287290727</v>
      </c>
      <c r="AE31" s="741">
        <v>0</v>
      </c>
      <c r="AF31" s="741">
        <v>0</v>
      </c>
      <c r="AG31" s="741">
        <v>0</v>
      </c>
      <c r="AH31" s="741">
        <v>0</v>
      </c>
      <c r="AI31" s="741">
        <v>0</v>
      </c>
      <c r="AJ31" s="741">
        <v>0</v>
      </c>
      <c r="AK31" s="741">
        <v>0</v>
      </c>
      <c r="AL31" s="741">
        <v>0</v>
      </c>
      <c r="AM31" s="741">
        <v>0</v>
      </c>
      <c r="AN31" s="741">
        <v>0</v>
      </c>
      <c r="AO31" s="741">
        <v>0</v>
      </c>
      <c r="AP31" s="633"/>
      <c r="AQ31" s="741">
        <v>44773.785189820046</v>
      </c>
      <c r="AR31" s="741">
        <v>44773.785189820046</v>
      </c>
      <c r="AS31" s="741">
        <v>44773.785189820046</v>
      </c>
      <c r="AT31" s="741">
        <v>44773.785189820046</v>
      </c>
      <c r="AU31" s="741">
        <v>44773.785189820046</v>
      </c>
      <c r="AV31" s="741">
        <v>44773.785189820046</v>
      </c>
      <c r="AW31" s="741">
        <v>44773.785189820046</v>
      </c>
      <c r="AX31" s="741">
        <v>44773.785189820046</v>
      </c>
      <c r="AY31" s="741">
        <v>44773.785189820046</v>
      </c>
      <c r="AZ31" s="741">
        <v>44773.785189820046</v>
      </c>
      <c r="BA31" s="741">
        <v>44773.785189820046</v>
      </c>
      <c r="BB31" s="741">
        <v>44773.785189820046</v>
      </c>
      <c r="BC31" s="741">
        <v>44773.785189820046</v>
      </c>
      <c r="BD31" s="741">
        <v>44773.785189820046</v>
      </c>
      <c r="BE31" s="741">
        <v>44773.785189820046</v>
      </c>
      <c r="BF31" s="741">
        <v>44773.785189820046</v>
      </c>
      <c r="BG31" s="741">
        <v>44773.785189820046</v>
      </c>
      <c r="BH31" s="741">
        <v>44773.785189820046</v>
      </c>
      <c r="BI31" s="741">
        <v>42637.77994557302</v>
      </c>
      <c r="BJ31" s="741">
        <v>0</v>
      </c>
      <c r="BK31" s="741">
        <v>0</v>
      </c>
      <c r="BL31" s="741">
        <v>0</v>
      </c>
      <c r="BM31" s="741">
        <v>0</v>
      </c>
      <c r="BN31" s="741">
        <v>0</v>
      </c>
      <c r="BO31" s="741">
        <v>0</v>
      </c>
      <c r="BP31" s="741">
        <v>0</v>
      </c>
      <c r="BQ31" s="741">
        <v>0</v>
      </c>
      <c r="BR31" s="741">
        <v>0</v>
      </c>
      <c r="BS31" s="741">
        <v>0</v>
      </c>
      <c r="BT31" s="741">
        <v>0</v>
      </c>
    </row>
    <row r="32" spans="2:72" s="17" customFormat="1" ht="15.5">
      <c r="B32" s="735" t="s">
        <v>707</v>
      </c>
      <c r="C32" s="734" t="s">
        <v>704</v>
      </c>
      <c r="D32" s="736" t="s">
        <v>6</v>
      </c>
      <c r="E32" s="733" t="s">
        <v>682</v>
      </c>
      <c r="F32" s="736" t="s">
        <v>29</v>
      </c>
      <c r="G32" s="739"/>
      <c r="H32" s="739">
        <v>2011</v>
      </c>
      <c r="I32" s="738" t="s">
        <v>572</v>
      </c>
      <c r="J32" s="738" t="s">
        <v>590</v>
      </c>
      <c r="K32" s="633"/>
      <c r="L32" s="741">
        <v>0</v>
      </c>
      <c r="M32" s="741">
        <v>0</v>
      </c>
      <c r="N32" s="741">
        <v>0</v>
      </c>
      <c r="O32" s="741">
        <v>0</v>
      </c>
      <c r="P32" s="741">
        <v>0</v>
      </c>
      <c r="Q32" s="741">
        <v>0</v>
      </c>
      <c r="R32" s="741">
        <v>0</v>
      </c>
      <c r="S32" s="741">
        <v>0</v>
      </c>
      <c r="T32" s="741">
        <v>0</v>
      </c>
      <c r="U32" s="741">
        <v>0</v>
      </c>
      <c r="V32" s="741">
        <v>0</v>
      </c>
      <c r="W32" s="741">
        <v>0</v>
      </c>
      <c r="X32" s="741">
        <v>0</v>
      </c>
      <c r="Y32" s="741">
        <v>0</v>
      </c>
      <c r="Z32" s="741">
        <v>0</v>
      </c>
      <c r="AA32" s="741">
        <v>0</v>
      </c>
      <c r="AB32" s="741">
        <v>0</v>
      </c>
      <c r="AC32" s="741">
        <v>0</v>
      </c>
      <c r="AD32" s="741">
        <v>0</v>
      </c>
      <c r="AE32" s="741">
        <v>0</v>
      </c>
      <c r="AF32" s="741">
        <v>0</v>
      </c>
      <c r="AG32" s="741">
        <v>0</v>
      </c>
      <c r="AH32" s="741">
        <v>0</v>
      </c>
      <c r="AI32" s="741">
        <v>0</v>
      </c>
      <c r="AJ32" s="741">
        <v>0</v>
      </c>
      <c r="AK32" s="741">
        <v>0</v>
      </c>
      <c r="AL32" s="741">
        <v>0</v>
      </c>
      <c r="AM32" s="741">
        <v>0</v>
      </c>
      <c r="AN32" s="741">
        <v>0</v>
      </c>
      <c r="AO32" s="741">
        <v>0</v>
      </c>
      <c r="AP32" s="633"/>
      <c r="AQ32" s="741">
        <v>0</v>
      </c>
      <c r="AR32" s="741">
        <v>0</v>
      </c>
      <c r="AS32" s="741">
        <v>0</v>
      </c>
      <c r="AT32" s="741">
        <v>0</v>
      </c>
      <c r="AU32" s="741">
        <v>0</v>
      </c>
      <c r="AV32" s="741">
        <v>0</v>
      </c>
      <c r="AW32" s="741">
        <v>0</v>
      </c>
      <c r="AX32" s="741">
        <v>0</v>
      </c>
      <c r="AY32" s="741">
        <v>0</v>
      </c>
      <c r="AZ32" s="741">
        <v>0</v>
      </c>
      <c r="BA32" s="741">
        <v>0</v>
      </c>
      <c r="BB32" s="741">
        <v>0</v>
      </c>
      <c r="BC32" s="741">
        <v>0</v>
      </c>
      <c r="BD32" s="741">
        <v>0</v>
      </c>
      <c r="BE32" s="741">
        <v>0</v>
      </c>
      <c r="BF32" s="741">
        <v>0</v>
      </c>
      <c r="BG32" s="741">
        <v>0</v>
      </c>
      <c r="BH32" s="741">
        <v>0</v>
      </c>
      <c r="BI32" s="741">
        <v>0</v>
      </c>
      <c r="BJ32" s="741">
        <v>0</v>
      </c>
      <c r="BK32" s="741">
        <v>0</v>
      </c>
      <c r="BL32" s="741">
        <v>0</v>
      </c>
      <c r="BM32" s="741">
        <v>0</v>
      </c>
      <c r="BN32" s="741">
        <v>0</v>
      </c>
      <c r="BO32" s="741">
        <v>0</v>
      </c>
      <c r="BP32" s="741">
        <v>0</v>
      </c>
      <c r="BQ32" s="741">
        <v>0</v>
      </c>
      <c r="BR32" s="741">
        <v>0</v>
      </c>
      <c r="BS32" s="741">
        <v>0</v>
      </c>
      <c r="BT32" s="741">
        <v>0</v>
      </c>
    </row>
    <row r="33" spans="2:72" s="17" customFormat="1" ht="15.5">
      <c r="B33" s="735" t="s">
        <v>707</v>
      </c>
      <c r="C33" s="734" t="s">
        <v>705</v>
      </c>
      <c r="D33" s="736" t="s">
        <v>21</v>
      </c>
      <c r="E33" s="733" t="s">
        <v>682</v>
      </c>
      <c r="F33" s="736" t="s">
        <v>708</v>
      </c>
      <c r="G33" s="739"/>
      <c r="H33" s="739">
        <v>2011</v>
      </c>
      <c r="I33" s="738" t="s">
        <v>572</v>
      </c>
      <c r="J33" s="738" t="s">
        <v>590</v>
      </c>
      <c r="K33" s="633"/>
      <c r="L33" s="741">
        <v>93.411051067544307</v>
      </c>
      <c r="M33" s="741">
        <v>93.411051067544307</v>
      </c>
      <c r="N33" s="741">
        <v>93.411051067544307</v>
      </c>
      <c r="O33" s="741">
        <v>72.842761414040751</v>
      </c>
      <c r="P33" s="741">
        <v>72.842761414040751</v>
      </c>
      <c r="Q33" s="741">
        <v>72.738516395100319</v>
      </c>
      <c r="R33" s="741">
        <v>11.779092393463545</v>
      </c>
      <c r="S33" s="741">
        <v>11.779092393463545</v>
      </c>
      <c r="T33" s="741">
        <v>11.779092393463545</v>
      </c>
      <c r="U33" s="741">
        <v>11.779092393463545</v>
      </c>
      <c r="V33" s="741">
        <v>10.628088507968918</v>
      </c>
      <c r="W33" s="741">
        <v>10.628088507968918</v>
      </c>
      <c r="X33" s="741">
        <v>0</v>
      </c>
      <c r="Y33" s="741">
        <v>0</v>
      </c>
      <c r="Z33" s="741">
        <v>0</v>
      </c>
      <c r="AA33" s="741">
        <v>0</v>
      </c>
      <c r="AB33" s="741">
        <v>0</v>
      </c>
      <c r="AC33" s="741">
        <v>0</v>
      </c>
      <c r="AD33" s="741">
        <v>0</v>
      </c>
      <c r="AE33" s="741">
        <v>0</v>
      </c>
      <c r="AF33" s="741">
        <v>0</v>
      </c>
      <c r="AG33" s="741">
        <v>0</v>
      </c>
      <c r="AH33" s="741">
        <v>0</v>
      </c>
      <c r="AI33" s="741">
        <v>0</v>
      </c>
      <c r="AJ33" s="741">
        <v>0</v>
      </c>
      <c r="AK33" s="741">
        <v>0</v>
      </c>
      <c r="AL33" s="741">
        <v>0</v>
      </c>
      <c r="AM33" s="741">
        <v>0</v>
      </c>
      <c r="AN33" s="741">
        <v>0</v>
      </c>
      <c r="AO33" s="741">
        <v>0</v>
      </c>
      <c r="AP33" s="633"/>
      <c r="AQ33" s="741">
        <v>244290.69661871606</v>
      </c>
      <c r="AR33" s="741">
        <v>244290.69661871606</v>
      </c>
      <c r="AS33" s="741">
        <v>244290.69661871606</v>
      </c>
      <c r="AT33" s="741">
        <v>184274.62221513284</v>
      </c>
      <c r="AU33" s="741">
        <v>184274.62221513284</v>
      </c>
      <c r="AV33" s="741">
        <v>183983.45366975467</v>
      </c>
      <c r="AW33" s="741">
        <v>33957.604711206666</v>
      </c>
      <c r="AX33" s="741">
        <v>33957.604711206666</v>
      </c>
      <c r="AY33" s="741">
        <v>33957.604711206666</v>
      </c>
      <c r="AZ33" s="741">
        <v>33957.604711206666</v>
      </c>
      <c r="BA33" s="741">
        <v>26389.095042394336</v>
      </c>
      <c r="BB33" s="741">
        <v>26389.095042394336</v>
      </c>
      <c r="BC33" s="741">
        <v>0</v>
      </c>
      <c r="BD33" s="741">
        <v>0</v>
      </c>
      <c r="BE33" s="741">
        <v>0</v>
      </c>
      <c r="BF33" s="741">
        <v>0</v>
      </c>
      <c r="BG33" s="741">
        <v>0</v>
      </c>
      <c r="BH33" s="741">
        <v>0</v>
      </c>
      <c r="BI33" s="741">
        <v>0</v>
      </c>
      <c r="BJ33" s="741">
        <v>0</v>
      </c>
      <c r="BK33" s="741">
        <v>0</v>
      </c>
      <c r="BL33" s="741">
        <v>0</v>
      </c>
      <c r="BM33" s="741">
        <v>0</v>
      </c>
      <c r="BN33" s="741">
        <v>0</v>
      </c>
      <c r="BO33" s="741">
        <v>0</v>
      </c>
      <c r="BP33" s="741">
        <v>0</v>
      </c>
      <c r="BQ33" s="741">
        <v>0</v>
      </c>
      <c r="BR33" s="741">
        <v>0</v>
      </c>
      <c r="BS33" s="741">
        <v>0</v>
      </c>
      <c r="BT33" s="741">
        <v>0</v>
      </c>
    </row>
    <row r="34" spans="2:72" s="17" customFormat="1" ht="15.5">
      <c r="B34" s="735" t="s">
        <v>707</v>
      </c>
      <c r="C34" s="734" t="s">
        <v>705</v>
      </c>
      <c r="D34" s="736" t="s">
        <v>22</v>
      </c>
      <c r="E34" s="733" t="s">
        <v>682</v>
      </c>
      <c r="F34" s="736" t="s">
        <v>708</v>
      </c>
      <c r="G34" s="739"/>
      <c r="H34" s="739">
        <v>2011</v>
      </c>
      <c r="I34" s="738" t="s">
        <v>572</v>
      </c>
      <c r="J34" s="738" t="s">
        <v>590</v>
      </c>
      <c r="K34" s="633"/>
      <c r="L34" s="741">
        <v>70.938809416799927</v>
      </c>
      <c r="M34" s="741">
        <v>70.938809416799927</v>
      </c>
      <c r="N34" s="741">
        <v>70.938809416799927</v>
      </c>
      <c r="O34" s="741">
        <v>70.938809416799927</v>
      </c>
      <c r="P34" s="741">
        <v>70.938809416799927</v>
      </c>
      <c r="Q34" s="741">
        <v>70.938809416799927</v>
      </c>
      <c r="R34" s="741">
        <v>70.938809416799927</v>
      </c>
      <c r="S34" s="741">
        <v>70.938809416799927</v>
      </c>
      <c r="T34" s="741">
        <v>70.938809416799927</v>
      </c>
      <c r="U34" s="741">
        <v>70.938809416799927</v>
      </c>
      <c r="V34" s="741">
        <v>70.938809416799927</v>
      </c>
      <c r="W34" s="741">
        <v>70.938809416799927</v>
      </c>
      <c r="X34" s="741">
        <v>0</v>
      </c>
      <c r="Y34" s="741">
        <v>0</v>
      </c>
      <c r="Z34" s="741">
        <v>0</v>
      </c>
      <c r="AA34" s="741">
        <v>0</v>
      </c>
      <c r="AB34" s="741">
        <v>0</v>
      </c>
      <c r="AC34" s="741">
        <v>0</v>
      </c>
      <c r="AD34" s="741">
        <v>0</v>
      </c>
      <c r="AE34" s="741">
        <v>0</v>
      </c>
      <c r="AF34" s="741">
        <v>0</v>
      </c>
      <c r="AG34" s="741">
        <v>0</v>
      </c>
      <c r="AH34" s="741">
        <v>0</v>
      </c>
      <c r="AI34" s="741">
        <v>0</v>
      </c>
      <c r="AJ34" s="741">
        <v>0</v>
      </c>
      <c r="AK34" s="741">
        <v>0</v>
      </c>
      <c r="AL34" s="741">
        <v>0</v>
      </c>
      <c r="AM34" s="741">
        <v>0</v>
      </c>
      <c r="AN34" s="741">
        <v>0</v>
      </c>
      <c r="AO34" s="741">
        <v>0</v>
      </c>
      <c r="AP34" s="633"/>
      <c r="AQ34" s="741">
        <v>475473.69732861151</v>
      </c>
      <c r="AR34" s="741">
        <v>475473.69732861151</v>
      </c>
      <c r="AS34" s="741">
        <v>475473.69732861151</v>
      </c>
      <c r="AT34" s="741">
        <v>475473.69732861151</v>
      </c>
      <c r="AU34" s="741">
        <v>475473.69732861151</v>
      </c>
      <c r="AV34" s="741">
        <v>475473.69732861151</v>
      </c>
      <c r="AW34" s="741">
        <v>475473.69732861151</v>
      </c>
      <c r="AX34" s="741">
        <v>475473.69732861151</v>
      </c>
      <c r="AY34" s="741">
        <v>475473.69732861151</v>
      </c>
      <c r="AZ34" s="741">
        <v>475473.69732861151</v>
      </c>
      <c r="BA34" s="741">
        <v>475473.69732861151</v>
      </c>
      <c r="BB34" s="741">
        <v>475473.69732861151</v>
      </c>
      <c r="BC34" s="741">
        <v>0</v>
      </c>
      <c r="BD34" s="741">
        <v>0</v>
      </c>
      <c r="BE34" s="741">
        <v>0</v>
      </c>
      <c r="BF34" s="741">
        <v>0</v>
      </c>
      <c r="BG34" s="741">
        <v>0</v>
      </c>
      <c r="BH34" s="741">
        <v>0</v>
      </c>
      <c r="BI34" s="741">
        <v>0</v>
      </c>
      <c r="BJ34" s="741">
        <v>0</v>
      </c>
      <c r="BK34" s="741">
        <v>0</v>
      </c>
      <c r="BL34" s="741">
        <v>0</v>
      </c>
      <c r="BM34" s="741">
        <v>0</v>
      </c>
      <c r="BN34" s="741">
        <v>0</v>
      </c>
      <c r="BO34" s="741">
        <v>0</v>
      </c>
      <c r="BP34" s="741">
        <v>0</v>
      </c>
      <c r="BQ34" s="741">
        <v>0</v>
      </c>
      <c r="BR34" s="741">
        <v>0</v>
      </c>
      <c r="BS34" s="741">
        <v>0</v>
      </c>
      <c r="BT34" s="741">
        <v>0</v>
      </c>
    </row>
    <row r="35" spans="2:72" s="17" customFormat="1" ht="15.5">
      <c r="B35" s="735" t="s">
        <v>707</v>
      </c>
      <c r="C35" s="734" t="s">
        <v>705</v>
      </c>
      <c r="D35" s="736" t="s">
        <v>20</v>
      </c>
      <c r="E35" s="733" t="s">
        <v>682</v>
      </c>
      <c r="F35" s="736" t="s">
        <v>708</v>
      </c>
      <c r="G35" s="739"/>
      <c r="H35" s="739">
        <v>2011</v>
      </c>
      <c r="I35" s="738" t="s">
        <v>572</v>
      </c>
      <c r="J35" s="738" t="s">
        <v>590</v>
      </c>
      <c r="K35" s="633"/>
      <c r="L35" s="741">
        <v>0</v>
      </c>
      <c r="M35" s="741">
        <v>0</v>
      </c>
      <c r="N35" s="741">
        <v>0</v>
      </c>
      <c r="O35" s="741">
        <v>0</v>
      </c>
      <c r="P35" s="741">
        <v>0</v>
      </c>
      <c r="Q35" s="741">
        <v>0</v>
      </c>
      <c r="R35" s="741">
        <v>0</v>
      </c>
      <c r="S35" s="741">
        <v>0</v>
      </c>
      <c r="T35" s="741">
        <v>0</v>
      </c>
      <c r="U35" s="741">
        <v>0</v>
      </c>
      <c r="V35" s="741">
        <v>0</v>
      </c>
      <c r="W35" s="741">
        <v>0</v>
      </c>
      <c r="X35" s="741">
        <v>0</v>
      </c>
      <c r="Y35" s="741">
        <v>0</v>
      </c>
      <c r="Z35" s="741">
        <v>0</v>
      </c>
      <c r="AA35" s="741">
        <v>0</v>
      </c>
      <c r="AB35" s="741">
        <v>0</v>
      </c>
      <c r="AC35" s="741">
        <v>0</v>
      </c>
      <c r="AD35" s="741">
        <v>0</v>
      </c>
      <c r="AE35" s="741">
        <v>0</v>
      </c>
      <c r="AF35" s="741">
        <v>0</v>
      </c>
      <c r="AG35" s="741">
        <v>0</v>
      </c>
      <c r="AH35" s="741">
        <v>0</v>
      </c>
      <c r="AI35" s="741">
        <v>0</v>
      </c>
      <c r="AJ35" s="741">
        <v>0</v>
      </c>
      <c r="AK35" s="741">
        <v>0</v>
      </c>
      <c r="AL35" s="741">
        <v>0</v>
      </c>
      <c r="AM35" s="741">
        <v>0</v>
      </c>
      <c r="AN35" s="741">
        <v>0</v>
      </c>
      <c r="AO35" s="741">
        <v>0</v>
      </c>
      <c r="AP35" s="633"/>
      <c r="AQ35" s="741">
        <v>0</v>
      </c>
      <c r="AR35" s="741">
        <v>0</v>
      </c>
      <c r="AS35" s="741">
        <v>0</v>
      </c>
      <c r="AT35" s="741">
        <v>0</v>
      </c>
      <c r="AU35" s="741">
        <v>0</v>
      </c>
      <c r="AV35" s="741">
        <v>0</v>
      </c>
      <c r="AW35" s="741">
        <v>0</v>
      </c>
      <c r="AX35" s="741">
        <v>0</v>
      </c>
      <c r="AY35" s="741">
        <v>0</v>
      </c>
      <c r="AZ35" s="741">
        <v>0</v>
      </c>
      <c r="BA35" s="741">
        <v>0</v>
      </c>
      <c r="BB35" s="741">
        <v>0</v>
      </c>
      <c r="BC35" s="741">
        <v>0</v>
      </c>
      <c r="BD35" s="741">
        <v>0</v>
      </c>
      <c r="BE35" s="741">
        <v>0</v>
      </c>
      <c r="BF35" s="741">
        <v>0</v>
      </c>
      <c r="BG35" s="741">
        <v>0</v>
      </c>
      <c r="BH35" s="741">
        <v>0</v>
      </c>
      <c r="BI35" s="741">
        <v>0</v>
      </c>
      <c r="BJ35" s="741">
        <v>0</v>
      </c>
      <c r="BK35" s="741">
        <v>0</v>
      </c>
      <c r="BL35" s="741">
        <v>0</v>
      </c>
      <c r="BM35" s="741">
        <v>0</v>
      </c>
      <c r="BN35" s="741">
        <v>0</v>
      </c>
      <c r="BO35" s="741">
        <v>0</v>
      </c>
      <c r="BP35" s="741">
        <v>0</v>
      </c>
      <c r="BQ35" s="741">
        <v>0</v>
      </c>
      <c r="BR35" s="741">
        <v>0</v>
      </c>
      <c r="BS35" s="741">
        <v>0</v>
      </c>
      <c r="BT35" s="741">
        <v>0</v>
      </c>
    </row>
    <row r="36" spans="2:72" s="17" customFormat="1" ht="15.5">
      <c r="B36" s="735" t="s">
        <v>707</v>
      </c>
      <c r="C36" s="734" t="s">
        <v>706</v>
      </c>
      <c r="D36" s="736" t="s">
        <v>16</v>
      </c>
      <c r="E36" s="733" t="s">
        <v>682</v>
      </c>
      <c r="F36" s="736" t="s">
        <v>708</v>
      </c>
      <c r="G36" s="739"/>
      <c r="H36" s="739">
        <v>2011</v>
      </c>
      <c r="I36" s="738" t="s">
        <v>572</v>
      </c>
      <c r="J36" s="738" t="s">
        <v>590</v>
      </c>
      <c r="K36" s="633"/>
      <c r="L36" s="741">
        <v>7.8078000000000003</v>
      </c>
      <c r="M36" s="741">
        <v>7.8078000000000003</v>
      </c>
      <c r="N36" s="741">
        <v>7.8078000000000003</v>
      </c>
      <c r="O36" s="741">
        <v>7.8078000000000003</v>
      </c>
      <c r="P36" s="741">
        <v>7.8078000000000003</v>
      </c>
      <c r="Q36" s="741">
        <v>7.8078000000000003</v>
      </c>
      <c r="R36" s="741">
        <v>7.8078000000000003</v>
      </c>
      <c r="S36" s="741">
        <v>7.8078000000000003</v>
      </c>
      <c r="T36" s="741">
        <v>7.8078000000000003</v>
      </c>
      <c r="U36" s="741">
        <v>7.8078000000000003</v>
      </c>
      <c r="V36" s="741">
        <v>7.8078000000000003</v>
      </c>
      <c r="W36" s="741">
        <v>7.8078000000000003</v>
      </c>
      <c r="X36" s="741">
        <v>7.8078000000000003</v>
      </c>
      <c r="Y36" s="741">
        <v>0</v>
      </c>
      <c r="Z36" s="741">
        <v>0</v>
      </c>
      <c r="AA36" s="741">
        <v>0</v>
      </c>
      <c r="AB36" s="741">
        <v>0</v>
      </c>
      <c r="AC36" s="741">
        <v>0</v>
      </c>
      <c r="AD36" s="741">
        <v>0</v>
      </c>
      <c r="AE36" s="741">
        <v>0</v>
      </c>
      <c r="AF36" s="741">
        <v>0</v>
      </c>
      <c r="AG36" s="741">
        <v>0</v>
      </c>
      <c r="AH36" s="741">
        <v>0</v>
      </c>
      <c r="AI36" s="741">
        <v>0</v>
      </c>
      <c r="AJ36" s="741">
        <v>0</v>
      </c>
      <c r="AK36" s="741">
        <v>0</v>
      </c>
      <c r="AL36" s="741">
        <v>0</v>
      </c>
      <c r="AM36" s="741">
        <v>0</v>
      </c>
      <c r="AN36" s="741">
        <v>0</v>
      </c>
      <c r="AO36" s="741">
        <v>0</v>
      </c>
      <c r="AP36" s="633"/>
      <c r="AQ36" s="741">
        <v>45368.783459999999</v>
      </c>
      <c r="AR36" s="741">
        <v>45368.783459999999</v>
      </c>
      <c r="AS36" s="741">
        <v>45368.783459999999</v>
      </c>
      <c r="AT36" s="741">
        <v>45368.783459999999</v>
      </c>
      <c r="AU36" s="741">
        <v>45368.783459999999</v>
      </c>
      <c r="AV36" s="741">
        <v>45368.783459999999</v>
      </c>
      <c r="AW36" s="741">
        <v>45368.783459999999</v>
      </c>
      <c r="AX36" s="741">
        <v>45368.783459999999</v>
      </c>
      <c r="AY36" s="741">
        <v>45368.783459999999</v>
      </c>
      <c r="AZ36" s="741">
        <v>45368.783459999999</v>
      </c>
      <c r="BA36" s="741">
        <v>45368.783459999999</v>
      </c>
      <c r="BB36" s="741">
        <v>45368.783459999999</v>
      </c>
      <c r="BC36" s="741">
        <v>45368.783459999999</v>
      </c>
      <c r="BD36" s="741">
        <v>0</v>
      </c>
      <c r="BE36" s="741">
        <v>0</v>
      </c>
      <c r="BF36" s="741">
        <v>0</v>
      </c>
      <c r="BG36" s="741">
        <v>0</v>
      </c>
      <c r="BH36" s="741">
        <v>0</v>
      </c>
      <c r="BI36" s="741">
        <v>0</v>
      </c>
      <c r="BJ36" s="741">
        <v>0</v>
      </c>
      <c r="BK36" s="741">
        <v>0</v>
      </c>
      <c r="BL36" s="741">
        <v>0</v>
      </c>
      <c r="BM36" s="741">
        <v>0</v>
      </c>
      <c r="BN36" s="741">
        <v>0</v>
      </c>
      <c r="BO36" s="741">
        <v>0</v>
      </c>
      <c r="BP36" s="741">
        <v>0</v>
      </c>
      <c r="BQ36" s="741">
        <v>0</v>
      </c>
      <c r="BR36" s="741">
        <v>0</v>
      </c>
      <c r="BS36" s="741">
        <v>0</v>
      </c>
      <c r="BT36" s="741">
        <v>0</v>
      </c>
    </row>
    <row r="37" spans="2:72" s="17" customFormat="1" ht="15.5">
      <c r="B37" s="735" t="s">
        <v>707</v>
      </c>
      <c r="C37" s="734" t="s">
        <v>706</v>
      </c>
      <c r="D37" s="736" t="s">
        <v>17</v>
      </c>
      <c r="E37" s="733" t="s">
        <v>682</v>
      </c>
      <c r="F37" s="736" t="s">
        <v>708</v>
      </c>
      <c r="G37" s="739"/>
      <c r="H37" s="739">
        <v>2011</v>
      </c>
      <c r="I37" s="738" t="s">
        <v>572</v>
      </c>
      <c r="J37" s="738" t="s">
        <v>590</v>
      </c>
      <c r="K37" s="633"/>
      <c r="L37" s="741">
        <v>0.13420410330128682</v>
      </c>
      <c r="M37" s="741">
        <v>0.13420410330128682</v>
      </c>
      <c r="N37" s="741">
        <v>0.13420410330128682</v>
      </c>
      <c r="O37" s="741">
        <v>0.13420410330128682</v>
      </c>
      <c r="P37" s="741">
        <v>0.13420410330128682</v>
      </c>
      <c r="Q37" s="741">
        <v>0.13420410330128682</v>
      </c>
      <c r="R37" s="741">
        <v>0.13420410330128682</v>
      </c>
      <c r="S37" s="741">
        <v>0.13420410330128682</v>
      </c>
      <c r="T37" s="741">
        <v>0.13420410330128682</v>
      </c>
      <c r="U37" s="741">
        <v>0.13420410330128682</v>
      </c>
      <c r="V37" s="741">
        <v>0.13420410330128682</v>
      </c>
      <c r="W37" s="741">
        <v>0.13420410330128682</v>
      </c>
      <c r="X37" s="741">
        <v>0.13420410330128682</v>
      </c>
      <c r="Y37" s="741">
        <v>0.13420410330128682</v>
      </c>
      <c r="Z37" s="741">
        <v>0.13420410330128682</v>
      </c>
      <c r="AA37" s="741">
        <v>0.13420410330128682</v>
      </c>
      <c r="AB37" s="741">
        <v>0.13420410330128682</v>
      </c>
      <c r="AC37" s="741">
        <v>0.13420410330128682</v>
      </c>
      <c r="AD37" s="741">
        <v>0.13420410330128682</v>
      </c>
      <c r="AE37" s="741">
        <v>0.13420410330128682</v>
      </c>
      <c r="AF37" s="741">
        <v>0.13420410330128682</v>
      </c>
      <c r="AG37" s="741">
        <v>0.13420410330128682</v>
      </c>
      <c r="AH37" s="741">
        <v>0.13420410330128682</v>
      </c>
      <c r="AI37" s="741">
        <v>0.13420410330128682</v>
      </c>
      <c r="AJ37" s="741">
        <v>0.13420410330128682</v>
      </c>
      <c r="AK37" s="741">
        <v>0.13420410330128682</v>
      </c>
      <c r="AL37" s="741">
        <v>0</v>
      </c>
      <c r="AM37" s="741">
        <v>0</v>
      </c>
      <c r="AN37" s="741">
        <v>0</v>
      </c>
      <c r="AO37" s="741">
        <v>0</v>
      </c>
      <c r="AP37" s="633"/>
      <c r="AQ37" s="741">
        <v>689.27227455540913</v>
      </c>
      <c r="AR37" s="741">
        <v>689.27227455540913</v>
      </c>
      <c r="AS37" s="741">
        <v>689.27227455540913</v>
      </c>
      <c r="AT37" s="741">
        <v>689.27227455540913</v>
      </c>
      <c r="AU37" s="741">
        <v>689.27227455540913</v>
      </c>
      <c r="AV37" s="741">
        <v>689.27227455540913</v>
      </c>
      <c r="AW37" s="741">
        <v>689.27227455540913</v>
      </c>
      <c r="AX37" s="741">
        <v>689.27227455540913</v>
      </c>
      <c r="AY37" s="741">
        <v>689.27227455540913</v>
      </c>
      <c r="AZ37" s="741">
        <v>689.27227455540913</v>
      </c>
      <c r="BA37" s="741">
        <v>689.27227455540913</v>
      </c>
      <c r="BB37" s="741">
        <v>689.27227455540913</v>
      </c>
      <c r="BC37" s="741">
        <v>689.27227455540913</v>
      </c>
      <c r="BD37" s="741">
        <v>689.27227455540913</v>
      </c>
      <c r="BE37" s="741">
        <v>689.27227455540913</v>
      </c>
      <c r="BF37" s="741">
        <v>689.27227455540913</v>
      </c>
      <c r="BG37" s="741">
        <v>689.27227455540913</v>
      </c>
      <c r="BH37" s="741">
        <v>689.27227455540913</v>
      </c>
      <c r="BI37" s="741">
        <v>689.27227455540913</v>
      </c>
      <c r="BJ37" s="741">
        <v>689.27227455540913</v>
      </c>
      <c r="BK37" s="741">
        <v>689.27227455540913</v>
      </c>
      <c r="BL37" s="741">
        <v>689.27227455540913</v>
      </c>
      <c r="BM37" s="741">
        <v>689.27227455540913</v>
      </c>
      <c r="BN37" s="741">
        <v>689.27227455540913</v>
      </c>
      <c r="BO37" s="741">
        <v>689.27227455540913</v>
      </c>
      <c r="BP37" s="741">
        <v>689.27227455540913</v>
      </c>
      <c r="BQ37" s="741">
        <v>0</v>
      </c>
      <c r="BR37" s="741">
        <v>0</v>
      </c>
      <c r="BS37" s="741">
        <v>0</v>
      </c>
      <c r="BT37" s="741">
        <v>0</v>
      </c>
    </row>
    <row r="38" spans="2:72" s="17" customFormat="1" ht="15.5">
      <c r="B38" s="735" t="s">
        <v>707</v>
      </c>
      <c r="C38" s="734" t="s">
        <v>705</v>
      </c>
      <c r="D38" s="736" t="s">
        <v>21</v>
      </c>
      <c r="E38" s="733" t="s">
        <v>682</v>
      </c>
      <c r="F38" s="736" t="s">
        <v>711</v>
      </c>
      <c r="G38" s="739"/>
      <c r="H38" s="739">
        <v>2012</v>
      </c>
      <c r="I38" s="738" t="s">
        <v>573</v>
      </c>
      <c r="J38" s="738" t="s">
        <v>590</v>
      </c>
      <c r="K38" s="633"/>
      <c r="L38" s="741">
        <v>0</v>
      </c>
      <c r="M38" s="741">
        <v>47.940326596018167</v>
      </c>
      <c r="N38" s="741">
        <v>47.940326596018167</v>
      </c>
      <c r="O38" s="741">
        <v>47.940326596018167</v>
      </c>
      <c r="P38" s="741">
        <v>36.943929914842542</v>
      </c>
      <c r="Q38" s="741">
        <v>36.930450725170012</v>
      </c>
      <c r="R38" s="741">
        <v>6.9878182669706836</v>
      </c>
      <c r="S38" s="741">
        <v>6.9878182669706836</v>
      </c>
      <c r="T38" s="741">
        <v>6.9878182669706836</v>
      </c>
      <c r="U38" s="741">
        <v>6.9878182669706836</v>
      </c>
      <c r="V38" s="741">
        <v>6.9878182669706836</v>
      </c>
      <c r="W38" s="741">
        <v>6.1028623492605734</v>
      </c>
      <c r="X38" s="741">
        <v>6.1028623492605734</v>
      </c>
      <c r="Y38" s="741">
        <v>0</v>
      </c>
      <c r="Z38" s="741">
        <v>0</v>
      </c>
      <c r="AA38" s="741">
        <v>0</v>
      </c>
      <c r="AB38" s="741">
        <v>0</v>
      </c>
      <c r="AC38" s="741">
        <v>0</v>
      </c>
      <c r="AD38" s="741">
        <v>0</v>
      </c>
      <c r="AE38" s="741">
        <v>0</v>
      </c>
      <c r="AF38" s="741">
        <v>0</v>
      </c>
      <c r="AG38" s="741">
        <v>0</v>
      </c>
      <c r="AH38" s="741">
        <v>0</v>
      </c>
      <c r="AI38" s="741">
        <v>0</v>
      </c>
      <c r="AJ38" s="741">
        <v>0</v>
      </c>
      <c r="AK38" s="741">
        <v>0</v>
      </c>
      <c r="AL38" s="741">
        <v>0</v>
      </c>
      <c r="AM38" s="741">
        <v>0</v>
      </c>
      <c r="AN38" s="741">
        <v>0</v>
      </c>
      <c r="AO38" s="741">
        <v>0</v>
      </c>
      <c r="AP38" s="633"/>
      <c r="AQ38" s="741">
        <v>0</v>
      </c>
      <c r="AR38" s="741">
        <v>187767.57832620805</v>
      </c>
      <c r="AS38" s="741">
        <v>187767.57832620788</v>
      </c>
      <c r="AT38" s="741">
        <v>187767.57832620788</v>
      </c>
      <c r="AU38" s="741">
        <v>139754.19792594537</v>
      </c>
      <c r="AV38" s="741">
        <v>139698.17439042786</v>
      </c>
      <c r="AW38" s="741">
        <v>31177.349960699186</v>
      </c>
      <c r="AX38" s="741">
        <v>31177.349960699186</v>
      </c>
      <c r="AY38" s="741">
        <v>31177.349960699186</v>
      </c>
      <c r="AZ38" s="741">
        <v>31177.349960699186</v>
      </c>
      <c r="BA38" s="741">
        <v>31177.349960699186</v>
      </c>
      <c r="BB38" s="741">
        <v>22518.249025741898</v>
      </c>
      <c r="BC38" s="741">
        <v>22518.249025741898</v>
      </c>
      <c r="BD38" s="741">
        <v>0</v>
      </c>
      <c r="BE38" s="741">
        <v>0</v>
      </c>
      <c r="BF38" s="741">
        <v>0</v>
      </c>
      <c r="BG38" s="741">
        <v>0</v>
      </c>
      <c r="BH38" s="741">
        <v>0</v>
      </c>
      <c r="BI38" s="741">
        <v>0</v>
      </c>
      <c r="BJ38" s="741">
        <v>0</v>
      </c>
      <c r="BK38" s="741">
        <v>0</v>
      </c>
      <c r="BL38" s="741">
        <v>0</v>
      </c>
      <c r="BM38" s="741">
        <v>0</v>
      </c>
      <c r="BN38" s="741">
        <v>0</v>
      </c>
      <c r="BO38" s="741">
        <v>0</v>
      </c>
      <c r="BP38" s="741">
        <v>0</v>
      </c>
      <c r="BQ38" s="741">
        <v>0</v>
      </c>
      <c r="BR38" s="741">
        <v>0</v>
      </c>
      <c r="BS38" s="741">
        <v>0</v>
      </c>
      <c r="BT38" s="741">
        <v>0</v>
      </c>
    </row>
    <row r="39" spans="2:72" s="17" customFormat="1" ht="15.5">
      <c r="B39" s="735" t="s">
        <v>707</v>
      </c>
      <c r="C39" s="734" t="s">
        <v>705</v>
      </c>
      <c r="D39" s="736" t="s">
        <v>22</v>
      </c>
      <c r="E39" s="733" t="s">
        <v>682</v>
      </c>
      <c r="F39" s="736" t="s">
        <v>711</v>
      </c>
      <c r="G39" s="739"/>
      <c r="H39" s="739">
        <v>2012</v>
      </c>
      <c r="I39" s="738" t="s">
        <v>573</v>
      </c>
      <c r="J39" s="738" t="s">
        <v>590</v>
      </c>
      <c r="K39" s="633"/>
      <c r="L39" s="741">
        <v>0</v>
      </c>
      <c r="M39" s="741">
        <v>147.20255992941333</v>
      </c>
      <c r="N39" s="741">
        <v>147.20255992941333</v>
      </c>
      <c r="O39" s="741">
        <v>147.20255992941333</v>
      </c>
      <c r="P39" s="741">
        <v>106.43637360430732</v>
      </c>
      <c r="Q39" s="741">
        <v>106.43637360430732</v>
      </c>
      <c r="R39" s="741">
        <v>99.446501774311841</v>
      </c>
      <c r="S39" s="741">
        <v>97.745179615726215</v>
      </c>
      <c r="T39" s="741">
        <v>97.745179615726215</v>
      </c>
      <c r="U39" s="741">
        <v>86.41022664683274</v>
      </c>
      <c r="V39" s="741">
        <v>63.468105339620841</v>
      </c>
      <c r="W39" s="741">
        <v>57.961779021971665</v>
      </c>
      <c r="X39" s="741">
        <v>57.961779021971665</v>
      </c>
      <c r="Y39" s="741">
        <v>27.430476896346001</v>
      </c>
      <c r="Z39" s="741">
        <v>27.430476896346001</v>
      </c>
      <c r="AA39" s="741">
        <v>27.430476896346001</v>
      </c>
      <c r="AB39" s="741">
        <v>3.079540796354777</v>
      </c>
      <c r="AC39" s="741">
        <v>0.6061955922603629</v>
      </c>
      <c r="AD39" s="741">
        <v>0.6061955922603629</v>
      </c>
      <c r="AE39" s="741">
        <v>0.6061955922603629</v>
      </c>
      <c r="AF39" s="741">
        <v>0.6061955922603629</v>
      </c>
      <c r="AG39" s="741">
        <v>0</v>
      </c>
      <c r="AH39" s="741">
        <v>0</v>
      </c>
      <c r="AI39" s="741">
        <v>0</v>
      </c>
      <c r="AJ39" s="741">
        <v>0</v>
      </c>
      <c r="AK39" s="741">
        <v>0</v>
      </c>
      <c r="AL39" s="741">
        <v>0</v>
      </c>
      <c r="AM39" s="741">
        <v>0</v>
      </c>
      <c r="AN39" s="741">
        <v>0</v>
      </c>
      <c r="AO39" s="741">
        <v>0</v>
      </c>
      <c r="AP39" s="633"/>
      <c r="AQ39" s="741">
        <v>0</v>
      </c>
      <c r="AR39" s="741">
        <v>676922.8785491318</v>
      </c>
      <c r="AS39" s="741">
        <v>676922.8785491318</v>
      </c>
      <c r="AT39" s="741">
        <v>676922.8785491318</v>
      </c>
      <c r="AU39" s="741">
        <v>544027.18809972366</v>
      </c>
      <c r="AV39" s="741">
        <v>544027.18809972366</v>
      </c>
      <c r="AW39" s="741">
        <v>520909.77364355751</v>
      </c>
      <c r="AX39" s="741">
        <v>512760.10944863799</v>
      </c>
      <c r="AY39" s="741">
        <v>512760.10944863799</v>
      </c>
      <c r="AZ39" s="741">
        <v>473908.03593356302</v>
      </c>
      <c r="BA39" s="741">
        <v>364010.81063184701</v>
      </c>
      <c r="BB39" s="741">
        <v>338002.82235300582</v>
      </c>
      <c r="BC39" s="741">
        <v>338002.82235300582</v>
      </c>
      <c r="BD39" s="741">
        <v>157406.72111020339</v>
      </c>
      <c r="BE39" s="741">
        <v>157406.72111020339</v>
      </c>
      <c r="BF39" s="741">
        <v>157406.72111020339</v>
      </c>
      <c r="BG39" s="741">
        <v>3798.1335331376663</v>
      </c>
      <c r="BH39" s="741">
        <v>2005.1910564140462</v>
      </c>
      <c r="BI39" s="741">
        <v>2005.1910564140462</v>
      </c>
      <c r="BJ39" s="741">
        <v>2005.1910564140462</v>
      </c>
      <c r="BK39" s="741">
        <v>2005.1910564140462</v>
      </c>
      <c r="BL39" s="741">
        <v>0</v>
      </c>
      <c r="BM39" s="741">
        <v>0</v>
      </c>
      <c r="BN39" s="741">
        <v>0</v>
      </c>
      <c r="BO39" s="741">
        <v>0</v>
      </c>
      <c r="BP39" s="741">
        <v>0</v>
      </c>
      <c r="BQ39" s="741">
        <v>0</v>
      </c>
      <c r="BR39" s="741">
        <v>0</v>
      </c>
      <c r="BS39" s="741">
        <v>0</v>
      </c>
      <c r="BT39" s="741">
        <v>0</v>
      </c>
    </row>
    <row r="40" spans="2:72" s="17" customFormat="1" ht="15.5">
      <c r="B40" s="735" t="s">
        <v>707</v>
      </c>
      <c r="C40" s="734" t="s">
        <v>704</v>
      </c>
      <c r="D40" s="736" t="s">
        <v>2</v>
      </c>
      <c r="E40" s="733" t="s">
        <v>682</v>
      </c>
      <c r="F40" s="736" t="s">
        <v>29</v>
      </c>
      <c r="G40" s="739"/>
      <c r="H40" s="739">
        <v>2012</v>
      </c>
      <c r="I40" s="738" t="s">
        <v>573</v>
      </c>
      <c r="J40" s="738" t="s">
        <v>590</v>
      </c>
      <c r="K40" s="633"/>
      <c r="L40" s="741">
        <v>0</v>
      </c>
      <c r="M40" s="741">
        <v>1.403127688277837</v>
      </c>
      <c r="N40" s="741">
        <v>1.403127688277837</v>
      </c>
      <c r="O40" s="741">
        <v>1.403127688277837</v>
      </c>
      <c r="P40" s="741">
        <v>1.4005861742067898</v>
      </c>
      <c r="Q40" s="741">
        <v>0</v>
      </c>
      <c r="R40" s="741">
        <v>0</v>
      </c>
      <c r="S40" s="741">
        <v>0</v>
      </c>
      <c r="T40" s="741">
        <v>0</v>
      </c>
      <c r="U40" s="741">
        <v>0</v>
      </c>
      <c r="V40" s="741">
        <v>0</v>
      </c>
      <c r="W40" s="741">
        <v>0</v>
      </c>
      <c r="X40" s="741">
        <v>0</v>
      </c>
      <c r="Y40" s="741">
        <v>0</v>
      </c>
      <c r="Z40" s="741">
        <v>0</v>
      </c>
      <c r="AA40" s="741">
        <v>0</v>
      </c>
      <c r="AB40" s="741">
        <v>0</v>
      </c>
      <c r="AC40" s="741">
        <v>0</v>
      </c>
      <c r="AD40" s="741">
        <v>0</v>
      </c>
      <c r="AE40" s="741">
        <v>0</v>
      </c>
      <c r="AF40" s="741">
        <v>0</v>
      </c>
      <c r="AG40" s="741">
        <v>0</v>
      </c>
      <c r="AH40" s="741">
        <v>0</v>
      </c>
      <c r="AI40" s="741">
        <v>0</v>
      </c>
      <c r="AJ40" s="741">
        <v>0</v>
      </c>
      <c r="AK40" s="741">
        <v>0</v>
      </c>
      <c r="AL40" s="741">
        <v>0</v>
      </c>
      <c r="AM40" s="741">
        <v>0</v>
      </c>
      <c r="AN40" s="741">
        <v>0</v>
      </c>
      <c r="AO40" s="741">
        <v>0</v>
      </c>
      <c r="AP40" s="633"/>
      <c r="AQ40" s="741">
        <v>0</v>
      </c>
      <c r="AR40" s="741">
        <v>2499.60442970547</v>
      </c>
      <c r="AS40" s="741">
        <v>2499.60442970547</v>
      </c>
      <c r="AT40" s="741">
        <v>2499.60442970547</v>
      </c>
      <c r="AU40" s="741">
        <v>2497.3316695131302</v>
      </c>
      <c r="AV40" s="741">
        <v>0</v>
      </c>
      <c r="AW40" s="741">
        <v>0</v>
      </c>
      <c r="AX40" s="741">
        <v>0</v>
      </c>
      <c r="AY40" s="741">
        <v>0</v>
      </c>
      <c r="AZ40" s="741">
        <v>0</v>
      </c>
      <c r="BA40" s="741">
        <v>0</v>
      </c>
      <c r="BB40" s="741">
        <v>0</v>
      </c>
      <c r="BC40" s="741">
        <v>0</v>
      </c>
      <c r="BD40" s="741">
        <v>0</v>
      </c>
      <c r="BE40" s="741">
        <v>0</v>
      </c>
      <c r="BF40" s="741">
        <v>0</v>
      </c>
      <c r="BG40" s="741">
        <v>0</v>
      </c>
      <c r="BH40" s="741">
        <v>0</v>
      </c>
      <c r="BI40" s="741">
        <v>0</v>
      </c>
      <c r="BJ40" s="741">
        <v>0</v>
      </c>
      <c r="BK40" s="741">
        <v>0</v>
      </c>
      <c r="BL40" s="741">
        <v>0</v>
      </c>
      <c r="BM40" s="741">
        <v>0</v>
      </c>
      <c r="BN40" s="741">
        <v>0</v>
      </c>
      <c r="BO40" s="741">
        <v>0</v>
      </c>
      <c r="BP40" s="741">
        <v>0</v>
      </c>
      <c r="BQ40" s="741">
        <v>0</v>
      </c>
      <c r="BR40" s="741">
        <v>0</v>
      </c>
      <c r="BS40" s="741">
        <v>0</v>
      </c>
      <c r="BT40" s="741">
        <v>0</v>
      </c>
    </row>
    <row r="41" spans="2:72" s="17" customFormat="1" ht="15.5">
      <c r="B41" s="735" t="s">
        <v>707</v>
      </c>
      <c r="C41" s="734" t="s">
        <v>704</v>
      </c>
      <c r="D41" s="736" t="s">
        <v>1</v>
      </c>
      <c r="E41" s="733" t="s">
        <v>682</v>
      </c>
      <c r="F41" s="736" t="s">
        <v>29</v>
      </c>
      <c r="G41" s="739"/>
      <c r="H41" s="739">
        <v>2012</v>
      </c>
      <c r="I41" s="738" t="s">
        <v>573</v>
      </c>
      <c r="J41" s="738" t="s">
        <v>590</v>
      </c>
      <c r="K41" s="633"/>
      <c r="L41" s="741">
        <v>0</v>
      </c>
      <c r="M41" s="741">
        <v>3.5272999595268231</v>
      </c>
      <c r="N41" s="741">
        <v>3.5272999595268231</v>
      </c>
      <c r="O41" s="741">
        <v>3.5272999595268231</v>
      </c>
      <c r="P41" s="741">
        <v>3.2980921352852453</v>
      </c>
      <c r="Q41" s="741">
        <v>1.6861434473471468</v>
      </c>
      <c r="R41" s="741">
        <v>0</v>
      </c>
      <c r="S41" s="741">
        <v>0</v>
      </c>
      <c r="T41" s="741">
        <v>0</v>
      </c>
      <c r="U41" s="741">
        <v>0</v>
      </c>
      <c r="V41" s="741">
        <v>0</v>
      </c>
      <c r="W41" s="741">
        <v>0</v>
      </c>
      <c r="X41" s="741">
        <v>0</v>
      </c>
      <c r="Y41" s="741">
        <v>0</v>
      </c>
      <c r="Z41" s="741">
        <v>0</v>
      </c>
      <c r="AA41" s="741">
        <v>0</v>
      </c>
      <c r="AB41" s="741">
        <v>0</v>
      </c>
      <c r="AC41" s="741">
        <v>0</v>
      </c>
      <c r="AD41" s="741">
        <v>0</v>
      </c>
      <c r="AE41" s="741">
        <v>0</v>
      </c>
      <c r="AF41" s="741">
        <v>0</v>
      </c>
      <c r="AG41" s="741">
        <v>0</v>
      </c>
      <c r="AH41" s="741">
        <v>0</v>
      </c>
      <c r="AI41" s="741">
        <v>0</v>
      </c>
      <c r="AJ41" s="741">
        <v>0</v>
      </c>
      <c r="AK41" s="741">
        <v>0</v>
      </c>
      <c r="AL41" s="741">
        <v>0</v>
      </c>
      <c r="AM41" s="741">
        <v>0</v>
      </c>
      <c r="AN41" s="741">
        <v>0</v>
      </c>
      <c r="AO41" s="741">
        <v>0</v>
      </c>
      <c r="AP41" s="633"/>
      <c r="AQ41" s="741">
        <v>0</v>
      </c>
      <c r="AR41" s="741">
        <v>23055.877283711456</v>
      </c>
      <c r="AS41" s="741">
        <v>23055.877283711456</v>
      </c>
      <c r="AT41" s="741">
        <v>23055.877283711456</v>
      </c>
      <c r="AU41" s="741">
        <v>22850.907173711457</v>
      </c>
      <c r="AV41" s="741">
        <v>12824.361083310436</v>
      </c>
      <c r="AW41" s="741">
        <v>0</v>
      </c>
      <c r="AX41" s="741">
        <v>0</v>
      </c>
      <c r="AY41" s="741">
        <v>0</v>
      </c>
      <c r="AZ41" s="741">
        <v>0</v>
      </c>
      <c r="BA41" s="741">
        <v>0</v>
      </c>
      <c r="BB41" s="741">
        <v>0</v>
      </c>
      <c r="BC41" s="741">
        <v>0</v>
      </c>
      <c r="BD41" s="741">
        <v>0</v>
      </c>
      <c r="BE41" s="741">
        <v>0</v>
      </c>
      <c r="BF41" s="741">
        <v>0</v>
      </c>
      <c r="BG41" s="741">
        <v>0</v>
      </c>
      <c r="BH41" s="741">
        <v>0</v>
      </c>
      <c r="BI41" s="741">
        <v>0</v>
      </c>
      <c r="BJ41" s="741">
        <v>0</v>
      </c>
      <c r="BK41" s="741">
        <v>0</v>
      </c>
      <c r="BL41" s="741">
        <v>0</v>
      </c>
      <c r="BM41" s="741">
        <v>0</v>
      </c>
      <c r="BN41" s="741">
        <v>0</v>
      </c>
      <c r="BO41" s="741">
        <v>0</v>
      </c>
      <c r="BP41" s="741">
        <v>0</v>
      </c>
      <c r="BQ41" s="741">
        <v>0</v>
      </c>
      <c r="BR41" s="741">
        <v>0</v>
      </c>
      <c r="BS41" s="741">
        <v>0</v>
      </c>
      <c r="BT41" s="741">
        <v>0</v>
      </c>
    </row>
    <row r="42" spans="2:72" s="17" customFormat="1" ht="15.5">
      <c r="B42" s="735" t="s">
        <v>707</v>
      </c>
      <c r="C42" s="734" t="s">
        <v>704</v>
      </c>
      <c r="D42" s="736" t="s">
        <v>5</v>
      </c>
      <c r="E42" s="733" t="s">
        <v>682</v>
      </c>
      <c r="F42" s="736" t="s">
        <v>29</v>
      </c>
      <c r="G42" s="739"/>
      <c r="H42" s="739">
        <v>2012</v>
      </c>
      <c r="I42" s="738" t="s">
        <v>573</v>
      </c>
      <c r="J42" s="738" t="s">
        <v>590</v>
      </c>
      <c r="K42" s="633"/>
      <c r="L42" s="741">
        <v>0</v>
      </c>
      <c r="M42" s="741">
        <v>1.7693220155965621</v>
      </c>
      <c r="N42" s="741">
        <v>1.7693220155965621</v>
      </c>
      <c r="O42" s="741">
        <v>1.7693220155965621</v>
      </c>
      <c r="P42" s="741">
        <v>1.7693220155965621</v>
      </c>
      <c r="Q42" s="741">
        <v>1.6194946092415392</v>
      </c>
      <c r="R42" s="741">
        <v>1.3704740829032098</v>
      </c>
      <c r="S42" s="741">
        <v>1.0259819929737384</v>
      </c>
      <c r="T42" s="741">
        <v>1.0221939269739262</v>
      </c>
      <c r="U42" s="741">
        <v>1.0221939269739262</v>
      </c>
      <c r="V42" s="741">
        <v>0.65922413793663825</v>
      </c>
      <c r="W42" s="741">
        <v>0.25791432967657374</v>
      </c>
      <c r="X42" s="741">
        <v>0.25789168432709658</v>
      </c>
      <c r="Y42" s="741">
        <v>0.25789168432709658</v>
      </c>
      <c r="Z42" s="741">
        <v>0.25346607253523135</v>
      </c>
      <c r="AA42" s="741">
        <v>0.25346607253523135</v>
      </c>
      <c r="AB42" s="741">
        <v>0.24716854450382747</v>
      </c>
      <c r="AC42" s="741">
        <v>6.935072602274242E-2</v>
      </c>
      <c r="AD42" s="741">
        <v>6.935072602274242E-2</v>
      </c>
      <c r="AE42" s="741">
        <v>6.935072602274242E-2</v>
      </c>
      <c r="AF42" s="741">
        <v>6.935072602274242E-2</v>
      </c>
      <c r="AG42" s="741">
        <v>0</v>
      </c>
      <c r="AH42" s="741">
        <v>0</v>
      </c>
      <c r="AI42" s="741">
        <v>0</v>
      </c>
      <c r="AJ42" s="741">
        <v>0</v>
      </c>
      <c r="AK42" s="741">
        <v>0</v>
      </c>
      <c r="AL42" s="741">
        <v>0</v>
      </c>
      <c r="AM42" s="741">
        <v>0</v>
      </c>
      <c r="AN42" s="741">
        <v>0</v>
      </c>
      <c r="AO42" s="741">
        <v>0</v>
      </c>
      <c r="AP42" s="633"/>
      <c r="AQ42" s="741">
        <v>0</v>
      </c>
      <c r="AR42" s="741">
        <v>32017.525814583565</v>
      </c>
      <c r="AS42" s="741">
        <v>32017.525814583565</v>
      </c>
      <c r="AT42" s="741">
        <v>32017.525814583565</v>
      </c>
      <c r="AU42" s="741">
        <v>32017.525814583565</v>
      </c>
      <c r="AV42" s="741">
        <v>28781.718894683545</v>
      </c>
      <c r="AW42" s="741">
        <v>23403.648474019854</v>
      </c>
      <c r="AX42" s="741">
        <v>15963.688619123597</v>
      </c>
      <c r="AY42" s="741">
        <v>15930.50516096524</v>
      </c>
      <c r="AZ42" s="741">
        <v>15930.50516096524</v>
      </c>
      <c r="BA42" s="741">
        <v>8091.4843592670941</v>
      </c>
      <c r="BB42" s="741">
        <v>6004.9368060449997</v>
      </c>
      <c r="BC42" s="741">
        <v>5818.313220883344</v>
      </c>
      <c r="BD42" s="741">
        <v>5818.313220883344</v>
      </c>
      <c r="BE42" s="741">
        <v>5412.1083380813006</v>
      </c>
      <c r="BF42" s="741">
        <v>5412.1083380813006</v>
      </c>
      <c r="BG42" s="741">
        <v>5338.0733615047766</v>
      </c>
      <c r="BH42" s="741">
        <v>1497.7604206318613</v>
      </c>
      <c r="BI42" s="741">
        <v>1497.7604206318613</v>
      </c>
      <c r="BJ42" s="741">
        <v>1497.7604206318613</v>
      </c>
      <c r="BK42" s="741">
        <v>1497.7604206318613</v>
      </c>
      <c r="BL42" s="741">
        <v>0</v>
      </c>
      <c r="BM42" s="741">
        <v>0</v>
      </c>
      <c r="BN42" s="741">
        <v>0</v>
      </c>
      <c r="BO42" s="741">
        <v>0</v>
      </c>
      <c r="BP42" s="741">
        <v>0</v>
      </c>
      <c r="BQ42" s="741">
        <v>0</v>
      </c>
      <c r="BR42" s="741">
        <v>0</v>
      </c>
      <c r="BS42" s="741">
        <v>0</v>
      </c>
      <c r="BT42" s="741">
        <v>0</v>
      </c>
    </row>
    <row r="43" spans="2:72" s="17" customFormat="1" ht="15.5">
      <c r="B43" s="735" t="s">
        <v>707</v>
      </c>
      <c r="C43" s="734" t="s">
        <v>704</v>
      </c>
      <c r="D43" s="736" t="s">
        <v>4</v>
      </c>
      <c r="E43" s="733" t="s">
        <v>682</v>
      </c>
      <c r="F43" s="736" t="s">
        <v>29</v>
      </c>
      <c r="G43" s="739"/>
      <c r="H43" s="739">
        <v>2012</v>
      </c>
      <c r="I43" s="738" t="s">
        <v>573</v>
      </c>
      <c r="J43" s="738" t="s">
        <v>590</v>
      </c>
      <c r="K43" s="633"/>
      <c r="L43" s="741">
        <v>0</v>
      </c>
      <c r="M43" s="741">
        <v>0.2754621032610044</v>
      </c>
      <c r="N43" s="741">
        <v>0.2754621032610044</v>
      </c>
      <c r="O43" s="741">
        <v>0.2754621032610044</v>
      </c>
      <c r="P43" s="741">
        <v>0.2754621032610044</v>
      </c>
      <c r="Q43" s="741">
        <v>0.27429931832665011</v>
      </c>
      <c r="R43" s="741">
        <v>0.27429931832665011</v>
      </c>
      <c r="S43" s="741">
        <v>0.23396311607770909</v>
      </c>
      <c r="T43" s="741">
        <v>0.23347465493562805</v>
      </c>
      <c r="U43" s="741">
        <v>0.23347465493562805</v>
      </c>
      <c r="V43" s="741">
        <v>0.23347465493562805</v>
      </c>
      <c r="W43" s="741">
        <v>4.2946935285139969E-3</v>
      </c>
      <c r="X43" s="741">
        <v>4.2917358360248271E-3</v>
      </c>
      <c r="Y43" s="741">
        <v>4.2917358360248271E-3</v>
      </c>
      <c r="Z43" s="741">
        <v>4.1371942677876257E-3</v>
      </c>
      <c r="AA43" s="741">
        <v>4.1371942677876257E-3</v>
      </c>
      <c r="AB43" s="741">
        <v>3.8644666758764347E-3</v>
      </c>
      <c r="AC43" s="741">
        <v>0</v>
      </c>
      <c r="AD43" s="741">
        <v>0</v>
      </c>
      <c r="AE43" s="741">
        <v>0</v>
      </c>
      <c r="AF43" s="741">
        <v>0</v>
      </c>
      <c r="AG43" s="741">
        <v>0</v>
      </c>
      <c r="AH43" s="741">
        <v>0</v>
      </c>
      <c r="AI43" s="741">
        <v>0</v>
      </c>
      <c r="AJ43" s="741">
        <v>0</v>
      </c>
      <c r="AK43" s="741">
        <v>0</v>
      </c>
      <c r="AL43" s="741">
        <v>0</v>
      </c>
      <c r="AM43" s="741">
        <v>0</v>
      </c>
      <c r="AN43" s="741">
        <v>0</v>
      </c>
      <c r="AO43" s="741">
        <v>0</v>
      </c>
      <c r="AP43" s="633"/>
      <c r="AQ43" s="741">
        <v>0</v>
      </c>
      <c r="AR43" s="741">
        <v>1671.5521029513293</v>
      </c>
      <c r="AS43" s="741">
        <v>1671.5521029513293</v>
      </c>
      <c r="AT43" s="741">
        <v>1671.5521029513293</v>
      </c>
      <c r="AU43" s="741">
        <v>1671.5521029513293</v>
      </c>
      <c r="AV43" s="741">
        <v>1646.4395576001571</v>
      </c>
      <c r="AW43" s="741">
        <v>1646.4395576001571</v>
      </c>
      <c r="AX43" s="741">
        <v>775.30279073698091</v>
      </c>
      <c r="AY43" s="741">
        <v>771.02387113235079</v>
      </c>
      <c r="AZ43" s="741">
        <v>771.02387113235079</v>
      </c>
      <c r="BA43" s="741">
        <v>771.02387113235079</v>
      </c>
      <c r="BB43" s="741">
        <v>125.22609530991905</v>
      </c>
      <c r="BC43" s="741">
        <v>100.85132570471188</v>
      </c>
      <c r="BD43" s="741">
        <v>100.85132570471188</v>
      </c>
      <c r="BE43" s="741">
        <v>86.666724215438904</v>
      </c>
      <c r="BF43" s="741">
        <v>86.666724215438904</v>
      </c>
      <c r="BG43" s="741">
        <v>83.460485072361124</v>
      </c>
      <c r="BH43" s="741">
        <v>0</v>
      </c>
      <c r="BI43" s="741">
        <v>0</v>
      </c>
      <c r="BJ43" s="741">
        <v>0</v>
      </c>
      <c r="BK43" s="741">
        <v>0</v>
      </c>
      <c r="BL43" s="741">
        <v>0</v>
      </c>
      <c r="BM43" s="741">
        <v>0</v>
      </c>
      <c r="BN43" s="741">
        <v>0</v>
      </c>
      <c r="BO43" s="741">
        <v>0</v>
      </c>
      <c r="BP43" s="741">
        <v>0</v>
      </c>
      <c r="BQ43" s="741">
        <v>0</v>
      </c>
      <c r="BR43" s="741">
        <v>0</v>
      </c>
      <c r="BS43" s="741">
        <v>0</v>
      </c>
      <c r="BT43" s="741">
        <v>0</v>
      </c>
    </row>
    <row r="44" spans="2:72" s="17" customFormat="1" ht="15.5">
      <c r="B44" s="735" t="s">
        <v>707</v>
      </c>
      <c r="C44" s="734" t="s">
        <v>704</v>
      </c>
      <c r="D44" s="736" t="s">
        <v>3</v>
      </c>
      <c r="E44" s="733" t="s">
        <v>682</v>
      </c>
      <c r="F44" s="736" t="s">
        <v>29</v>
      </c>
      <c r="G44" s="739"/>
      <c r="H44" s="739">
        <v>2012</v>
      </c>
      <c r="I44" s="738" t="s">
        <v>573</v>
      </c>
      <c r="J44" s="738" t="s">
        <v>590</v>
      </c>
      <c r="K44" s="633"/>
      <c r="L44" s="741">
        <v>0</v>
      </c>
      <c r="M44" s="741">
        <v>20.576908208506538</v>
      </c>
      <c r="N44" s="741">
        <v>20.576908208506538</v>
      </c>
      <c r="O44" s="741">
        <v>20.576908208506538</v>
      </c>
      <c r="P44" s="741">
        <v>20.576908208506538</v>
      </c>
      <c r="Q44" s="741">
        <v>20.576908208506538</v>
      </c>
      <c r="R44" s="741">
        <v>20.576908208506538</v>
      </c>
      <c r="S44" s="741">
        <v>20.576908208506538</v>
      </c>
      <c r="T44" s="741">
        <v>20.576908208506538</v>
      </c>
      <c r="U44" s="741">
        <v>20.576908208506538</v>
      </c>
      <c r="V44" s="741">
        <v>20.576908208506538</v>
      </c>
      <c r="W44" s="741">
        <v>20.576908208506538</v>
      </c>
      <c r="X44" s="741">
        <v>20.576908208506538</v>
      </c>
      <c r="Y44" s="741">
        <v>20.576908208506538</v>
      </c>
      <c r="Z44" s="741">
        <v>20.576908208506538</v>
      </c>
      <c r="AA44" s="741">
        <v>20.576908208506538</v>
      </c>
      <c r="AB44" s="741">
        <v>20.576908208506538</v>
      </c>
      <c r="AC44" s="741">
        <v>20.576908208506538</v>
      </c>
      <c r="AD44" s="741">
        <v>20.576908208506538</v>
      </c>
      <c r="AE44" s="741">
        <v>17.329214948489415</v>
      </c>
      <c r="AF44" s="741">
        <v>0</v>
      </c>
      <c r="AG44" s="741">
        <v>0</v>
      </c>
      <c r="AH44" s="741">
        <v>0</v>
      </c>
      <c r="AI44" s="741">
        <v>0</v>
      </c>
      <c r="AJ44" s="741">
        <v>0</v>
      </c>
      <c r="AK44" s="741">
        <v>0</v>
      </c>
      <c r="AL44" s="741">
        <v>0</v>
      </c>
      <c r="AM44" s="741">
        <v>0</v>
      </c>
      <c r="AN44" s="741">
        <v>0</v>
      </c>
      <c r="AO44" s="741">
        <v>0</v>
      </c>
      <c r="AP44" s="633"/>
      <c r="AQ44" s="741">
        <v>0</v>
      </c>
      <c r="AR44" s="741">
        <v>36357.285507396438</v>
      </c>
      <c r="AS44" s="741">
        <v>36357.285507396438</v>
      </c>
      <c r="AT44" s="741">
        <v>36357.285507396438</v>
      </c>
      <c r="AU44" s="741">
        <v>36357.285507396438</v>
      </c>
      <c r="AV44" s="741">
        <v>36357.285507396438</v>
      </c>
      <c r="AW44" s="741">
        <v>36357.285507396438</v>
      </c>
      <c r="AX44" s="741">
        <v>36357.285507396438</v>
      </c>
      <c r="AY44" s="741">
        <v>36357.285507396438</v>
      </c>
      <c r="AZ44" s="741">
        <v>36357.285507396438</v>
      </c>
      <c r="BA44" s="741">
        <v>36357.285507396438</v>
      </c>
      <c r="BB44" s="741">
        <v>36357.285507396438</v>
      </c>
      <c r="BC44" s="741">
        <v>36357.285507396438</v>
      </c>
      <c r="BD44" s="741">
        <v>36357.285507396438</v>
      </c>
      <c r="BE44" s="741">
        <v>36357.285507396438</v>
      </c>
      <c r="BF44" s="741">
        <v>36357.285507396438</v>
      </c>
      <c r="BG44" s="741">
        <v>36357.285507396438</v>
      </c>
      <c r="BH44" s="741">
        <v>36357.285507396438</v>
      </c>
      <c r="BI44" s="741">
        <v>36357.285507396438</v>
      </c>
      <c r="BJ44" s="741">
        <v>33453.02145378213</v>
      </c>
      <c r="BK44" s="741">
        <v>0</v>
      </c>
      <c r="BL44" s="741">
        <v>0</v>
      </c>
      <c r="BM44" s="741">
        <v>0</v>
      </c>
      <c r="BN44" s="741">
        <v>0</v>
      </c>
      <c r="BO44" s="741">
        <v>0</v>
      </c>
      <c r="BP44" s="741">
        <v>0</v>
      </c>
      <c r="BQ44" s="741">
        <v>0</v>
      </c>
      <c r="BR44" s="741">
        <v>0</v>
      </c>
      <c r="BS44" s="741">
        <v>0</v>
      </c>
      <c r="BT44" s="741">
        <v>0</v>
      </c>
    </row>
    <row r="45" spans="2:72" s="17" customFormat="1" ht="15.5">
      <c r="B45" s="735" t="s">
        <v>707</v>
      </c>
      <c r="C45" s="734" t="s">
        <v>710</v>
      </c>
      <c r="D45" s="736" t="s">
        <v>14</v>
      </c>
      <c r="E45" s="733" t="s">
        <v>682</v>
      </c>
      <c r="F45" s="736" t="s">
        <v>29</v>
      </c>
      <c r="G45" s="739"/>
      <c r="H45" s="739">
        <v>2012</v>
      </c>
      <c r="I45" s="738" t="s">
        <v>573</v>
      </c>
      <c r="J45" s="738" t="s">
        <v>590</v>
      </c>
      <c r="K45" s="633"/>
      <c r="L45" s="741">
        <v>0</v>
      </c>
      <c r="M45" s="741">
        <v>0.10539768799208106</v>
      </c>
      <c r="N45" s="741">
        <v>0.1031120512634516</v>
      </c>
      <c r="O45" s="741">
        <v>0.1031120512634516</v>
      </c>
      <c r="P45" s="741">
        <v>0.1031120512634516</v>
      </c>
      <c r="Q45" s="741">
        <v>0.1031120512634516</v>
      </c>
      <c r="R45" s="741">
        <v>0.1031120512634516</v>
      </c>
      <c r="S45" s="741">
        <v>0.1031120512634516</v>
      </c>
      <c r="T45" s="741">
        <v>0.1031120512634516</v>
      </c>
      <c r="U45" s="741">
        <v>2.6647116057574749E-2</v>
      </c>
      <c r="V45" s="741">
        <v>2.6647116057574749E-2</v>
      </c>
      <c r="W45" s="741">
        <v>0</v>
      </c>
      <c r="X45" s="741">
        <v>0</v>
      </c>
      <c r="Y45" s="741">
        <v>0</v>
      </c>
      <c r="Z45" s="741">
        <v>0</v>
      </c>
      <c r="AA45" s="741">
        <v>0</v>
      </c>
      <c r="AB45" s="741">
        <v>0</v>
      </c>
      <c r="AC45" s="741">
        <v>0</v>
      </c>
      <c r="AD45" s="741">
        <v>0</v>
      </c>
      <c r="AE45" s="741">
        <v>0</v>
      </c>
      <c r="AF45" s="741">
        <v>0</v>
      </c>
      <c r="AG45" s="741">
        <v>0</v>
      </c>
      <c r="AH45" s="741">
        <v>0</v>
      </c>
      <c r="AI45" s="741">
        <v>0</v>
      </c>
      <c r="AJ45" s="741">
        <v>0</v>
      </c>
      <c r="AK45" s="741">
        <v>0</v>
      </c>
      <c r="AL45" s="741">
        <v>0</v>
      </c>
      <c r="AM45" s="741">
        <v>0</v>
      </c>
      <c r="AN45" s="741">
        <v>0</v>
      </c>
      <c r="AO45" s="741">
        <v>0</v>
      </c>
      <c r="AP45" s="633"/>
      <c r="AQ45" s="741">
        <v>0</v>
      </c>
      <c r="AR45" s="741">
        <v>1735.7400054931641</v>
      </c>
      <c r="AS45" s="741">
        <v>1735.7400054931641</v>
      </c>
      <c r="AT45" s="741">
        <v>1735.7400054931641</v>
      </c>
      <c r="AU45" s="741">
        <v>1691.7400054931641</v>
      </c>
      <c r="AV45" s="741">
        <v>1691.7400054931641</v>
      </c>
      <c r="AW45" s="741">
        <v>1691.7400054931641</v>
      </c>
      <c r="AX45" s="741">
        <v>1691.7400054931641</v>
      </c>
      <c r="AY45" s="741">
        <v>1691.7400054931641</v>
      </c>
      <c r="AZ45" s="741">
        <v>219.74000549316406</v>
      </c>
      <c r="BA45" s="741">
        <v>219.74000549316406</v>
      </c>
      <c r="BB45" s="741">
        <v>0</v>
      </c>
      <c r="BC45" s="741">
        <v>0</v>
      </c>
      <c r="BD45" s="741">
        <v>0</v>
      </c>
      <c r="BE45" s="741">
        <v>0</v>
      </c>
      <c r="BF45" s="741">
        <v>0</v>
      </c>
      <c r="BG45" s="741">
        <v>0</v>
      </c>
      <c r="BH45" s="741">
        <v>0</v>
      </c>
      <c r="BI45" s="741">
        <v>0</v>
      </c>
      <c r="BJ45" s="741">
        <v>0</v>
      </c>
      <c r="BK45" s="741">
        <v>0</v>
      </c>
      <c r="BL45" s="741">
        <v>0</v>
      </c>
      <c r="BM45" s="741">
        <v>0</v>
      </c>
      <c r="BN45" s="741">
        <v>0</v>
      </c>
      <c r="BO45" s="741">
        <v>0</v>
      </c>
      <c r="BP45" s="741">
        <v>0</v>
      </c>
      <c r="BQ45" s="741">
        <v>0</v>
      </c>
      <c r="BR45" s="741">
        <v>0</v>
      </c>
      <c r="BS45" s="741">
        <v>0</v>
      </c>
      <c r="BT45" s="741">
        <v>0</v>
      </c>
    </row>
    <row r="46" spans="2:72" s="17" customFormat="1" ht="15.5">
      <c r="B46" s="735" t="s">
        <v>707</v>
      </c>
      <c r="C46" s="734" t="s">
        <v>706</v>
      </c>
      <c r="D46" s="736" t="s">
        <v>17</v>
      </c>
      <c r="E46" s="733" t="s">
        <v>682</v>
      </c>
      <c r="F46" s="736" t="s">
        <v>711</v>
      </c>
      <c r="G46" s="739"/>
      <c r="H46" s="739">
        <v>2012</v>
      </c>
      <c r="I46" s="738" t="s">
        <v>573</v>
      </c>
      <c r="J46" s="738" t="s">
        <v>590</v>
      </c>
      <c r="K46" s="633"/>
      <c r="L46" s="741">
        <v>0</v>
      </c>
      <c r="M46" s="741">
        <v>0.13509164430041112</v>
      </c>
      <c r="N46" s="741">
        <v>0.13509164430041112</v>
      </c>
      <c r="O46" s="741">
        <v>0.13509164430041112</v>
      </c>
      <c r="P46" s="741">
        <v>0.13509164430041112</v>
      </c>
      <c r="Q46" s="741">
        <v>0.13509164430041112</v>
      </c>
      <c r="R46" s="741">
        <v>0.13509164430041112</v>
      </c>
      <c r="S46" s="741">
        <v>0.13509164430041112</v>
      </c>
      <c r="T46" s="741">
        <v>0.13509164430041112</v>
      </c>
      <c r="U46" s="741">
        <v>0.13509164430041112</v>
      </c>
      <c r="V46" s="741">
        <v>0.13509164430041112</v>
      </c>
      <c r="W46" s="741">
        <v>0.13509164430041112</v>
      </c>
      <c r="X46" s="741">
        <v>0.13509164430041112</v>
      </c>
      <c r="Y46" s="741">
        <v>0</v>
      </c>
      <c r="Z46" s="741">
        <v>0</v>
      </c>
      <c r="AA46" s="741">
        <v>0</v>
      </c>
      <c r="AB46" s="741">
        <v>0</v>
      </c>
      <c r="AC46" s="741">
        <v>0</v>
      </c>
      <c r="AD46" s="741">
        <v>0</v>
      </c>
      <c r="AE46" s="741">
        <v>0</v>
      </c>
      <c r="AF46" s="741">
        <v>0</v>
      </c>
      <c r="AG46" s="741">
        <v>0</v>
      </c>
      <c r="AH46" s="741">
        <v>0</v>
      </c>
      <c r="AI46" s="741">
        <v>0</v>
      </c>
      <c r="AJ46" s="741">
        <v>0</v>
      </c>
      <c r="AK46" s="741">
        <v>0</v>
      </c>
      <c r="AL46" s="741">
        <v>0</v>
      </c>
      <c r="AM46" s="741">
        <v>0</v>
      </c>
      <c r="AN46" s="741">
        <v>0</v>
      </c>
      <c r="AO46" s="741">
        <v>0</v>
      </c>
      <c r="AP46" s="633"/>
      <c r="AQ46" s="741">
        <v>0</v>
      </c>
      <c r="AR46" s="741">
        <v>130.88168655347397</v>
      </c>
      <c r="AS46" s="741">
        <v>130.88168655347397</v>
      </c>
      <c r="AT46" s="741">
        <v>130.88168655347397</v>
      </c>
      <c r="AU46" s="741">
        <v>130.88168655347397</v>
      </c>
      <c r="AV46" s="741">
        <v>130.88168655347397</v>
      </c>
      <c r="AW46" s="741">
        <v>130.88168655347397</v>
      </c>
      <c r="AX46" s="741">
        <v>130.88168655347397</v>
      </c>
      <c r="AY46" s="741">
        <v>130.88168655347397</v>
      </c>
      <c r="AZ46" s="741">
        <v>130.88168655347397</v>
      </c>
      <c r="BA46" s="741">
        <v>130.88168655347397</v>
      </c>
      <c r="BB46" s="741">
        <v>130.88168655347397</v>
      </c>
      <c r="BC46" s="741">
        <v>130.88168655347397</v>
      </c>
      <c r="BD46" s="741">
        <v>0</v>
      </c>
      <c r="BE46" s="741">
        <v>0</v>
      </c>
      <c r="BF46" s="741">
        <v>0</v>
      </c>
      <c r="BG46" s="741">
        <v>0</v>
      </c>
      <c r="BH46" s="741">
        <v>0</v>
      </c>
      <c r="BI46" s="741">
        <v>0</v>
      </c>
      <c r="BJ46" s="741">
        <v>0</v>
      </c>
      <c r="BK46" s="741">
        <v>0</v>
      </c>
      <c r="BL46" s="741">
        <v>0</v>
      </c>
      <c r="BM46" s="741">
        <v>0</v>
      </c>
      <c r="BN46" s="741">
        <v>0</v>
      </c>
      <c r="BO46" s="741">
        <v>0</v>
      </c>
      <c r="BP46" s="741">
        <v>0</v>
      </c>
      <c r="BQ46" s="741">
        <v>0</v>
      </c>
      <c r="BR46" s="741">
        <v>0</v>
      </c>
      <c r="BS46" s="741">
        <v>0</v>
      </c>
      <c r="BT46" s="741">
        <v>0</v>
      </c>
    </row>
    <row r="47" spans="2:72" s="17" customFormat="1" ht="15.5">
      <c r="B47" s="735" t="s">
        <v>709</v>
      </c>
      <c r="C47" s="734" t="s">
        <v>705</v>
      </c>
      <c r="D47" s="736" t="s">
        <v>22</v>
      </c>
      <c r="E47" s="733" t="s">
        <v>682</v>
      </c>
      <c r="F47" s="736" t="s">
        <v>711</v>
      </c>
      <c r="G47" s="739"/>
      <c r="H47" s="739">
        <v>2011</v>
      </c>
      <c r="I47" s="738" t="s">
        <v>572</v>
      </c>
      <c r="J47" s="738" t="s">
        <v>583</v>
      </c>
      <c r="K47" s="633"/>
      <c r="L47" s="741">
        <v>2.7684694522826341</v>
      </c>
      <c r="M47" s="741">
        <v>2.7684694522826341</v>
      </c>
      <c r="N47" s="741">
        <v>2.7684694522826341</v>
      </c>
      <c r="O47" s="741">
        <v>2.7684694522826341</v>
      </c>
      <c r="P47" s="741">
        <v>2.7684694522826341</v>
      </c>
      <c r="Q47" s="741">
        <v>1.6797455103737329</v>
      </c>
      <c r="R47" s="741">
        <v>1.6797455103737329</v>
      </c>
      <c r="S47" s="741">
        <v>1.6797455103737329</v>
      </c>
      <c r="T47" s="741">
        <v>0</v>
      </c>
      <c r="U47" s="741">
        <v>0</v>
      </c>
      <c r="V47" s="741">
        <v>0</v>
      </c>
      <c r="W47" s="741">
        <v>0</v>
      </c>
      <c r="X47" s="741">
        <v>0</v>
      </c>
      <c r="Y47" s="741">
        <v>0</v>
      </c>
      <c r="Z47" s="741">
        <v>0</v>
      </c>
      <c r="AA47" s="741">
        <v>0</v>
      </c>
      <c r="AB47" s="741">
        <v>0</v>
      </c>
      <c r="AC47" s="741">
        <v>0</v>
      </c>
      <c r="AD47" s="741">
        <v>0</v>
      </c>
      <c r="AE47" s="741">
        <v>0</v>
      </c>
      <c r="AF47" s="741">
        <v>0</v>
      </c>
      <c r="AG47" s="741">
        <v>0</v>
      </c>
      <c r="AH47" s="741">
        <v>0</v>
      </c>
      <c r="AI47" s="741">
        <v>0</v>
      </c>
      <c r="AJ47" s="741">
        <v>0</v>
      </c>
      <c r="AK47" s="741">
        <v>0</v>
      </c>
      <c r="AL47" s="741">
        <v>0</v>
      </c>
      <c r="AM47" s="741">
        <v>0</v>
      </c>
      <c r="AN47" s="741">
        <v>0</v>
      </c>
      <c r="AO47" s="741">
        <v>0</v>
      </c>
      <c r="AP47" s="633"/>
      <c r="AQ47" s="741">
        <v>10715.481049069065</v>
      </c>
      <c r="AR47" s="741">
        <v>10715.481049069065</v>
      </c>
      <c r="AS47" s="741">
        <v>10715.481049069065</v>
      </c>
      <c r="AT47" s="741">
        <v>10715.481049069065</v>
      </c>
      <c r="AU47" s="741">
        <v>10715.481049069065</v>
      </c>
      <c r="AV47" s="741">
        <v>6501.5278275250503</v>
      </c>
      <c r="AW47" s="741">
        <v>6501.5278275250503</v>
      </c>
      <c r="AX47" s="741">
        <v>6501.5278275250503</v>
      </c>
      <c r="AY47" s="741">
        <v>0</v>
      </c>
      <c r="AZ47" s="741">
        <v>0</v>
      </c>
      <c r="BA47" s="741">
        <v>0</v>
      </c>
      <c r="BB47" s="741">
        <v>0</v>
      </c>
      <c r="BC47" s="741">
        <v>0</v>
      </c>
      <c r="BD47" s="741">
        <v>0</v>
      </c>
      <c r="BE47" s="741">
        <v>0</v>
      </c>
      <c r="BF47" s="741">
        <v>0</v>
      </c>
      <c r="BG47" s="741">
        <v>0</v>
      </c>
      <c r="BH47" s="741">
        <v>0</v>
      </c>
      <c r="BI47" s="741">
        <v>0</v>
      </c>
      <c r="BJ47" s="741">
        <v>0</v>
      </c>
      <c r="BK47" s="741">
        <v>0</v>
      </c>
      <c r="BL47" s="741">
        <v>0</v>
      </c>
      <c r="BM47" s="741">
        <v>0</v>
      </c>
      <c r="BN47" s="741">
        <v>0</v>
      </c>
      <c r="BO47" s="741">
        <v>0</v>
      </c>
      <c r="BP47" s="741">
        <v>0</v>
      </c>
      <c r="BQ47" s="741">
        <v>0</v>
      </c>
      <c r="BR47" s="741">
        <v>0</v>
      </c>
      <c r="BS47" s="741">
        <v>0</v>
      </c>
      <c r="BT47" s="741">
        <v>0</v>
      </c>
    </row>
    <row r="48" spans="2:72" s="17" customFormat="1" ht="15.5">
      <c r="B48" s="735" t="s">
        <v>709</v>
      </c>
      <c r="C48" s="734" t="s">
        <v>706</v>
      </c>
      <c r="D48" s="736" t="s">
        <v>17</v>
      </c>
      <c r="E48" s="733" t="s">
        <v>682</v>
      </c>
      <c r="F48" s="736" t="s">
        <v>711</v>
      </c>
      <c r="G48" s="739"/>
      <c r="H48" s="739">
        <v>2011</v>
      </c>
      <c r="I48" s="738" t="s">
        <v>572</v>
      </c>
      <c r="J48" s="738" t="s">
        <v>583</v>
      </c>
      <c r="K48" s="633"/>
      <c r="L48" s="741">
        <v>0</v>
      </c>
      <c r="M48" s="741">
        <v>0</v>
      </c>
      <c r="N48" s="741">
        <v>0</v>
      </c>
      <c r="O48" s="741">
        <v>0</v>
      </c>
      <c r="P48" s="741">
        <v>0</v>
      </c>
      <c r="Q48" s="741">
        <v>0</v>
      </c>
      <c r="R48" s="741">
        <v>0</v>
      </c>
      <c r="S48" s="741">
        <v>0</v>
      </c>
      <c r="T48" s="741">
        <v>0</v>
      </c>
      <c r="U48" s="741">
        <v>0</v>
      </c>
      <c r="V48" s="741">
        <v>0</v>
      </c>
      <c r="W48" s="741">
        <v>0</v>
      </c>
      <c r="X48" s="741">
        <v>0</v>
      </c>
      <c r="Y48" s="741">
        <v>0</v>
      </c>
      <c r="Z48" s="741">
        <v>0</v>
      </c>
      <c r="AA48" s="741">
        <v>0</v>
      </c>
      <c r="AB48" s="741">
        <v>0</v>
      </c>
      <c r="AC48" s="741">
        <v>0</v>
      </c>
      <c r="AD48" s="741">
        <v>0</v>
      </c>
      <c r="AE48" s="741">
        <v>0</v>
      </c>
      <c r="AF48" s="741">
        <v>0</v>
      </c>
      <c r="AG48" s="741">
        <v>0</v>
      </c>
      <c r="AH48" s="741">
        <v>0</v>
      </c>
      <c r="AI48" s="741">
        <v>0</v>
      </c>
      <c r="AJ48" s="741">
        <v>0</v>
      </c>
      <c r="AK48" s="741">
        <v>0</v>
      </c>
      <c r="AL48" s="741">
        <v>0</v>
      </c>
      <c r="AM48" s="741">
        <v>0</v>
      </c>
      <c r="AN48" s="741">
        <v>0</v>
      </c>
      <c r="AO48" s="741">
        <v>0</v>
      </c>
      <c r="AP48" s="633"/>
      <c r="AQ48" s="741">
        <v>0</v>
      </c>
      <c r="AR48" s="741">
        <v>0</v>
      </c>
      <c r="AS48" s="741">
        <v>0</v>
      </c>
      <c r="AT48" s="741">
        <v>0</v>
      </c>
      <c r="AU48" s="741">
        <v>0</v>
      </c>
      <c r="AV48" s="741">
        <v>0</v>
      </c>
      <c r="AW48" s="741">
        <v>0</v>
      </c>
      <c r="AX48" s="741">
        <v>0</v>
      </c>
      <c r="AY48" s="741">
        <v>0</v>
      </c>
      <c r="AZ48" s="741">
        <v>0</v>
      </c>
      <c r="BA48" s="741">
        <v>0</v>
      </c>
      <c r="BB48" s="741">
        <v>0</v>
      </c>
      <c r="BC48" s="741">
        <v>0</v>
      </c>
      <c r="BD48" s="741">
        <v>0</v>
      </c>
      <c r="BE48" s="741">
        <v>0</v>
      </c>
      <c r="BF48" s="741">
        <v>0</v>
      </c>
      <c r="BG48" s="741">
        <v>0</v>
      </c>
      <c r="BH48" s="741">
        <v>0</v>
      </c>
      <c r="BI48" s="741">
        <v>0</v>
      </c>
      <c r="BJ48" s="741">
        <v>0</v>
      </c>
      <c r="BK48" s="741">
        <v>0</v>
      </c>
      <c r="BL48" s="741">
        <v>0</v>
      </c>
      <c r="BM48" s="741">
        <v>0</v>
      </c>
      <c r="BN48" s="741">
        <v>0</v>
      </c>
      <c r="BO48" s="741">
        <v>0</v>
      </c>
      <c r="BP48" s="741">
        <v>0</v>
      </c>
      <c r="BQ48" s="741">
        <v>0</v>
      </c>
      <c r="BR48" s="741">
        <v>0</v>
      </c>
      <c r="BS48" s="741">
        <v>0</v>
      </c>
      <c r="BT48" s="741">
        <v>0</v>
      </c>
    </row>
    <row r="49" spans="2:72" s="17" customFormat="1" ht="15.5">
      <c r="B49" s="735" t="s">
        <v>709</v>
      </c>
      <c r="C49" s="734" t="s">
        <v>704</v>
      </c>
      <c r="D49" s="736" t="s">
        <v>3</v>
      </c>
      <c r="E49" s="733" t="s">
        <v>682</v>
      </c>
      <c r="F49" s="736" t="s">
        <v>29</v>
      </c>
      <c r="G49" s="739"/>
      <c r="H49" s="739">
        <v>2011</v>
      </c>
      <c r="I49" s="738" t="s">
        <v>572</v>
      </c>
      <c r="J49" s="738" t="s">
        <v>583</v>
      </c>
      <c r="K49" s="633"/>
      <c r="L49" s="741">
        <v>-6.8119576233087846</v>
      </c>
      <c r="M49" s="741">
        <v>-6.8119576233087846</v>
      </c>
      <c r="N49" s="741">
        <v>-6.8119576233087846</v>
      </c>
      <c r="O49" s="741">
        <v>-6.8119576233087846</v>
      </c>
      <c r="P49" s="741">
        <v>-6.8119576233087846</v>
      </c>
      <c r="Q49" s="741">
        <v>-6.8119576233087846</v>
      </c>
      <c r="R49" s="741">
        <v>-6.8119576233087846</v>
      </c>
      <c r="S49" s="741">
        <v>-6.8119576233087846</v>
      </c>
      <c r="T49" s="741">
        <v>-6.8119576233087846</v>
      </c>
      <c r="U49" s="741">
        <v>-6.8119576233087846</v>
      </c>
      <c r="V49" s="741">
        <v>-6.8119576233087846</v>
      </c>
      <c r="W49" s="741">
        <v>-6.8119576233087846</v>
      </c>
      <c r="X49" s="741">
        <v>-6.8119576233087846</v>
      </c>
      <c r="Y49" s="741">
        <v>-6.8119576233087846</v>
      </c>
      <c r="Z49" s="741">
        <v>-6.8119576233087846</v>
      </c>
      <c r="AA49" s="741">
        <v>-6.8119576233087846</v>
      </c>
      <c r="AB49" s="741">
        <v>-6.8119576233087846</v>
      </c>
      <c r="AC49" s="741">
        <v>-6.8119576233087846</v>
      </c>
      <c r="AD49" s="741">
        <v>-6.0038031883540173</v>
      </c>
      <c r="AE49" s="741">
        <v>0</v>
      </c>
      <c r="AF49" s="741">
        <v>0</v>
      </c>
      <c r="AG49" s="741">
        <v>0</v>
      </c>
      <c r="AH49" s="741">
        <v>0</v>
      </c>
      <c r="AI49" s="741">
        <v>0</v>
      </c>
      <c r="AJ49" s="741">
        <v>0</v>
      </c>
      <c r="AK49" s="741">
        <v>0</v>
      </c>
      <c r="AL49" s="741">
        <v>0</v>
      </c>
      <c r="AM49" s="741">
        <v>0</v>
      </c>
      <c r="AN49" s="741">
        <v>0</v>
      </c>
      <c r="AO49" s="741">
        <v>0</v>
      </c>
      <c r="AP49" s="633"/>
      <c r="AQ49" s="741">
        <v>-13066.901749984057</v>
      </c>
      <c r="AR49" s="741">
        <v>-13066.901749984057</v>
      </c>
      <c r="AS49" s="741">
        <v>-13066.901749984057</v>
      </c>
      <c r="AT49" s="741">
        <v>-13066.901749984057</v>
      </c>
      <c r="AU49" s="741">
        <v>-13066.901749984057</v>
      </c>
      <c r="AV49" s="741">
        <v>-13066.901749984057</v>
      </c>
      <c r="AW49" s="741">
        <v>-13066.901749984057</v>
      </c>
      <c r="AX49" s="741">
        <v>-13066.901749984057</v>
      </c>
      <c r="AY49" s="741">
        <v>-13066.901749984057</v>
      </c>
      <c r="AZ49" s="741">
        <v>-13066.901749984057</v>
      </c>
      <c r="BA49" s="741">
        <v>-13066.901749984057</v>
      </c>
      <c r="BB49" s="741">
        <v>-13066.901749984057</v>
      </c>
      <c r="BC49" s="741">
        <v>-13066.901749984057</v>
      </c>
      <c r="BD49" s="741">
        <v>-13066.901749984057</v>
      </c>
      <c r="BE49" s="741">
        <v>-13066.901749984057</v>
      </c>
      <c r="BF49" s="741">
        <v>-13066.901749984057</v>
      </c>
      <c r="BG49" s="741">
        <v>-13066.901749984057</v>
      </c>
      <c r="BH49" s="741">
        <v>-13066.901749984057</v>
      </c>
      <c r="BI49" s="741">
        <v>-12345.440961261726</v>
      </c>
      <c r="BJ49" s="741">
        <v>0</v>
      </c>
      <c r="BK49" s="741">
        <v>0</v>
      </c>
      <c r="BL49" s="741">
        <v>0</v>
      </c>
      <c r="BM49" s="741">
        <v>0</v>
      </c>
      <c r="BN49" s="741">
        <v>0</v>
      </c>
      <c r="BO49" s="741">
        <v>0</v>
      </c>
      <c r="BP49" s="741">
        <v>0</v>
      </c>
      <c r="BQ49" s="741">
        <v>0</v>
      </c>
      <c r="BR49" s="741">
        <v>0</v>
      </c>
      <c r="BS49" s="741">
        <v>0</v>
      </c>
      <c r="BT49" s="741">
        <v>0</v>
      </c>
    </row>
    <row r="50" spans="2:72" s="17" customFormat="1" ht="15.5">
      <c r="B50" s="735" t="s">
        <v>709</v>
      </c>
      <c r="C50" s="734" t="s">
        <v>704</v>
      </c>
      <c r="D50" s="736" t="s">
        <v>5</v>
      </c>
      <c r="E50" s="733" t="s">
        <v>682</v>
      </c>
      <c r="F50" s="736" t="s">
        <v>29</v>
      </c>
      <c r="G50" s="739"/>
      <c r="H50" s="739">
        <v>2011</v>
      </c>
      <c r="I50" s="738" t="s">
        <v>572</v>
      </c>
      <c r="J50" s="738" t="s">
        <v>583</v>
      </c>
      <c r="K50" s="633"/>
      <c r="L50" s="741">
        <v>0.12895163505844198</v>
      </c>
      <c r="M50" s="741">
        <v>0.12895163505844198</v>
      </c>
      <c r="N50" s="741">
        <v>0.12895163505844198</v>
      </c>
      <c r="O50" s="741">
        <v>0.12895163505844198</v>
      </c>
      <c r="P50" s="741">
        <v>0.12895163505844198</v>
      </c>
      <c r="Q50" s="741">
        <v>0.1179185394756187</v>
      </c>
      <c r="R50" s="741">
        <v>6.7385018184589737E-2</v>
      </c>
      <c r="S50" s="741">
        <v>6.7355236266275112E-2</v>
      </c>
      <c r="T50" s="741">
        <v>6.7355236266275112E-2</v>
      </c>
      <c r="U50" s="741">
        <v>2.1150201674760383E-2</v>
      </c>
      <c r="V50" s="741">
        <v>8.787646647435355E-3</v>
      </c>
      <c r="W50" s="741">
        <v>8.7852942727172489E-3</v>
      </c>
      <c r="X50" s="741">
        <v>8.7852942727172489E-3</v>
      </c>
      <c r="Y50" s="741">
        <v>8.3813490875323405E-3</v>
      </c>
      <c r="Z50" s="741">
        <v>8.3813490875323405E-3</v>
      </c>
      <c r="AA50" s="741">
        <v>8.3628529615712138E-3</v>
      </c>
      <c r="AB50" s="741">
        <v>0</v>
      </c>
      <c r="AC50" s="741">
        <v>0</v>
      </c>
      <c r="AD50" s="741">
        <v>0</v>
      </c>
      <c r="AE50" s="741">
        <v>0</v>
      </c>
      <c r="AF50" s="741">
        <v>0</v>
      </c>
      <c r="AG50" s="741">
        <v>0</v>
      </c>
      <c r="AH50" s="741">
        <v>0</v>
      </c>
      <c r="AI50" s="741">
        <v>0</v>
      </c>
      <c r="AJ50" s="741">
        <v>0</v>
      </c>
      <c r="AK50" s="741">
        <v>0</v>
      </c>
      <c r="AL50" s="741">
        <v>0</v>
      </c>
      <c r="AM50" s="741">
        <v>0</v>
      </c>
      <c r="AN50" s="741">
        <v>0</v>
      </c>
      <c r="AO50" s="741">
        <v>0</v>
      </c>
      <c r="AP50" s="633"/>
      <c r="AQ50" s="741">
        <v>2610.246458785819</v>
      </c>
      <c r="AR50" s="741">
        <v>2610.246458785819</v>
      </c>
      <c r="AS50" s="741">
        <v>2610.246458785819</v>
      </c>
      <c r="AT50" s="741">
        <v>2610.246458785819</v>
      </c>
      <c r="AU50" s="741">
        <v>2610.246458785819</v>
      </c>
      <c r="AV50" s="741">
        <v>2371.9658404173556</v>
      </c>
      <c r="AW50" s="741">
        <v>1280.5986342537117</v>
      </c>
      <c r="AX50" s="741">
        <v>1280.3377446492757</v>
      </c>
      <c r="AY50" s="741">
        <v>1280.3377446492757</v>
      </c>
      <c r="AZ50" s="741">
        <v>282.45241577178945</v>
      </c>
      <c r="BA50" s="741">
        <v>237.2914872183789</v>
      </c>
      <c r="BB50" s="741">
        <v>217.90522850863525</v>
      </c>
      <c r="BC50" s="741">
        <v>217.90522850863525</v>
      </c>
      <c r="BD50" s="741">
        <v>180.82911014956676</v>
      </c>
      <c r="BE50" s="741">
        <v>180.82911014956676</v>
      </c>
      <c r="BF50" s="741">
        <v>180.61166605952701</v>
      </c>
      <c r="BG50" s="741">
        <v>0</v>
      </c>
      <c r="BH50" s="741">
        <v>0</v>
      </c>
      <c r="BI50" s="741">
        <v>0</v>
      </c>
      <c r="BJ50" s="741">
        <v>0</v>
      </c>
      <c r="BK50" s="741">
        <v>0</v>
      </c>
      <c r="BL50" s="741">
        <v>0</v>
      </c>
      <c r="BM50" s="741">
        <v>0</v>
      </c>
      <c r="BN50" s="741">
        <v>0</v>
      </c>
      <c r="BO50" s="741">
        <v>0</v>
      </c>
      <c r="BP50" s="741">
        <v>0</v>
      </c>
      <c r="BQ50" s="741">
        <v>0</v>
      </c>
      <c r="BR50" s="741">
        <v>0</v>
      </c>
      <c r="BS50" s="741">
        <v>0</v>
      </c>
      <c r="BT50" s="741">
        <v>0</v>
      </c>
    </row>
    <row r="51" spans="2:72" s="17" customFormat="1" ht="15.5">
      <c r="B51" s="735" t="s">
        <v>709</v>
      </c>
      <c r="C51" s="734" t="s">
        <v>704</v>
      </c>
      <c r="D51" s="736" t="s">
        <v>4</v>
      </c>
      <c r="E51" s="733" t="s">
        <v>682</v>
      </c>
      <c r="F51" s="736" t="s">
        <v>29</v>
      </c>
      <c r="G51" s="739"/>
      <c r="H51" s="739">
        <v>2011</v>
      </c>
      <c r="I51" s="738" t="s">
        <v>572</v>
      </c>
      <c r="J51" s="738" t="s">
        <v>583</v>
      </c>
      <c r="K51" s="633"/>
      <c r="L51" s="741">
        <v>1.9246365174323366E-2</v>
      </c>
      <c r="M51" s="741">
        <v>1.9246365174323366E-2</v>
      </c>
      <c r="N51" s="741">
        <v>1.9246365174323366E-2</v>
      </c>
      <c r="O51" s="741">
        <v>1.9246365174323366E-2</v>
      </c>
      <c r="P51" s="741">
        <v>1.9246365174323366E-2</v>
      </c>
      <c r="Q51" s="741">
        <v>1.7929224054633375E-2</v>
      </c>
      <c r="R51" s="741">
        <v>1.2540592421633802E-2</v>
      </c>
      <c r="S51" s="741">
        <v>1.251188195645392E-2</v>
      </c>
      <c r="T51" s="741">
        <v>1.251188195645392E-2</v>
      </c>
      <c r="U51" s="741">
        <v>6.995882340541118E-3</v>
      </c>
      <c r="V51" s="741">
        <v>9.2476070659278445E-4</v>
      </c>
      <c r="W51" s="741">
        <v>9.2378525900108294E-4</v>
      </c>
      <c r="X51" s="741">
        <v>9.2378525900108294E-4</v>
      </c>
      <c r="Y51" s="741">
        <v>8.9979990386091012E-4</v>
      </c>
      <c r="Z51" s="741">
        <v>8.9979990386091012E-4</v>
      </c>
      <c r="AA51" s="741">
        <v>8.8334308568452163E-4</v>
      </c>
      <c r="AB51" s="741">
        <v>0</v>
      </c>
      <c r="AC51" s="741">
        <v>0</v>
      </c>
      <c r="AD51" s="741">
        <v>0</v>
      </c>
      <c r="AE51" s="741">
        <v>0</v>
      </c>
      <c r="AF51" s="741">
        <v>0</v>
      </c>
      <c r="AG51" s="741">
        <v>0</v>
      </c>
      <c r="AH51" s="741">
        <v>0</v>
      </c>
      <c r="AI51" s="741">
        <v>0</v>
      </c>
      <c r="AJ51" s="741">
        <v>0</v>
      </c>
      <c r="AK51" s="741">
        <v>0</v>
      </c>
      <c r="AL51" s="741">
        <v>0</v>
      </c>
      <c r="AM51" s="741">
        <v>0</v>
      </c>
      <c r="AN51" s="741">
        <v>0</v>
      </c>
      <c r="AO51" s="741">
        <v>0</v>
      </c>
      <c r="AP51" s="633"/>
      <c r="AQ51" s="741">
        <v>329.54606740190729</v>
      </c>
      <c r="AR51" s="741">
        <v>329.54606740190729</v>
      </c>
      <c r="AS51" s="741">
        <v>329.54606740190729</v>
      </c>
      <c r="AT51" s="741">
        <v>329.54606740190729</v>
      </c>
      <c r="AU51" s="741">
        <v>329.54606740190729</v>
      </c>
      <c r="AV51" s="741">
        <v>301.09990756197317</v>
      </c>
      <c r="AW51" s="741">
        <v>184.7221903535781</v>
      </c>
      <c r="AX51" s="741">
        <v>184.47068667860233</v>
      </c>
      <c r="AY51" s="741">
        <v>184.47068667860233</v>
      </c>
      <c r="AZ51" s="741">
        <v>65.342216383634337</v>
      </c>
      <c r="BA51" s="741">
        <v>29.511238802271382</v>
      </c>
      <c r="BB51" s="741">
        <v>21.472434769487982</v>
      </c>
      <c r="BC51" s="741">
        <v>21.472434769487982</v>
      </c>
      <c r="BD51" s="741">
        <v>19.270938381669264</v>
      </c>
      <c r="BE51" s="741">
        <v>19.270938381669264</v>
      </c>
      <c r="BF51" s="741">
        <v>19.077468794533274</v>
      </c>
      <c r="BG51" s="741">
        <v>0</v>
      </c>
      <c r="BH51" s="741">
        <v>0</v>
      </c>
      <c r="BI51" s="741">
        <v>0</v>
      </c>
      <c r="BJ51" s="741">
        <v>0</v>
      </c>
      <c r="BK51" s="741">
        <v>0</v>
      </c>
      <c r="BL51" s="741">
        <v>0</v>
      </c>
      <c r="BM51" s="741">
        <v>0</v>
      </c>
      <c r="BN51" s="741">
        <v>0</v>
      </c>
      <c r="BO51" s="741">
        <v>0</v>
      </c>
      <c r="BP51" s="741">
        <v>0</v>
      </c>
      <c r="BQ51" s="741">
        <v>0</v>
      </c>
      <c r="BR51" s="741">
        <v>0</v>
      </c>
      <c r="BS51" s="741">
        <v>0</v>
      </c>
      <c r="BT51" s="741">
        <v>0</v>
      </c>
    </row>
    <row r="52" spans="2:72" s="17" customFormat="1" ht="15.5">
      <c r="B52" s="735"/>
      <c r="C52" s="734" t="s">
        <v>705</v>
      </c>
      <c r="D52" s="736" t="s">
        <v>22</v>
      </c>
      <c r="E52" s="733" t="s">
        <v>682</v>
      </c>
      <c r="F52" s="736" t="s">
        <v>708</v>
      </c>
      <c r="G52" s="739"/>
      <c r="H52" s="739">
        <v>2013</v>
      </c>
      <c r="I52" s="738" t="s">
        <v>574</v>
      </c>
      <c r="J52" s="738" t="s">
        <v>590</v>
      </c>
      <c r="K52" s="633"/>
      <c r="L52" s="741">
        <v>0</v>
      </c>
      <c r="M52" s="741">
        <v>0</v>
      </c>
      <c r="N52" s="741">
        <v>184.41668481799999</v>
      </c>
      <c r="O52" s="741">
        <v>184.41668481799999</v>
      </c>
      <c r="P52" s="741">
        <v>184.25541505800001</v>
      </c>
      <c r="Q52" s="741">
        <v>184.25541505800001</v>
      </c>
      <c r="R52" s="741">
        <v>182.06250980799999</v>
      </c>
      <c r="S52" s="741">
        <v>178.095763699</v>
      </c>
      <c r="T52" s="741">
        <v>178.095763699</v>
      </c>
      <c r="U52" s="741">
        <v>178.095763699</v>
      </c>
      <c r="V52" s="741">
        <v>163.88384229299999</v>
      </c>
      <c r="W52" s="741">
        <v>134.96723186400001</v>
      </c>
      <c r="X52" s="741">
        <v>101.266471813</v>
      </c>
      <c r="Y52" s="741">
        <v>101.266471813</v>
      </c>
      <c r="Z52" s="741">
        <v>24.682435422000001</v>
      </c>
      <c r="AA52" s="741">
        <v>24.682435422000001</v>
      </c>
      <c r="AB52" s="741">
        <v>24.682435422000001</v>
      </c>
      <c r="AC52" s="741">
        <v>23.1208797</v>
      </c>
      <c r="AD52" s="741">
        <v>6.8609054389999997</v>
      </c>
      <c r="AE52" s="741">
        <v>4.4948888589999996</v>
      </c>
      <c r="AF52" s="741">
        <v>4.4948888589999996</v>
      </c>
      <c r="AG52" s="741">
        <v>4.4948888589999996</v>
      </c>
      <c r="AH52" s="741">
        <v>0</v>
      </c>
      <c r="AI52" s="741">
        <v>0</v>
      </c>
      <c r="AJ52" s="741">
        <v>0</v>
      </c>
      <c r="AK52" s="741">
        <v>0</v>
      </c>
      <c r="AL52" s="741">
        <v>0</v>
      </c>
      <c r="AM52" s="741">
        <v>0</v>
      </c>
      <c r="AN52" s="741">
        <v>0</v>
      </c>
      <c r="AO52" s="741">
        <v>0</v>
      </c>
      <c r="AP52" s="633"/>
      <c r="AQ52" s="741">
        <v>0</v>
      </c>
      <c r="AR52" s="741">
        <v>0</v>
      </c>
      <c r="AS52" s="741">
        <v>1220106.7116274999</v>
      </c>
      <c r="AT52" s="741">
        <v>1220106.7116274999</v>
      </c>
      <c r="AU52" s="741">
        <v>1219601.4934730199</v>
      </c>
      <c r="AV52" s="741">
        <v>1219601.4934730199</v>
      </c>
      <c r="AW52" s="741">
        <v>1212731.66524817</v>
      </c>
      <c r="AX52" s="741">
        <v>1180046.48841956</v>
      </c>
      <c r="AY52" s="741">
        <v>1180046.48841956</v>
      </c>
      <c r="AZ52" s="741">
        <v>1178667.42240332</v>
      </c>
      <c r="BA52" s="741">
        <v>1131131.89132544</v>
      </c>
      <c r="BB52" s="741">
        <v>892864.93420135695</v>
      </c>
      <c r="BC52" s="741">
        <v>600300.96432587795</v>
      </c>
      <c r="BD52" s="741">
        <v>588866.48938581406</v>
      </c>
      <c r="BE52" s="741">
        <v>95728.751524919993</v>
      </c>
      <c r="BF52" s="741">
        <v>95728.751524919993</v>
      </c>
      <c r="BG52" s="741">
        <v>95728.751524919993</v>
      </c>
      <c r="BH52" s="741">
        <v>86124.976807672996</v>
      </c>
      <c r="BI52" s="741">
        <v>20396.640984288999</v>
      </c>
      <c r="BJ52" s="741">
        <v>14081.371892126999</v>
      </c>
      <c r="BK52" s="741">
        <v>14081.371892126999</v>
      </c>
      <c r="BL52" s="741">
        <v>14081.371892126999</v>
      </c>
      <c r="BM52" s="741">
        <v>0</v>
      </c>
      <c r="BN52" s="741">
        <v>0</v>
      </c>
      <c r="BO52" s="741">
        <v>0</v>
      </c>
      <c r="BP52" s="741">
        <v>0</v>
      </c>
      <c r="BQ52" s="741">
        <v>0</v>
      </c>
      <c r="BR52" s="741">
        <v>0</v>
      </c>
      <c r="BS52" s="741">
        <v>0</v>
      </c>
      <c r="BT52" s="741">
        <v>0</v>
      </c>
    </row>
    <row r="53" spans="2:72" s="17" customFormat="1" ht="15.5">
      <c r="B53" s="735"/>
      <c r="C53" s="734" t="s">
        <v>705</v>
      </c>
      <c r="D53" s="736" t="s">
        <v>712</v>
      </c>
      <c r="E53" s="733" t="s">
        <v>682</v>
      </c>
      <c r="F53" s="736" t="s">
        <v>708</v>
      </c>
      <c r="G53" s="739"/>
      <c r="H53" s="739">
        <v>2012</v>
      </c>
      <c r="I53" s="738" t="s">
        <v>573</v>
      </c>
      <c r="J53" s="738" t="s">
        <v>583</v>
      </c>
      <c r="K53" s="633"/>
      <c r="L53" s="741">
        <v>0</v>
      </c>
      <c r="M53" s="741">
        <v>1.1352464799999999</v>
      </c>
      <c r="N53" s="741">
        <v>1.1352464799999999</v>
      </c>
      <c r="O53" s="741">
        <v>1.1352464799999999</v>
      </c>
      <c r="P53" s="741">
        <v>1.1352464799999999</v>
      </c>
      <c r="Q53" s="741">
        <v>1.1352464799999999</v>
      </c>
      <c r="R53" s="741">
        <v>0.24135161399999999</v>
      </c>
      <c r="S53" s="741">
        <v>0.24135161399999999</v>
      </c>
      <c r="T53" s="741">
        <v>0.24135161399999999</v>
      </c>
      <c r="U53" s="741">
        <v>0.24135161399999999</v>
      </c>
      <c r="V53" s="741">
        <v>0.24135161399999999</v>
      </c>
      <c r="W53" s="741">
        <v>0</v>
      </c>
      <c r="X53" s="741">
        <v>0</v>
      </c>
      <c r="Y53" s="741">
        <v>0</v>
      </c>
      <c r="Z53" s="741">
        <v>0</v>
      </c>
      <c r="AA53" s="741">
        <v>0</v>
      </c>
      <c r="AB53" s="741">
        <v>0</v>
      </c>
      <c r="AC53" s="741">
        <v>0</v>
      </c>
      <c r="AD53" s="741">
        <v>0</v>
      </c>
      <c r="AE53" s="741">
        <v>0</v>
      </c>
      <c r="AF53" s="741">
        <v>0</v>
      </c>
      <c r="AG53" s="741">
        <v>0</v>
      </c>
      <c r="AH53" s="741">
        <v>0</v>
      </c>
      <c r="AI53" s="741">
        <v>0</v>
      </c>
      <c r="AJ53" s="741">
        <v>0</v>
      </c>
      <c r="AK53" s="741">
        <v>0</v>
      </c>
      <c r="AL53" s="741">
        <v>0</v>
      </c>
      <c r="AM53" s="741">
        <v>0</v>
      </c>
      <c r="AN53" s="741">
        <v>0</v>
      </c>
      <c r="AO53" s="741">
        <v>0</v>
      </c>
      <c r="AP53" s="633"/>
      <c r="AQ53" s="741">
        <v>0</v>
      </c>
      <c r="AR53" s="741">
        <v>5609.5845294009996</v>
      </c>
      <c r="AS53" s="741">
        <v>5609.5845294009996</v>
      </c>
      <c r="AT53" s="741">
        <v>5609.5845294009996</v>
      </c>
      <c r="AU53" s="741">
        <v>5609.5845294009996</v>
      </c>
      <c r="AV53" s="741">
        <v>5609.5845294009996</v>
      </c>
      <c r="AW53" s="741">
        <v>2361.5729822610001</v>
      </c>
      <c r="AX53" s="741">
        <v>2361.5729822610001</v>
      </c>
      <c r="AY53" s="741">
        <v>2361.5729822610001</v>
      </c>
      <c r="AZ53" s="741">
        <v>2361.5729822610001</v>
      </c>
      <c r="BA53" s="741">
        <v>2361.5729822610001</v>
      </c>
      <c r="BB53" s="741">
        <v>0</v>
      </c>
      <c r="BC53" s="741">
        <v>0</v>
      </c>
      <c r="BD53" s="741">
        <v>0</v>
      </c>
      <c r="BE53" s="741">
        <v>0</v>
      </c>
      <c r="BF53" s="741">
        <v>0</v>
      </c>
      <c r="BG53" s="741">
        <v>0</v>
      </c>
      <c r="BH53" s="741">
        <v>0</v>
      </c>
      <c r="BI53" s="741">
        <v>0</v>
      </c>
      <c r="BJ53" s="741">
        <v>0</v>
      </c>
      <c r="BK53" s="741">
        <v>0</v>
      </c>
      <c r="BL53" s="741">
        <v>0</v>
      </c>
      <c r="BM53" s="741">
        <v>0</v>
      </c>
      <c r="BN53" s="741">
        <v>0</v>
      </c>
      <c r="BO53" s="741">
        <v>0</v>
      </c>
      <c r="BP53" s="741">
        <v>0</v>
      </c>
      <c r="BQ53" s="741">
        <v>0</v>
      </c>
      <c r="BR53" s="741">
        <v>0</v>
      </c>
      <c r="BS53" s="741">
        <v>0</v>
      </c>
      <c r="BT53" s="741">
        <v>0</v>
      </c>
    </row>
    <row r="54" spans="2:72" s="17" customFormat="1" ht="15.5">
      <c r="B54" s="735"/>
      <c r="C54" s="734" t="s">
        <v>705</v>
      </c>
      <c r="D54" s="736" t="s">
        <v>712</v>
      </c>
      <c r="E54" s="733" t="s">
        <v>682</v>
      </c>
      <c r="F54" s="736" t="s">
        <v>708</v>
      </c>
      <c r="G54" s="739"/>
      <c r="H54" s="739">
        <v>2013</v>
      </c>
      <c r="I54" s="738" t="s">
        <v>574</v>
      </c>
      <c r="J54" s="738" t="s">
        <v>590</v>
      </c>
      <c r="K54" s="633"/>
      <c r="L54" s="741">
        <v>0</v>
      </c>
      <c r="M54" s="741">
        <v>0</v>
      </c>
      <c r="N54" s="741">
        <v>20.636481879000002</v>
      </c>
      <c r="O54" s="741">
        <v>20.636481879000002</v>
      </c>
      <c r="P54" s="741">
        <v>20.399774516000001</v>
      </c>
      <c r="Q54" s="741">
        <v>14.309918679999999</v>
      </c>
      <c r="R54" s="741">
        <v>3.0890911330000002</v>
      </c>
      <c r="S54" s="741">
        <v>3.0890911330000002</v>
      </c>
      <c r="T54" s="741">
        <v>3.0890911330000002</v>
      </c>
      <c r="U54" s="741">
        <v>3.0890911330000002</v>
      </c>
      <c r="V54" s="741">
        <v>3.0890911330000002</v>
      </c>
      <c r="W54" s="741">
        <v>3.0890911330000002</v>
      </c>
      <c r="X54" s="741">
        <v>2.507868411</v>
      </c>
      <c r="Y54" s="741">
        <v>2.507868411</v>
      </c>
      <c r="Z54" s="741">
        <v>0</v>
      </c>
      <c r="AA54" s="741">
        <v>0</v>
      </c>
      <c r="AB54" s="741">
        <v>0</v>
      </c>
      <c r="AC54" s="741">
        <v>0</v>
      </c>
      <c r="AD54" s="741">
        <v>0</v>
      </c>
      <c r="AE54" s="741">
        <v>0</v>
      </c>
      <c r="AF54" s="741">
        <v>0</v>
      </c>
      <c r="AG54" s="741">
        <v>0</v>
      </c>
      <c r="AH54" s="741">
        <v>0</v>
      </c>
      <c r="AI54" s="741">
        <v>0</v>
      </c>
      <c r="AJ54" s="741">
        <v>0</v>
      </c>
      <c r="AK54" s="741">
        <v>0</v>
      </c>
      <c r="AL54" s="741">
        <v>0</v>
      </c>
      <c r="AM54" s="741">
        <v>0</v>
      </c>
      <c r="AN54" s="741">
        <v>0</v>
      </c>
      <c r="AO54" s="741">
        <v>0</v>
      </c>
      <c r="AP54" s="633"/>
      <c r="AQ54" s="741">
        <v>0</v>
      </c>
      <c r="AR54" s="741">
        <v>0</v>
      </c>
      <c r="AS54" s="741">
        <v>74399.794550623003</v>
      </c>
      <c r="AT54" s="741">
        <v>74399.794550623003</v>
      </c>
      <c r="AU54" s="741">
        <v>73217.019838758002</v>
      </c>
      <c r="AV54" s="741">
        <v>48750.705959190003</v>
      </c>
      <c r="AW54" s="741">
        <v>13107.64721162</v>
      </c>
      <c r="AX54" s="741">
        <v>13107.64721162</v>
      </c>
      <c r="AY54" s="741">
        <v>13107.64721162</v>
      </c>
      <c r="AZ54" s="741">
        <v>13107.64721162</v>
      </c>
      <c r="BA54" s="741">
        <v>13107.64721162</v>
      </c>
      <c r="BB54" s="741">
        <v>13107.64721162</v>
      </c>
      <c r="BC54" s="741">
        <v>7834.8673954420001</v>
      </c>
      <c r="BD54" s="741">
        <v>7834.8673954420001</v>
      </c>
      <c r="BE54" s="741">
        <v>0</v>
      </c>
      <c r="BF54" s="741">
        <v>0</v>
      </c>
      <c r="BG54" s="741">
        <v>0</v>
      </c>
      <c r="BH54" s="741">
        <v>0</v>
      </c>
      <c r="BI54" s="741">
        <v>0</v>
      </c>
      <c r="BJ54" s="741">
        <v>0</v>
      </c>
      <c r="BK54" s="741">
        <v>0</v>
      </c>
      <c r="BL54" s="741">
        <v>0</v>
      </c>
      <c r="BM54" s="741">
        <v>0</v>
      </c>
      <c r="BN54" s="741">
        <v>0</v>
      </c>
      <c r="BO54" s="741">
        <v>0</v>
      </c>
      <c r="BP54" s="741">
        <v>0</v>
      </c>
      <c r="BQ54" s="741">
        <v>0</v>
      </c>
      <c r="BR54" s="741">
        <v>0</v>
      </c>
      <c r="BS54" s="741">
        <v>0</v>
      </c>
      <c r="BT54" s="741">
        <v>0</v>
      </c>
    </row>
    <row r="55" spans="2:72" s="17" customFormat="1" ht="15.5">
      <c r="B55" s="735"/>
      <c r="C55" s="734" t="s">
        <v>704</v>
      </c>
      <c r="D55" s="736" t="s">
        <v>713</v>
      </c>
      <c r="E55" s="733" t="s">
        <v>682</v>
      </c>
      <c r="F55" s="736" t="s">
        <v>29</v>
      </c>
      <c r="G55" s="739"/>
      <c r="H55" s="739">
        <v>2013</v>
      </c>
      <c r="I55" s="738" t="s">
        <v>574</v>
      </c>
      <c r="J55" s="738" t="s">
        <v>590</v>
      </c>
      <c r="K55" s="633"/>
      <c r="L55" s="741">
        <v>0</v>
      </c>
      <c r="M55" s="741">
        <v>0</v>
      </c>
      <c r="N55" s="741">
        <v>0.61757902399999998</v>
      </c>
      <c r="O55" s="741">
        <v>0.61757902399999998</v>
      </c>
      <c r="P55" s="741">
        <v>0.595287715</v>
      </c>
      <c r="Q55" s="741">
        <v>0.510309291</v>
      </c>
      <c r="R55" s="741">
        <v>0.510309291</v>
      </c>
      <c r="S55" s="741">
        <v>0.510309291</v>
      </c>
      <c r="T55" s="741">
        <v>0.510309291</v>
      </c>
      <c r="U55" s="741">
        <v>0.50959522800000001</v>
      </c>
      <c r="V55" s="741">
        <v>0.381147717</v>
      </c>
      <c r="W55" s="741">
        <v>0.381147717</v>
      </c>
      <c r="X55" s="741">
        <v>0.30616296300000001</v>
      </c>
      <c r="Y55" s="741">
        <v>0.30615439500000002</v>
      </c>
      <c r="Z55" s="741">
        <v>0.30615439500000002</v>
      </c>
      <c r="AA55" s="741">
        <v>0.30569797700000001</v>
      </c>
      <c r="AB55" s="741">
        <v>0.30569797700000001</v>
      </c>
      <c r="AC55" s="741">
        <v>0.30532408500000002</v>
      </c>
      <c r="AD55" s="741">
        <v>0.295889177</v>
      </c>
      <c r="AE55" s="741">
        <v>0.17368038199999999</v>
      </c>
      <c r="AF55" s="741">
        <v>0.17368038199999999</v>
      </c>
      <c r="AG55" s="741">
        <v>0.17368038199999999</v>
      </c>
      <c r="AH55" s="741">
        <v>0</v>
      </c>
      <c r="AI55" s="741">
        <v>0</v>
      </c>
      <c r="AJ55" s="741">
        <v>0</v>
      </c>
      <c r="AK55" s="741">
        <v>0</v>
      </c>
      <c r="AL55" s="741">
        <v>0</v>
      </c>
      <c r="AM55" s="741">
        <v>0</v>
      </c>
      <c r="AN55" s="741">
        <v>0</v>
      </c>
      <c r="AO55" s="741">
        <v>0</v>
      </c>
      <c r="AP55" s="633"/>
      <c r="AQ55" s="741">
        <v>0</v>
      </c>
      <c r="AR55" s="741">
        <v>0</v>
      </c>
      <c r="AS55" s="741">
        <v>9214.4133001219998</v>
      </c>
      <c r="AT55" s="741">
        <v>9214.4133001219998</v>
      </c>
      <c r="AU55" s="741">
        <v>8859.3277968130005</v>
      </c>
      <c r="AV55" s="741">
        <v>7505.6788636829997</v>
      </c>
      <c r="AW55" s="741">
        <v>7505.6788636829997</v>
      </c>
      <c r="AX55" s="741">
        <v>7505.6788636829997</v>
      </c>
      <c r="AY55" s="741">
        <v>7505.6788636829997</v>
      </c>
      <c r="AZ55" s="741">
        <v>7499.4236681140001</v>
      </c>
      <c r="BA55" s="741">
        <v>5453.3415250190001</v>
      </c>
      <c r="BB55" s="741">
        <v>5453.3415250190001</v>
      </c>
      <c r="BC55" s="741">
        <v>4958.4296515790002</v>
      </c>
      <c r="BD55" s="741">
        <v>4887.8194324309998</v>
      </c>
      <c r="BE55" s="741">
        <v>4887.8194324309998</v>
      </c>
      <c r="BF55" s="741">
        <v>4867.7263474869997</v>
      </c>
      <c r="BG55" s="741">
        <v>4867.7263474869997</v>
      </c>
      <c r="BH55" s="741">
        <v>4863.6065767609998</v>
      </c>
      <c r="BI55" s="741">
        <v>4713.3148720299996</v>
      </c>
      <c r="BJ55" s="741">
        <v>2766.611252533</v>
      </c>
      <c r="BK55" s="741">
        <v>2766.611252533</v>
      </c>
      <c r="BL55" s="741">
        <v>2766.611252533</v>
      </c>
      <c r="BM55" s="741">
        <v>0</v>
      </c>
      <c r="BN55" s="741">
        <v>0</v>
      </c>
      <c r="BO55" s="741">
        <v>0</v>
      </c>
      <c r="BP55" s="741">
        <v>0</v>
      </c>
      <c r="BQ55" s="741">
        <v>0</v>
      </c>
      <c r="BR55" s="741">
        <v>0</v>
      </c>
      <c r="BS55" s="741">
        <v>0</v>
      </c>
      <c r="BT55" s="741">
        <v>0</v>
      </c>
    </row>
    <row r="56" spans="2:72" s="17" customFormat="1" ht="15.5">
      <c r="B56" s="735"/>
      <c r="C56" s="734" t="s">
        <v>704</v>
      </c>
      <c r="D56" s="736" t="s">
        <v>2</v>
      </c>
      <c r="E56" s="733" t="s">
        <v>682</v>
      </c>
      <c r="F56" s="736" t="s">
        <v>29</v>
      </c>
      <c r="G56" s="739"/>
      <c r="H56" s="739">
        <v>2013</v>
      </c>
      <c r="I56" s="738" t="s">
        <v>574</v>
      </c>
      <c r="J56" s="738" t="s">
        <v>590</v>
      </c>
      <c r="K56" s="633"/>
      <c r="L56" s="741">
        <v>0</v>
      </c>
      <c r="M56" s="741">
        <v>0</v>
      </c>
      <c r="N56" s="741">
        <v>1.6575527919999999</v>
      </c>
      <c r="O56" s="741">
        <v>1.6575527919999999</v>
      </c>
      <c r="P56" s="741">
        <v>1.6575527919999999</v>
      </c>
      <c r="Q56" s="741">
        <v>1.6575527919999999</v>
      </c>
      <c r="R56" s="741">
        <v>0</v>
      </c>
      <c r="S56" s="741">
        <v>0</v>
      </c>
      <c r="T56" s="741">
        <v>0</v>
      </c>
      <c r="U56" s="741">
        <v>0</v>
      </c>
      <c r="V56" s="741">
        <v>0</v>
      </c>
      <c r="W56" s="741">
        <v>0</v>
      </c>
      <c r="X56" s="741">
        <v>0</v>
      </c>
      <c r="Y56" s="741">
        <v>0</v>
      </c>
      <c r="Z56" s="741">
        <v>0</v>
      </c>
      <c r="AA56" s="741">
        <v>0</v>
      </c>
      <c r="AB56" s="741">
        <v>0</v>
      </c>
      <c r="AC56" s="741">
        <v>0</v>
      </c>
      <c r="AD56" s="741">
        <v>0</v>
      </c>
      <c r="AE56" s="741">
        <v>0</v>
      </c>
      <c r="AF56" s="741">
        <v>0</v>
      </c>
      <c r="AG56" s="741">
        <v>0</v>
      </c>
      <c r="AH56" s="741">
        <v>0</v>
      </c>
      <c r="AI56" s="741">
        <v>0</v>
      </c>
      <c r="AJ56" s="741">
        <v>0</v>
      </c>
      <c r="AK56" s="741">
        <v>0</v>
      </c>
      <c r="AL56" s="741">
        <v>0</v>
      </c>
      <c r="AM56" s="741">
        <v>0</v>
      </c>
      <c r="AN56" s="741">
        <v>0</v>
      </c>
      <c r="AO56" s="741">
        <v>0</v>
      </c>
      <c r="AP56" s="633"/>
      <c r="AQ56" s="741">
        <v>0</v>
      </c>
      <c r="AR56" s="741">
        <v>0</v>
      </c>
      <c r="AS56" s="741">
        <v>2955.5190240000002</v>
      </c>
      <c r="AT56" s="741">
        <v>2955.5190240000002</v>
      </c>
      <c r="AU56" s="741">
        <v>2955.5190240000002</v>
      </c>
      <c r="AV56" s="741">
        <v>2955.5190240000002</v>
      </c>
      <c r="AW56" s="741">
        <v>0</v>
      </c>
      <c r="AX56" s="741">
        <v>0</v>
      </c>
      <c r="AY56" s="741">
        <v>0</v>
      </c>
      <c r="AZ56" s="741">
        <v>0</v>
      </c>
      <c r="BA56" s="741">
        <v>0</v>
      </c>
      <c r="BB56" s="741">
        <v>0</v>
      </c>
      <c r="BC56" s="741">
        <v>0</v>
      </c>
      <c r="BD56" s="741">
        <v>0</v>
      </c>
      <c r="BE56" s="741">
        <v>0</v>
      </c>
      <c r="BF56" s="741">
        <v>0</v>
      </c>
      <c r="BG56" s="741">
        <v>0</v>
      </c>
      <c r="BH56" s="741">
        <v>0</v>
      </c>
      <c r="BI56" s="741">
        <v>0</v>
      </c>
      <c r="BJ56" s="741">
        <v>0</v>
      </c>
      <c r="BK56" s="741">
        <v>0</v>
      </c>
      <c r="BL56" s="741">
        <v>0</v>
      </c>
      <c r="BM56" s="741">
        <v>0</v>
      </c>
      <c r="BN56" s="741">
        <v>0</v>
      </c>
      <c r="BO56" s="741">
        <v>0</v>
      </c>
      <c r="BP56" s="741">
        <v>0</v>
      </c>
      <c r="BQ56" s="741">
        <v>0</v>
      </c>
      <c r="BR56" s="741">
        <v>0</v>
      </c>
      <c r="BS56" s="741">
        <v>0</v>
      </c>
      <c r="BT56" s="741">
        <v>0</v>
      </c>
    </row>
    <row r="57" spans="2:72" s="17" customFormat="1" ht="15.5">
      <c r="B57" s="735"/>
      <c r="C57" s="734" t="s">
        <v>704</v>
      </c>
      <c r="D57" s="736" t="s">
        <v>1</v>
      </c>
      <c r="E57" s="733" t="s">
        <v>682</v>
      </c>
      <c r="F57" s="736" t="s">
        <v>29</v>
      </c>
      <c r="G57" s="739"/>
      <c r="H57" s="739">
        <v>2013</v>
      </c>
      <c r="I57" s="738" t="s">
        <v>574</v>
      </c>
      <c r="J57" s="738" t="s">
        <v>590</v>
      </c>
      <c r="K57" s="633"/>
      <c r="L57" s="741">
        <v>0</v>
      </c>
      <c r="M57" s="741">
        <v>0</v>
      </c>
      <c r="N57" s="741">
        <v>1.246074358</v>
      </c>
      <c r="O57" s="741">
        <v>1.246074358</v>
      </c>
      <c r="P57" s="741">
        <v>1.246074358</v>
      </c>
      <c r="Q57" s="741">
        <v>1.246074358</v>
      </c>
      <c r="R57" s="741">
        <v>0.72823510000000002</v>
      </c>
      <c r="S57" s="741">
        <v>0</v>
      </c>
      <c r="T57" s="741">
        <v>0</v>
      </c>
      <c r="U57" s="741">
        <v>0</v>
      </c>
      <c r="V57" s="741">
        <v>0</v>
      </c>
      <c r="W57" s="741">
        <v>0</v>
      </c>
      <c r="X57" s="741">
        <v>0</v>
      </c>
      <c r="Y57" s="741">
        <v>0</v>
      </c>
      <c r="Z57" s="741">
        <v>0</v>
      </c>
      <c r="AA57" s="741">
        <v>0</v>
      </c>
      <c r="AB57" s="741">
        <v>0</v>
      </c>
      <c r="AC57" s="741">
        <v>0</v>
      </c>
      <c r="AD57" s="741">
        <v>0</v>
      </c>
      <c r="AE57" s="741">
        <v>0</v>
      </c>
      <c r="AF57" s="741">
        <v>0</v>
      </c>
      <c r="AG57" s="741">
        <v>0</v>
      </c>
      <c r="AH57" s="741">
        <v>0</v>
      </c>
      <c r="AI57" s="741">
        <v>0</v>
      </c>
      <c r="AJ57" s="741">
        <v>0</v>
      </c>
      <c r="AK57" s="741">
        <v>0</v>
      </c>
      <c r="AL57" s="741">
        <v>0</v>
      </c>
      <c r="AM57" s="741">
        <v>0</v>
      </c>
      <c r="AN57" s="741">
        <v>0</v>
      </c>
      <c r="AO57" s="741">
        <v>0</v>
      </c>
      <c r="AP57" s="633"/>
      <c r="AQ57" s="741">
        <v>0</v>
      </c>
      <c r="AR57" s="741">
        <v>0</v>
      </c>
      <c r="AS57" s="741">
        <v>8704.4825946689998</v>
      </c>
      <c r="AT57" s="741">
        <v>8704.4825946689998</v>
      </c>
      <c r="AU57" s="741">
        <v>8704.4825946689998</v>
      </c>
      <c r="AV57" s="741">
        <v>8704.4825946689998</v>
      </c>
      <c r="AW57" s="741">
        <v>4955.0319385080002</v>
      </c>
      <c r="AX57" s="741">
        <v>0</v>
      </c>
      <c r="AY57" s="741">
        <v>0</v>
      </c>
      <c r="AZ57" s="741">
        <v>0</v>
      </c>
      <c r="BA57" s="741">
        <v>0</v>
      </c>
      <c r="BB57" s="741">
        <v>0</v>
      </c>
      <c r="BC57" s="741">
        <v>0</v>
      </c>
      <c r="BD57" s="741">
        <v>0</v>
      </c>
      <c r="BE57" s="741">
        <v>0</v>
      </c>
      <c r="BF57" s="741">
        <v>0</v>
      </c>
      <c r="BG57" s="741">
        <v>0</v>
      </c>
      <c r="BH57" s="741">
        <v>0</v>
      </c>
      <c r="BI57" s="741">
        <v>0</v>
      </c>
      <c r="BJ57" s="741">
        <v>0</v>
      </c>
      <c r="BK57" s="741">
        <v>0</v>
      </c>
      <c r="BL57" s="741">
        <v>0</v>
      </c>
      <c r="BM57" s="741">
        <v>0</v>
      </c>
      <c r="BN57" s="741">
        <v>0</v>
      </c>
      <c r="BO57" s="741">
        <v>0</v>
      </c>
      <c r="BP57" s="741">
        <v>0</v>
      </c>
      <c r="BQ57" s="741">
        <v>0</v>
      </c>
      <c r="BR57" s="741">
        <v>0</v>
      </c>
      <c r="BS57" s="741">
        <v>0</v>
      </c>
      <c r="BT57" s="741">
        <v>0</v>
      </c>
    </row>
    <row r="58" spans="2:72" s="17" customFormat="1" ht="15.5">
      <c r="B58" s="735"/>
      <c r="C58" s="734" t="s">
        <v>704</v>
      </c>
      <c r="D58" s="736" t="s">
        <v>714</v>
      </c>
      <c r="E58" s="733" t="s">
        <v>682</v>
      </c>
      <c r="F58" s="736" t="s">
        <v>29</v>
      </c>
      <c r="G58" s="739"/>
      <c r="H58" s="739">
        <v>2013</v>
      </c>
      <c r="I58" s="738" t="s">
        <v>574</v>
      </c>
      <c r="J58" s="738" t="s">
        <v>590</v>
      </c>
      <c r="K58" s="633"/>
      <c r="L58" s="741">
        <v>0</v>
      </c>
      <c r="M58" s="741">
        <v>0</v>
      </c>
      <c r="N58" s="741">
        <v>1.415068913</v>
      </c>
      <c r="O58" s="741">
        <v>1.415068913</v>
      </c>
      <c r="P58" s="741">
        <v>1.3373822950000001</v>
      </c>
      <c r="Q58" s="741">
        <v>1.0722575860000001</v>
      </c>
      <c r="R58" s="741">
        <v>1.0722575860000001</v>
      </c>
      <c r="S58" s="741">
        <v>1.0722575860000001</v>
      </c>
      <c r="T58" s="741">
        <v>1.0722575860000001</v>
      </c>
      <c r="U58" s="741">
        <v>1.070229232</v>
      </c>
      <c r="V58" s="741">
        <v>0.91985154599999996</v>
      </c>
      <c r="W58" s="741">
        <v>0.91985154599999996</v>
      </c>
      <c r="X58" s="741">
        <v>0.66747082099999999</v>
      </c>
      <c r="Y58" s="741">
        <v>0.43113781299999998</v>
      </c>
      <c r="Z58" s="741">
        <v>0.43113781299999998</v>
      </c>
      <c r="AA58" s="741">
        <v>0.42264470399999998</v>
      </c>
      <c r="AB58" s="741">
        <v>0.42264470399999998</v>
      </c>
      <c r="AC58" s="741">
        <v>0.418287507</v>
      </c>
      <c r="AD58" s="741">
        <v>0.3610524</v>
      </c>
      <c r="AE58" s="741">
        <v>0.21192960499999999</v>
      </c>
      <c r="AF58" s="741">
        <v>0.21192960499999999</v>
      </c>
      <c r="AG58" s="741">
        <v>0.21192960499999999</v>
      </c>
      <c r="AH58" s="741">
        <v>0</v>
      </c>
      <c r="AI58" s="741">
        <v>0</v>
      </c>
      <c r="AJ58" s="741">
        <v>0</v>
      </c>
      <c r="AK58" s="741">
        <v>0</v>
      </c>
      <c r="AL58" s="741">
        <v>0</v>
      </c>
      <c r="AM58" s="741">
        <v>0</v>
      </c>
      <c r="AN58" s="741">
        <v>0</v>
      </c>
      <c r="AO58" s="741">
        <v>0</v>
      </c>
      <c r="AP58" s="633"/>
      <c r="AQ58" s="741">
        <v>0</v>
      </c>
      <c r="AR58" s="741">
        <v>0</v>
      </c>
      <c r="AS58" s="741">
        <v>20538.521801129998</v>
      </c>
      <c r="AT58" s="741">
        <v>20538.521801129998</v>
      </c>
      <c r="AU58" s="741">
        <v>19301.026409981001</v>
      </c>
      <c r="AV58" s="741">
        <v>15077.768754236</v>
      </c>
      <c r="AW58" s="741">
        <v>15077.768754236</v>
      </c>
      <c r="AX58" s="741">
        <v>15077.768754236</v>
      </c>
      <c r="AY58" s="741">
        <v>15077.768754236</v>
      </c>
      <c r="AZ58" s="741">
        <v>15060.000372619999</v>
      </c>
      <c r="BA58" s="741">
        <v>12664.585340203001</v>
      </c>
      <c r="BB58" s="741">
        <v>12664.585340203001</v>
      </c>
      <c r="BC58" s="741">
        <v>11020.232265717999</v>
      </c>
      <c r="BD58" s="741">
        <v>7084.9442839399999</v>
      </c>
      <c r="BE58" s="741">
        <v>7084.9442839399999</v>
      </c>
      <c r="BF58" s="741">
        <v>6711.0477886529998</v>
      </c>
      <c r="BG58" s="741">
        <v>6711.0477886529998</v>
      </c>
      <c r="BH58" s="741">
        <v>6663.037650059</v>
      </c>
      <c r="BI58" s="741">
        <v>5751.3210331640003</v>
      </c>
      <c r="BJ58" s="741">
        <v>3375.895561199</v>
      </c>
      <c r="BK58" s="741">
        <v>3375.895561199</v>
      </c>
      <c r="BL58" s="741">
        <v>3375.895561199</v>
      </c>
      <c r="BM58" s="741">
        <v>0</v>
      </c>
      <c r="BN58" s="741">
        <v>0</v>
      </c>
      <c r="BO58" s="741">
        <v>0</v>
      </c>
      <c r="BP58" s="741">
        <v>0</v>
      </c>
      <c r="BQ58" s="741">
        <v>0</v>
      </c>
      <c r="BR58" s="741">
        <v>0</v>
      </c>
      <c r="BS58" s="741">
        <v>0</v>
      </c>
      <c r="BT58" s="741">
        <v>0</v>
      </c>
    </row>
    <row r="59" spans="2:72" s="17" customFormat="1" ht="15.5">
      <c r="B59" s="735"/>
      <c r="C59" s="734" t="s">
        <v>704</v>
      </c>
      <c r="D59" s="736" t="s">
        <v>14</v>
      </c>
      <c r="E59" s="733" t="s">
        <v>682</v>
      </c>
      <c r="F59" s="736" t="s">
        <v>29</v>
      </c>
      <c r="G59" s="739"/>
      <c r="H59" s="739">
        <v>2013</v>
      </c>
      <c r="I59" s="738" t="s">
        <v>574</v>
      </c>
      <c r="J59" s="738" t="s">
        <v>590</v>
      </c>
      <c r="K59" s="633"/>
      <c r="L59" s="741">
        <v>0</v>
      </c>
      <c r="M59" s="741">
        <v>0</v>
      </c>
      <c r="N59" s="741">
        <v>1.1431082619999999</v>
      </c>
      <c r="O59" s="741">
        <v>1.1397123140000001</v>
      </c>
      <c r="P59" s="741">
        <v>1.1382604359999999</v>
      </c>
      <c r="Q59" s="741">
        <v>1.061390815</v>
      </c>
      <c r="R59" s="741">
        <v>1.019403048</v>
      </c>
      <c r="S59" s="741">
        <v>0.98234602100000001</v>
      </c>
      <c r="T59" s="741">
        <v>0.97818123099999998</v>
      </c>
      <c r="U59" s="741">
        <v>0.97818123099999998</v>
      </c>
      <c r="V59" s="741">
        <v>0.64732489000000004</v>
      </c>
      <c r="W59" s="741">
        <v>0.64732489000000004</v>
      </c>
      <c r="X59" s="741">
        <v>0.43393543000000001</v>
      </c>
      <c r="Y59" s="741">
        <v>0.43393543000000001</v>
      </c>
      <c r="Z59" s="741">
        <v>0.24468025199999996</v>
      </c>
      <c r="AA59" s="741">
        <v>0.24468025199999996</v>
      </c>
      <c r="AB59" s="741">
        <v>7.2701868000000003E-2</v>
      </c>
      <c r="AC59" s="741">
        <v>0</v>
      </c>
      <c r="AD59" s="741">
        <v>0</v>
      </c>
      <c r="AE59" s="741">
        <v>0</v>
      </c>
      <c r="AF59" s="741">
        <v>0</v>
      </c>
      <c r="AG59" s="741">
        <v>0</v>
      </c>
      <c r="AH59" s="741">
        <v>0</v>
      </c>
      <c r="AI59" s="741">
        <v>0</v>
      </c>
      <c r="AJ59" s="741">
        <v>0</v>
      </c>
      <c r="AK59" s="741">
        <v>0</v>
      </c>
      <c r="AL59" s="741">
        <v>0</v>
      </c>
      <c r="AM59" s="741">
        <v>0</v>
      </c>
      <c r="AN59" s="741">
        <v>0</v>
      </c>
      <c r="AO59" s="741">
        <v>0</v>
      </c>
      <c r="AP59" s="633"/>
      <c r="AQ59" s="741">
        <v>0</v>
      </c>
      <c r="AR59" s="741">
        <v>0</v>
      </c>
      <c r="AS59" s="741">
        <v>13879.093757629</v>
      </c>
      <c r="AT59" s="741">
        <v>13813.719535828001</v>
      </c>
      <c r="AU59" s="741">
        <v>13785.769935607999</v>
      </c>
      <c r="AV59" s="741">
        <v>12305.979377747</v>
      </c>
      <c r="AW59" s="741">
        <v>11497.687606812</v>
      </c>
      <c r="AX59" s="741">
        <v>10784.315605164</v>
      </c>
      <c r="AY59" s="741">
        <v>10704.140663147</v>
      </c>
      <c r="AZ59" s="741">
        <v>10704.140663147</v>
      </c>
      <c r="BA59" s="741">
        <v>4334.9395828249999</v>
      </c>
      <c r="BB59" s="741">
        <v>4334.9395828249999</v>
      </c>
      <c r="BC59" s="741">
        <v>2575.2669982910002</v>
      </c>
      <c r="BD59" s="741">
        <v>2575.2669982910002</v>
      </c>
      <c r="BE59" s="741">
        <v>1946.058807373</v>
      </c>
      <c r="BF59" s="741">
        <v>1946.058807373</v>
      </c>
      <c r="BG59" s="741">
        <v>599.52108764599996</v>
      </c>
      <c r="BH59" s="741">
        <v>0</v>
      </c>
      <c r="BI59" s="741">
        <v>0</v>
      </c>
      <c r="BJ59" s="741">
        <v>0</v>
      </c>
      <c r="BK59" s="741">
        <v>0</v>
      </c>
      <c r="BL59" s="741">
        <v>0</v>
      </c>
      <c r="BM59" s="741">
        <v>0</v>
      </c>
      <c r="BN59" s="741">
        <v>0</v>
      </c>
      <c r="BO59" s="741">
        <v>0</v>
      </c>
      <c r="BP59" s="741">
        <v>0</v>
      </c>
      <c r="BQ59" s="741">
        <v>0</v>
      </c>
      <c r="BR59" s="741">
        <v>0</v>
      </c>
      <c r="BS59" s="741">
        <v>0</v>
      </c>
      <c r="BT59" s="741">
        <v>0</v>
      </c>
    </row>
    <row r="60" spans="2:72" s="17" customFormat="1" ht="15.5">
      <c r="B60" s="735"/>
      <c r="C60" s="734" t="s">
        <v>704</v>
      </c>
      <c r="D60" s="736" t="s">
        <v>715</v>
      </c>
      <c r="E60" s="733" t="s">
        <v>682</v>
      </c>
      <c r="F60" s="736" t="s">
        <v>29</v>
      </c>
      <c r="G60" s="739"/>
      <c r="H60" s="739">
        <v>2012</v>
      </c>
      <c r="I60" s="738" t="s">
        <v>573</v>
      </c>
      <c r="J60" s="738" t="s">
        <v>583</v>
      </c>
      <c r="K60" s="633"/>
      <c r="L60" s="741">
        <v>0</v>
      </c>
      <c r="M60" s="741">
        <v>0.37155384499999999</v>
      </c>
      <c r="N60" s="741">
        <v>0.37155384499999999</v>
      </c>
      <c r="O60" s="741">
        <v>0.37155384499999999</v>
      </c>
      <c r="P60" s="741">
        <v>0.37155384499999999</v>
      </c>
      <c r="Q60" s="741">
        <v>0.37155384499999999</v>
      </c>
      <c r="R60" s="741">
        <v>0.37155384499999999</v>
      </c>
      <c r="S60" s="741">
        <v>0.37155384499999999</v>
      </c>
      <c r="T60" s="741">
        <v>0.37155384499999999</v>
      </c>
      <c r="U60" s="741">
        <v>0.37155384499999999</v>
      </c>
      <c r="V60" s="741">
        <v>0.37155384499999999</v>
      </c>
      <c r="W60" s="741">
        <v>0.37155384499999999</v>
      </c>
      <c r="X60" s="741">
        <v>0.37155384499999999</v>
      </c>
      <c r="Y60" s="741">
        <v>0.37155384499999999</v>
      </c>
      <c r="Z60" s="741">
        <v>0.37155384499999999</v>
      </c>
      <c r="AA60" s="741">
        <v>0.37155384499999999</v>
      </c>
      <c r="AB60" s="741">
        <v>0.37155384499999999</v>
      </c>
      <c r="AC60" s="741">
        <v>0.37155384499999999</v>
      </c>
      <c r="AD60" s="741">
        <v>0.37155384499999999</v>
      </c>
      <c r="AE60" s="741">
        <v>0.37155384499999999</v>
      </c>
      <c r="AF60" s="741">
        <v>0.25063139499999998</v>
      </c>
      <c r="AG60" s="741">
        <v>0</v>
      </c>
      <c r="AH60" s="741">
        <v>0</v>
      </c>
      <c r="AI60" s="741">
        <v>0</v>
      </c>
      <c r="AJ60" s="741">
        <v>0</v>
      </c>
      <c r="AK60" s="741">
        <v>0</v>
      </c>
      <c r="AL60" s="741">
        <v>0</v>
      </c>
      <c r="AM60" s="741">
        <v>0</v>
      </c>
      <c r="AN60" s="741">
        <v>0</v>
      </c>
      <c r="AO60" s="741">
        <v>0</v>
      </c>
      <c r="AP60" s="633"/>
      <c r="AQ60" s="741">
        <v>0</v>
      </c>
      <c r="AR60" s="741">
        <v>672.044893839</v>
      </c>
      <c r="AS60" s="741">
        <v>672.044893839</v>
      </c>
      <c r="AT60" s="741">
        <v>672.044893839</v>
      </c>
      <c r="AU60" s="741">
        <v>672.044893839</v>
      </c>
      <c r="AV60" s="741">
        <v>672.044893839</v>
      </c>
      <c r="AW60" s="741">
        <v>672.044893839</v>
      </c>
      <c r="AX60" s="741">
        <v>672.044893839</v>
      </c>
      <c r="AY60" s="741">
        <v>672.044893839</v>
      </c>
      <c r="AZ60" s="741">
        <v>672.044893839</v>
      </c>
      <c r="BA60" s="741">
        <v>672.044893839</v>
      </c>
      <c r="BB60" s="741">
        <v>672.044893839</v>
      </c>
      <c r="BC60" s="741">
        <v>672.044893839</v>
      </c>
      <c r="BD60" s="741">
        <v>672.044893839</v>
      </c>
      <c r="BE60" s="741">
        <v>672.044893839</v>
      </c>
      <c r="BF60" s="741">
        <v>672.044893839</v>
      </c>
      <c r="BG60" s="741">
        <v>672.044893839</v>
      </c>
      <c r="BH60" s="741">
        <v>672.044893839</v>
      </c>
      <c r="BI60" s="741">
        <v>672.044893839</v>
      </c>
      <c r="BJ60" s="741">
        <v>551.79337454500001</v>
      </c>
      <c r="BK60" s="741">
        <v>0</v>
      </c>
      <c r="BL60" s="741">
        <v>0</v>
      </c>
      <c r="BM60" s="741">
        <v>0</v>
      </c>
      <c r="BN60" s="741">
        <v>0</v>
      </c>
      <c r="BO60" s="741">
        <v>0</v>
      </c>
      <c r="BP60" s="741">
        <v>0</v>
      </c>
      <c r="BQ60" s="741">
        <v>0</v>
      </c>
      <c r="BR60" s="741">
        <v>0</v>
      </c>
      <c r="BS60" s="741">
        <v>0</v>
      </c>
      <c r="BT60" s="741">
        <v>0</v>
      </c>
    </row>
    <row r="61" spans="2:72" s="17" customFormat="1" ht="15.5">
      <c r="B61" s="735"/>
      <c r="C61" s="734" t="s">
        <v>704</v>
      </c>
      <c r="D61" s="736" t="s">
        <v>715</v>
      </c>
      <c r="E61" s="733" t="s">
        <v>682</v>
      </c>
      <c r="F61" s="736" t="s">
        <v>29</v>
      </c>
      <c r="G61" s="739"/>
      <c r="H61" s="739">
        <v>2013</v>
      </c>
      <c r="I61" s="738" t="s">
        <v>574</v>
      </c>
      <c r="J61" s="738" t="s">
        <v>590</v>
      </c>
      <c r="K61" s="633"/>
      <c r="L61" s="741">
        <v>0</v>
      </c>
      <c r="M61" s="741">
        <v>0</v>
      </c>
      <c r="N61" s="741">
        <v>15.851309246</v>
      </c>
      <c r="O61" s="741">
        <v>15.851309246</v>
      </c>
      <c r="P61" s="741">
        <v>15.851309246</v>
      </c>
      <c r="Q61" s="741">
        <v>15.851309246</v>
      </c>
      <c r="R61" s="741">
        <v>15.851309246</v>
      </c>
      <c r="S61" s="741">
        <v>15.851309246</v>
      </c>
      <c r="T61" s="741">
        <v>15.851309246</v>
      </c>
      <c r="U61" s="741">
        <v>15.851309246</v>
      </c>
      <c r="V61" s="741">
        <v>15.851309246</v>
      </c>
      <c r="W61" s="741">
        <v>15.851309246</v>
      </c>
      <c r="X61" s="741">
        <v>15.851309246</v>
      </c>
      <c r="Y61" s="741">
        <v>15.851309246</v>
      </c>
      <c r="Z61" s="741">
        <v>15.851309246</v>
      </c>
      <c r="AA61" s="741">
        <v>15.851309246</v>
      </c>
      <c r="AB61" s="741">
        <v>15.851309246</v>
      </c>
      <c r="AC61" s="741">
        <v>15.851309246</v>
      </c>
      <c r="AD61" s="741">
        <v>15.851309246</v>
      </c>
      <c r="AE61" s="741">
        <v>15.851309246</v>
      </c>
      <c r="AF61" s="741">
        <v>13.935659843</v>
      </c>
      <c r="AG61" s="741">
        <v>0</v>
      </c>
      <c r="AH61" s="741">
        <v>0</v>
      </c>
      <c r="AI61" s="741">
        <v>0</v>
      </c>
      <c r="AJ61" s="741">
        <v>0</v>
      </c>
      <c r="AK61" s="741">
        <v>0</v>
      </c>
      <c r="AL61" s="741">
        <v>0</v>
      </c>
      <c r="AM61" s="741">
        <v>0</v>
      </c>
      <c r="AN61" s="741">
        <v>0</v>
      </c>
      <c r="AO61" s="741">
        <v>0</v>
      </c>
      <c r="AP61" s="633"/>
      <c r="AQ61" s="741">
        <v>0</v>
      </c>
      <c r="AR61" s="741">
        <v>0</v>
      </c>
      <c r="AS61" s="741">
        <v>28772.351002920997</v>
      </c>
      <c r="AT61" s="741">
        <v>28772.351002920997</v>
      </c>
      <c r="AU61" s="741">
        <v>28772.351002920997</v>
      </c>
      <c r="AV61" s="741">
        <v>28772.351002920997</v>
      </c>
      <c r="AW61" s="741">
        <v>28772.351002920997</v>
      </c>
      <c r="AX61" s="741">
        <v>28772.351002920997</v>
      </c>
      <c r="AY61" s="741">
        <v>28772.351002920997</v>
      </c>
      <c r="AZ61" s="741">
        <v>28772.351002920997</v>
      </c>
      <c r="BA61" s="741">
        <v>28772.351002920997</v>
      </c>
      <c r="BB61" s="741">
        <v>28772.351002920997</v>
      </c>
      <c r="BC61" s="741">
        <v>28772.351002920997</v>
      </c>
      <c r="BD61" s="741">
        <v>28772.351002920997</v>
      </c>
      <c r="BE61" s="741">
        <v>28772.351002920997</v>
      </c>
      <c r="BF61" s="741">
        <v>28772.351002920997</v>
      </c>
      <c r="BG61" s="741">
        <v>28772.351002920997</v>
      </c>
      <c r="BH61" s="741">
        <v>28772.351002920997</v>
      </c>
      <c r="BI61" s="741">
        <v>28772.351002920997</v>
      </c>
      <c r="BJ61" s="741">
        <v>28772.351002920997</v>
      </c>
      <c r="BK61" s="741">
        <v>27059.273056993999</v>
      </c>
      <c r="BL61" s="741">
        <v>0</v>
      </c>
      <c r="BM61" s="741">
        <v>0</v>
      </c>
      <c r="BN61" s="741">
        <v>0</v>
      </c>
      <c r="BO61" s="741">
        <v>0</v>
      </c>
      <c r="BP61" s="741">
        <v>0</v>
      </c>
      <c r="BQ61" s="741">
        <v>0</v>
      </c>
      <c r="BR61" s="741">
        <v>0</v>
      </c>
      <c r="BS61" s="741">
        <v>0</v>
      </c>
      <c r="BT61" s="741">
        <v>0</v>
      </c>
    </row>
    <row r="62" spans="2:72" s="17" customFormat="1" ht="15.5">
      <c r="B62" s="735"/>
      <c r="C62" s="734" t="s">
        <v>704</v>
      </c>
      <c r="D62" s="736" t="s">
        <v>1</v>
      </c>
      <c r="E62" s="733" t="s">
        <v>682</v>
      </c>
      <c r="F62" s="736" t="s">
        <v>29</v>
      </c>
      <c r="G62" s="739"/>
      <c r="H62" s="739">
        <v>2013</v>
      </c>
      <c r="I62" s="738" t="s">
        <v>574</v>
      </c>
      <c r="J62" s="738" t="s">
        <v>590</v>
      </c>
      <c r="K62" s="633"/>
      <c r="L62" s="741">
        <v>0</v>
      </c>
      <c r="M62" s="741">
        <v>0</v>
      </c>
      <c r="N62" s="741">
        <v>1.0447121163273117E-3</v>
      </c>
      <c r="O62" s="741">
        <v>1.0447121163273117E-3</v>
      </c>
      <c r="P62" s="741">
        <v>1.0447121163273117E-3</v>
      </c>
      <c r="Q62" s="741">
        <v>1.0447121163273117E-3</v>
      </c>
      <c r="R62" s="741">
        <v>5.8040399506678543E-4</v>
      </c>
      <c r="S62" s="741">
        <v>0</v>
      </c>
      <c r="T62" s="741">
        <v>0</v>
      </c>
      <c r="U62" s="741">
        <v>0</v>
      </c>
      <c r="V62" s="741">
        <v>0</v>
      </c>
      <c r="W62" s="741">
        <v>0</v>
      </c>
      <c r="X62" s="741">
        <v>0</v>
      </c>
      <c r="Y62" s="741">
        <v>0</v>
      </c>
      <c r="Z62" s="741">
        <v>0</v>
      </c>
      <c r="AA62" s="741">
        <v>0</v>
      </c>
      <c r="AB62" s="741">
        <v>0</v>
      </c>
      <c r="AC62" s="741">
        <v>0</v>
      </c>
      <c r="AD62" s="741">
        <v>0</v>
      </c>
      <c r="AE62" s="741">
        <v>0</v>
      </c>
      <c r="AF62" s="741">
        <v>0</v>
      </c>
      <c r="AG62" s="741">
        <v>0</v>
      </c>
      <c r="AH62" s="741">
        <v>0</v>
      </c>
      <c r="AI62" s="741">
        <v>0</v>
      </c>
      <c r="AJ62" s="741">
        <v>0</v>
      </c>
      <c r="AK62" s="741">
        <v>0</v>
      </c>
      <c r="AL62" s="741">
        <v>0</v>
      </c>
      <c r="AM62" s="741">
        <v>0</v>
      </c>
      <c r="AN62" s="741">
        <v>0</v>
      </c>
      <c r="AO62" s="741">
        <v>0</v>
      </c>
      <c r="AP62" s="633"/>
      <c r="AQ62" s="741">
        <v>0</v>
      </c>
      <c r="AR62" s="741">
        <v>0</v>
      </c>
      <c r="AS62" s="741">
        <v>7.3110194589598834</v>
      </c>
      <c r="AT62" s="741">
        <v>0</v>
      </c>
      <c r="AU62" s="741">
        <v>0</v>
      </c>
      <c r="AV62" s="741">
        <v>0</v>
      </c>
      <c r="AW62" s="741">
        <v>0</v>
      </c>
      <c r="AX62" s="741">
        <v>0</v>
      </c>
      <c r="AY62" s="741">
        <v>0</v>
      </c>
      <c r="AZ62" s="741">
        <v>0</v>
      </c>
      <c r="BA62" s="741">
        <v>0</v>
      </c>
      <c r="BB62" s="741">
        <v>0</v>
      </c>
      <c r="BC62" s="741">
        <v>0</v>
      </c>
      <c r="BD62" s="741">
        <v>0</v>
      </c>
      <c r="BE62" s="741">
        <v>0</v>
      </c>
      <c r="BF62" s="741">
        <v>0</v>
      </c>
      <c r="BG62" s="741">
        <v>0</v>
      </c>
      <c r="BH62" s="741">
        <v>0</v>
      </c>
      <c r="BI62" s="741">
        <v>0</v>
      </c>
      <c r="BJ62" s="741">
        <v>0</v>
      </c>
      <c r="BK62" s="741">
        <v>0</v>
      </c>
      <c r="BL62" s="741">
        <v>0</v>
      </c>
      <c r="BM62" s="741">
        <v>0</v>
      </c>
      <c r="BN62" s="741">
        <v>0</v>
      </c>
      <c r="BO62" s="741">
        <v>0</v>
      </c>
      <c r="BP62" s="741">
        <v>0</v>
      </c>
      <c r="BQ62" s="741">
        <v>0</v>
      </c>
      <c r="BR62" s="741">
        <v>0</v>
      </c>
      <c r="BS62" s="741">
        <v>0</v>
      </c>
      <c r="BT62" s="741">
        <v>0</v>
      </c>
    </row>
    <row r="63" spans="2:72" s="17" customFormat="1" ht="15.5">
      <c r="B63" s="735"/>
      <c r="C63" s="734" t="s">
        <v>704</v>
      </c>
      <c r="D63" s="736" t="s">
        <v>715</v>
      </c>
      <c r="E63" s="733" t="s">
        <v>682</v>
      </c>
      <c r="F63" s="736" t="s">
        <v>29</v>
      </c>
      <c r="G63" s="739"/>
      <c r="H63" s="739">
        <v>2012</v>
      </c>
      <c r="I63" s="738" t="s">
        <v>573</v>
      </c>
      <c r="J63" s="738" t="s">
        <v>583</v>
      </c>
      <c r="K63" s="633"/>
      <c r="L63" s="741">
        <v>0</v>
      </c>
      <c r="M63" s="741">
        <v>4.8804486929118242E-3</v>
      </c>
      <c r="N63" s="741">
        <v>4.8804486929118242E-3</v>
      </c>
      <c r="O63" s="741">
        <v>4.8804486929118242E-3</v>
      </c>
      <c r="P63" s="741">
        <v>4.8804486929118242E-3</v>
      </c>
      <c r="Q63" s="741">
        <v>4.8804486929118242E-3</v>
      </c>
      <c r="R63" s="741">
        <v>4.8804486929118242E-3</v>
      </c>
      <c r="S63" s="741">
        <v>4.8804486929118242E-3</v>
      </c>
      <c r="T63" s="741">
        <v>4.8804486929118242E-3</v>
      </c>
      <c r="U63" s="741">
        <v>4.8804486929118242E-3</v>
      </c>
      <c r="V63" s="741">
        <v>4.8804486929118242E-3</v>
      </c>
      <c r="W63" s="741">
        <v>4.8804486929118242E-3</v>
      </c>
      <c r="X63" s="741">
        <v>4.8804486929118242E-3</v>
      </c>
      <c r="Y63" s="741">
        <v>4.8804486929118242E-3</v>
      </c>
      <c r="Z63" s="741">
        <v>4.8804486929118242E-3</v>
      </c>
      <c r="AA63" s="741">
        <v>4.8804486929118242E-3</v>
      </c>
      <c r="AB63" s="741">
        <v>4.8804486929118242E-3</v>
      </c>
      <c r="AC63" s="741">
        <v>4.8804486929118242E-3</v>
      </c>
      <c r="AD63" s="741">
        <v>4.8804486929118242E-3</v>
      </c>
      <c r="AE63" s="741">
        <v>4.8804486929118242E-3</v>
      </c>
      <c r="AF63" s="741">
        <v>4.1948221448623001E-3</v>
      </c>
      <c r="AG63" s="741">
        <v>0</v>
      </c>
      <c r="AH63" s="741">
        <v>0</v>
      </c>
      <c r="AI63" s="741">
        <v>0</v>
      </c>
      <c r="AJ63" s="741">
        <v>0</v>
      </c>
      <c r="AK63" s="741">
        <v>0</v>
      </c>
      <c r="AL63" s="741">
        <v>0</v>
      </c>
      <c r="AM63" s="741">
        <v>0</v>
      </c>
      <c r="AN63" s="741">
        <v>0</v>
      </c>
      <c r="AO63" s="741">
        <v>0</v>
      </c>
      <c r="AP63" s="633"/>
      <c r="AQ63" s="741">
        <v>0</v>
      </c>
      <c r="AR63" s="741">
        <v>9.9225948395789043</v>
      </c>
      <c r="AS63" s="741">
        <v>9.9225948395789043</v>
      </c>
      <c r="AT63" s="741">
        <v>0</v>
      </c>
      <c r="AU63" s="741">
        <v>0</v>
      </c>
      <c r="AV63" s="741">
        <v>0</v>
      </c>
      <c r="AW63" s="741">
        <v>0</v>
      </c>
      <c r="AX63" s="741">
        <v>0</v>
      </c>
      <c r="AY63" s="741">
        <v>0</v>
      </c>
      <c r="AZ63" s="741">
        <v>0</v>
      </c>
      <c r="BA63" s="741">
        <v>0</v>
      </c>
      <c r="BB63" s="741">
        <v>0</v>
      </c>
      <c r="BC63" s="741">
        <v>0</v>
      </c>
      <c r="BD63" s="741">
        <v>0</v>
      </c>
      <c r="BE63" s="741">
        <v>0</v>
      </c>
      <c r="BF63" s="741">
        <v>0</v>
      </c>
      <c r="BG63" s="741">
        <v>0</v>
      </c>
      <c r="BH63" s="741">
        <v>0</v>
      </c>
      <c r="BI63" s="741">
        <v>0</v>
      </c>
      <c r="BJ63" s="741">
        <v>0</v>
      </c>
      <c r="BK63" s="741">
        <v>0</v>
      </c>
      <c r="BL63" s="741">
        <v>0</v>
      </c>
      <c r="BM63" s="741">
        <v>0</v>
      </c>
      <c r="BN63" s="741">
        <v>0</v>
      </c>
      <c r="BO63" s="741">
        <v>0</v>
      </c>
      <c r="BP63" s="741">
        <v>0</v>
      </c>
      <c r="BQ63" s="741">
        <v>0</v>
      </c>
      <c r="BR63" s="741">
        <v>0</v>
      </c>
      <c r="BS63" s="741">
        <v>0</v>
      </c>
      <c r="BT63" s="741">
        <v>0</v>
      </c>
    </row>
    <row r="64" spans="2:72" s="17" customFormat="1" ht="15.5">
      <c r="B64" s="735"/>
      <c r="C64" s="734" t="s">
        <v>705</v>
      </c>
      <c r="D64" s="736" t="s">
        <v>21</v>
      </c>
      <c r="E64" s="733" t="s">
        <v>682</v>
      </c>
      <c r="F64" s="736" t="s">
        <v>717</v>
      </c>
      <c r="G64" s="739"/>
      <c r="H64" s="739">
        <v>2014</v>
      </c>
      <c r="I64" s="738" t="s">
        <v>575</v>
      </c>
      <c r="J64" s="738" t="s">
        <v>590</v>
      </c>
      <c r="K64" s="633"/>
      <c r="L64" s="741">
        <v>0</v>
      </c>
      <c r="M64" s="741">
        <v>0</v>
      </c>
      <c r="N64" s="741">
        <v>0</v>
      </c>
      <c r="O64" s="741">
        <v>78.883131480000003</v>
      </c>
      <c r="P64" s="741">
        <v>78.449765749999997</v>
      </c>
      <c r="Q64" s="741">
        <v>71.562300829999998</v>
      </c>
      <c r="R64" s="741">
        <v>45.809722090000001</v>
      </c>
      <c r="S64" s="741">
        <v>45.809722090000001</v>
      </c>
      <c r="T64" s="741">
        <v>45.809722090000001</v>
      </c>
      <c r="U64" s="741">
        <v>45.809722090000001</v>
      </c>
      <c r="V64" s="741">
        <v>45.809722090000001</v>
      </c>
      <c r="W64" s="741">
        <v>45.809722090000001</v>
      </c>
      <c r="X64" s="741">
        <v>45.809722090000001</v>
      </c>
      <c r="Y64" s="741">
        <v>43.969536720000001</v>
      </c>
      <c r="Z64" s="741">
        <v>15.561673430000001</v>
      </c>
      <c r="AA64" s="741">
        <v>0</v>
      </c>
      <c r="AB64" s="741">
        <v>0</v>
      </c>
      <c r="AC64" s="741">
        <v>0</v>
      </c>
      <c r="AD64" s="741">
        <v>0</v>
      </c>
      <c r="AE64" s="741">
        <v>0</v>
      </c>
      <c r="AF64" s="741">
        <v>0</v>
      </c>
      <c r="AG64" s="741">
        <v>0</v>
      </c>
      <c r="AH64" s="741">
        <v>0</v>
      </c>
      <c r="AI64" s="741">
        <v>0</v>
      </c>
      <c r="AJ64" s="741">
        <v>0</v>
      </c>
      <c r="AK64" s="741">
        <v>0</v>
      </c>
      <c r="AL64" s="741">
        <v>0</v>
      </c>
      <c r="AM64" s="741">
        <v>0</v>
      </c>
      <c r="AN64" s="741">
        <v>0</v>
      </c>
      <c r="AO64" s="741">
        <v>0</v>
      </c>
      <c r="AP64" s="633"/>
      <c r="AQ64" s="741">
        <v>0</v>
      </c>
      <c r="AR64" s="741">
        <v>0</v>
      </c>
      <c r="AS64" s="741">
        <v>0</v>
      </c>
      <c r="AT64" s="741">
        <v>301382.7451</v>
      </c>
      <c r="AU64" s="741">
        <v>299900.10940000002</v>
      </c>
      <c r="AV64" s="741">
        <v>273241.24040000001</v>
      </c>
      <c r="AW64" s="741">
        <v>184101.22510000001</v>
      </c>
      <c r="AX64" s="741">
        <v>184101.22510000001</v>
      </c>
      <c r="AY64" s="741">
        <v>184101.22510000001</v>
      </c>
      <c r="AZ64" s="741">
        <v>184101.22510000001</v>
      </c>
      <c r="BA64" s="741">
        <v>184101.22510000001</v>
      </c>
      <c r="BB64" s="741">
        <v>184101.22510000001</v>
      </c>
      <c r="BC64" s="741">
        <v>184101.22510000001</v>
      </c>
      <c r="BD64" s="741">
        <v>167132.81640000001</v>
      </c>
      <c r="BE64" s="741">
        <v>53589.012139999999</v>
      </c>
      <c r="BF64" s="741">
        <v>0</v>
      </c>
      <c r="BG64" s="741">
        <v>0</v>
      </c>
      <c r="BH64" s="741">
        <v>0</v>
      </c>
      <c r="BI64" s="741">
        <v>0</v>
      </c>
      <c r="BJ64" s="741">
        <v>0</v>
      </c>
      <c r="BK64" s="741">
        <v>0</v>
      </c>
      <c r="BL64" s="741">
        <v>0</v>
      </c>
      <c r="BM64" s="741">
        <v>0</v>
      </c>
      <c r="BN64" s="741">
        <v>0</v>
      </c>
      <c r="BO64" s="741">
        <v>0</v>
      </c>
      <c r="BP64" s="741">
        <v>0</v>
      </c>
      <c r="BQ64" s="741">
        <v>0</v>
      </c>
      <c r="BR64" s="741">
        <v>0</v>
      </c>
      <c r="BS64" s="741">
        <v>0</v>
      </c>
      <c r="BT64" s="741">
        <v>0</v>
      </c>
    </row>
    <row r="65" spans="2:72" s="17" customFormat="1" ht="15.5">
      <c r="B65" s="735"/>
      <c r="C65" s="734" t="s">
        <v>705</v>
      </c>
      <c r="D65" s="736" t="s">
        <v>20</v>
      </c>
      <c r="E65" s="733" t="s">
        <v>682</v>
      </c>
      <c r="F65" s="736" t="s">
        <v>717</v>
      </c>
      <c r="G65" s="739"/>
      <c r="H65" s="739">
        <v>2014</v>
      </c>
      <c r="I65" s="738" t="s">
        <v>575</v>
      </c>
      <c r="J65" s="738" t="s">
        <v>590</v>
      </c>
      <c r="K65" s="633"/>
      <c r="L65" s="741">
        <v>0</v>
      </c>
      <c r="M65" s="741">
        <v>0</v>
      </c>
      <c r="N65" s="741">
        <v>0</v>
      </c>
      <c r="O65" s="741">
        <v>26.73386103</v>
      </c>
      <c r="P65" s="741">
        <v>26.73386103</v>
      </c>
      <c r="Q65" s="741">
        <v>26.73386103</v>
      </c>
      <c r="R65" s="741">
        <v>26.73386103</v>
      </c>
      <c r="S65" s="741">
        <v>0</v>
      </c>
      <c r="T65" s="741">
        <v>0</v>
      </c>
      <c r="U65" s="741">
        <v>0</v>
      </c>
      <c r="V65" s="741">
        <v>0</v>
      </c>
      <c r="W65" s="741">
        <v>0</v>
      </c>
      <c r="X65" s="741">
        <v>0</v>
      </c>
      <c r="Y65" s="741">
        <v>0</v>
      </c>
      <c r="Z65" s="741">
        <v>0</v>
      </c>
      <c r="AA65" s="741">
        <v>0</v>
      </c>
      <c r="AB65" s="741">
        <v>0</v>
      </c>
      <c r="AC65" s="741">
        <v>0</v>
      </c>
      <c r="AD65" s="741">
        <v>0</v>
      </c>
      <c r="AE65" s="741">
        <v>0</v>
      </c>
      <c r="AF65" s="741">
        <v>0</v>
      </c>
      <c r="AG65" s="741">
        <v>0</v>
      </c>
      <c r="AH65" s="741">
        <v>0</v>
      </c>
      <c r="AI65" s="741">
        <v>0</v>
      </c>
      <c r="AJ65" s="741">
        <v>0</v>
      </c>
      <c r="AK65" s="741">
        <v>0</v>
      </c>
      <c r="AL65" s="741">
        <v>0</v>
      </c>
      <c r="AM65" s="741">
        <v>0</v>
      </c>
      <c r="AN65" s="741">
        <v>0</v>
      </c>
      <c r="AO65" s="741">
        <v>0</v>
      </c>
      <c r="AP65" s="633"/>
      <c r="AQ65" s="741">
        <v>0</v>
      </c>
      <c r="AR65" s="741">
        <v>0</v>
      </c>
      <c r="AS65" s="741">
        <v>0</v>
      </c>
      <c r="AT65" s="741">
        <v>130547.1401</v>
      </c>
      <c r="AU65" s="741">
        <v>130547.1401</v>
      </c>
      <c r="AV65" s="741">
        <v>130547.1401</v>
      </c>
      <c r="AW65" s="741">
        <v>130547.1401</v>
      </c>
      <c r="AX65" s="741">
        <v>0</v>
      </c>
      <c r="AY65" s="741">
        <v>0</v>
      </c>
      <c r="AZ65" s="741">
        <v>0</v>
      </c>
      <c r="BA65" s="741">
        <v>0</v>
      </c>
      <c r="BB65" s="741">
        <v>0</v>
      </c>
      <c r="BC65" s="741">
        <v>0</v>
      </c>
      <c r="BD65" s="741">
        <v>0</v>
      </c>
      <c r="BE65" s="741">
        <v>0</v>
      </c>
      <c r="BF65" s="741">
        <v>0</v>
      </c>
      <c r="BG65" s="741">
        <v>0</v>
      </c>
      <c r="BH65" s="741">
        <v>0</v>
      </c>
      <c r="BI65" s="741">
        <v>0</v>
      </c>
      <c r="BJ65" s="741">
        <v>0</v>
      </c>
      <c r="BK65" s="741">
        <v>0</v>
      </c>
      <c r="BL65" s="741">
        <v>0</v>
      </c>
      <c r="BM65" s="741">
        <v>0</v>
      </c>
      <c r="BN65" s="741">
        <v>0</v>
      </c>
      <c r="BO65" s="741">
        <v>0</v>
      </c>
      <c r="BP65" s="741">
        <v>0</v>
      </c>
      <c r="BQ65" s="741">
        <v>0</v>
      </c>
      <c r="BR65" s="741">
        <v>0</v>
      </c>
      <c r="BS65" s="741">
        <v>0</v>
      </c>
      <c r="BT65" s="741">
        <v>0</v>
      </c>
    </row>
    <row r="66" spans="2:72" s="17" customFormat="1" ht="15.5">
      <c r="B66" s="735"/>
      <c r="C66" s="734" t="s">
        <v>705</v>
      </c>
      <c r="D66" s="736" t="s">
        <v>22</v>
      </c>
      <c r="E66" s="733" t="s">
        <v>682</v>
      </c>
      <c r="F66" s="736" t="s">
        <v>717</v>
      </c>
      <c r="G66" s="739"/>
      <c r="H66" s="739">
        <v>2012</v>
      </c>
      <c r="I66" s="738" t="s">
        <v>573</v>
      </c>
      <c r="J66" s="738" t="s">
        <v>583</v>
      </c>
      <c r="K66" s="633"/>
      <c r="L66" s="741">
        <v>0</v>
      </c>
      <c r="M66" s="741">
        <v>22.58</v>
      </c>
      <c r="N66" s="741">
        <v>22.58</v>
      </c>
      <c r="O66" s="741">
        <v>22.58</v>
      </c>
      <c r="P66" s="741">
        <v>22.58</v>
      </c>
      <c r="Q66" s="741">
        <v>22.58</v>
      </c>
      <c r="R66" s="741">
        <v>22.58</v>
      </c>
      <c r="S66" s="741">
        <v>22.58</v>
      </c>
      <c r="T66" s="741">
        <v>22.58</v>
      </c>
      <c r="U66" s="741">
        <v>22.58</v>
      </c>
      <c r="V66" s="741">
        <v>22.58</v>
      </c>
      <c r="W66" s="741">
        <v>22.58</v>
      </c>
      <c r="X66" s="741">
        <v>22.58</v>
      </c>
      <c r="Y66" s="741">
        <v>0</v>
      </c>
      <c r="Z66" s="741">
        <v>0</v>
      </c>
      <c r="AA66" s="741">
        <v>0</v>
      </c>
      <c r="AB66" s="741">
        <v>0</v>
      </c>
      <c r="AC66" s="741">
        <v>0</v>
      </c>
      <c r="AD66" s="741">
        <v>0</v>
      </c>
      <c r="AE66" s="741">
        <v>0</v>
      </c>
      <c r="AF66" s="741">
        <v>0</v>
      </c>
      <c r="AG66" s="741">
        <v>0</v>
      </c>
      <c r="AH66" s="741">
        <v>0</v>
      </c>
      <c r="AI66" s="741">
        <v>0</v>
      </c>
      <c r="AJ66" s="741">
        <v>0</v>
      </c>
      <c r="AK66" s="741">
        <v>0</v>
      </c>
      <c r="AL66" s="741">
        <v>0</v>
      </c>
      <c r="AM66" s="741">
        <v>0</v>
      </c>
      <c r="AN66" s="741">
        <v>0</v>
      </c>
      <c r="AO66" s="741">
        <v>0</v>
      </c>
      <c r="AP66" s="633"/>
      <c r="AQ66" s="741">
        <v>0</v>
      </c>
      <c r="AR66" s="741">
        <v>131339</v>
      </c>
      <c r="AS66" s="741">
        <v>131339</v>
      </c>
      <c r="AT66" s="741">
        <v>131339</v>
      </c>
      <c r="AU66" s="741">
        <v>131339</v>
      </c>
      <c r="AV66" s="741">
        <v>131339</v>
      </c>
      <c r="AW66" s="741">
        <v>131339</v>
      </c>
      <c r="AX66" s="741">
        <v>131339</v>
      </c>
      <c r="AY66" s="741">
        <v>131339</v>
      </c>
      <c r="AZ66" s="741">
        <v>131339</v>
      </c>
      <c r="BA66" s="741">
        <v>131339</v>
      </c>
      <c r="BB66" s="741">
        <v>131339</v>
      </c>
      <c r="BC66" s="741">
        <v>131339</v>
      </c>
      <c r="BD66" s="741">
        <v>0</v>
      </c>
      <c r="BE66" s="741">
        <v>0</v>
      </c>
      <c r="BF66" s="741">
        <v>0</v>
      </c>
      <c r="BG66" s="741">
        <v>0</v>
      </c>
      <c r="BH66" s="741">
        <v>0</v>
      </c>
      <c r="BI66" s="741">
        <v>0</v>
      </c>
      <c r="BJ66" s="741">
        <v>0</v>
      </c>
      <c r="BK66" s="741">
        <v>0</v>
      </c>
      <c r="BL66" s="741">
        <v>0</v>
      </c>
      <c r="BM66" s="741">
        <v>0</v>
      </c>
      <c r="BN66" s="741">
        <v>0</v>
      </c>
      <c r="BO66" s="741">
        <v>0</v>
      </c>
      <c r="BP66" s="741">
        <v>0</v>
      </c>
      <c r="BQ66" s="741">
        <v>0</v>
      </c>
      <c r="BR66" s="741">
        <v>0</v>
      </c>
      <c r="BS66" s="741">
        <v>0</v>
      </c>
      <c r="BT66" s="741">
        <v>0</v>
      </c>
    </row>
    <row r="67" spans="2:72" s="17" customFormat="1" ht="15.5">
      <c r="B67" s="735"/>
      <c r="C67" s="734" t="s">
        <v>705</v>
      </c>
      <c r="D67" s="736" t="s">
        <v>22</v>
      </c>
      <c r="E67" s="733" t="s">
        <v>682</v>
      </c>
      <c r="F67" s="736" t="s">
        <v>717</v>
      </c>
      <c r="G67" s="739"/>
      <c r="H67" s="739">
        <v>2013</v>
      </c>
      <c r="I67" s="738" t="s">
        <v>574</v>
      </c>
      <c r="J67" s="738" t="s">
        <v>583</v>
      </c>
      <c r="K67" s="633"/>
      <c r="L67" s="741">
        <v>0</v>
      </c>
      <c r="M67" s="741">
        <v>0</v>
      </c>
      <c r="N67" s="741">
        <v>75.331871100000001</v>
      </c>
      <c r="O67" s="741">
        <v>75.331871100000001</v>
      </c>
      <c r="P67" s="741">
        <v>75.331871100000001</v>
      </c>
      <c r="Q67" s="741">
        <v>75.331871100000001</v>
      </c>
      <c r="R67" s="741">
        <v>75.058352099999993</v>
      </c>
      <c r="S67" s="741">
        <v>74.352075760000005</v>
      </c>
      <c r="T67" s="741">
        <v>74.352075760000005</v>
      </c>
      <c r="U67" s="741">
        <v>72.18911894</v>
      </c>
      <c r="V67" s="741">
        <v>65.522996149999997</v>
      </c>
      <c r="W67" s="741">
        <v>60.374414139999999</v>
      </c>
      <c r="X67" s="741">
        <v>34.045753789999999</v>
      </c>
      <c r="Y67" s="741">
        <v>16.111677220000001</v>
      </c>
      <c r="Z67" s="741">
        <v>15.71064816</v>
      </c>
      <c r="AA67" s="741">
        <v>15.71064816</v>
      </c>
      <c r="AB67" s="741">
        <v>15.71064816</v>
      </c>
      <c r="AC67" s="741">
        <v>12.63472148</v>
      </c>
      <c r="AD67" s="741">
        <v>0</v>
      </c>
      <c r="AE67" s="741">
        <v>0</v>
      </c>
      <c r="AF67" s="741">
        <v>0</v>
      </c>
      <c r="AG67" s="741">
        <v>0</v>
      </c>
      <c r="AH67" s="741">
        <v>0</v>
      </c>
      <c r="AI67" s="741">
        <v>0</v>
      </c>
      <c r="AJ67" s="741">
        <v>0</v>
      </c>
      <c r="AK67" s="741">
        <v>0</v>
      </c>
      <c r="AL67" s="741">
        <v>0</v>
      </c>
      <c r="AM67" s="741">
        <v>0</v>
      </c>
      <c r="AN67" s="741">
        <v>0</v>
      </c>
      <c r="AO67" s="741">
        <v>0</v>
      </c>
      <c r="AP67" s="633"/>
      <c r="AQ67" s="741">
        <v>0</v>
      </c>
      <c r="AR67" s="741">
        <v>0</v>
      </c>
      <c r="AS67" s="741">
        <v>497856.03619999997</v>
      </c>
      <c r="AT67" s="741">
        <v>497856.03619999997</v>
      </c>
      <c r="AU67" s="741">
        <v>497856.03619999997</v>
      </c>
      <c r="AV67" s="741">
        <v>497856.03619999997</v>
      </c>
      <c r="AW67" s="741">
        <v>496903.23590000003</v>
      </c>
      <c r="AX67" s="741">
        <v>492234.8971</v>
      </c>
      <c r="AY67" s="741">
        <v>492234.8971</v>
      </c>
      <c r="AZ67" s="741">
        <v>479027.49160000001</v>
      </c>
      <c r="BA67" s="741">
        <v>452670.0638</v>
      </c>
      <c r="BB67" s="741">
        <v>418639.01419999998</v>
      </c>
      <c r="BC67" s="741">
        <v>254897.3443</v>
      </c>
      <c r="BD67" s="741">
        <v>145388.6292</v>
      </c>
      <c r="BE67" s="741">
        <v>143018.54389999999</v>
      </c>
      <c r="BF67" s="741">
        <v>143018.54389999999</v>
      </c>
      <c r="BG67" s="741">
        <v>143018.54389999999</v>
      </c>
      <c r="BH67" s="741">
        <v>115017.4996</v>
      </c>
      <c r="BI67" s="741">
        <v>0</v>
      </c>
      <c r="BJ67" s="741">
        <v>0</v>
      </c>
      <c r="BK67" s="741">
        <v>0</v>
      </c>
      <c r="BL67" s="741">
        <v>0</v>
      </c>
      <c r="BM67" s="741">
        <v>0</v>
      </c>
      <c r="BN67" s="741">
        <v>0</v>
      </c>
      <c r="BO67" s="741">
        <v>0</v>
      </c>
      <c r="BP67" s="741">
        <v>0</v>
      </c>
      <c r="BQ67" s="741">
        <v>0</v>
      </c>
      <c r="BR67" s="741">
        <v>0</v>
      </c>
      <c r="BS67" s="741">
        <v>0</v>
      </c>
      <c r="BT67" s="741">
        <v>0</v>
      </c>
    </row>
    <row r="68" spans="2:72" s="17" customFormat="1" ht="15.5">
      <c r="B68" s="735"/>
      <c r="C68" s="734" t="s">
        <v>705</v>
      </c>
      <c r="D68" s="736" t="s">
        <v>22</v>
      </c>
      <c r="E68" s="733" t="s">
        <v>682</v>
      </c>
      <c r="F68" s="736" t="s">
        <v>717</v>
      </c>
      <c r="G68" s="739"/>
      <c r="H68" s="739">
        <v>2014</v>
      </c>
      <c r="I68" s="738" t="s">
        <v>575</v>
      </c>
      <c r="J68" s="738" t="s">
        <v>590</v>
      </c>
      <c r="K68" s="633"/>
      <c r="L68" s="741">
        <v>0</v>
      </c>
      <c r="M68" s="741">
        <v>0</v>
      </c>
      <c r="N68" s="741">
        <v>0</v>
      </c>
      <c r="O68" s="741">
        <v>275.83855199999999</v>
      </c>
      <c r="P68" s="741">
        <v>263.59327480000002</v>
      </c>
      <c r="Q68" s="741">
        <v>263.59327480000002</v>
      </c>
      <c r="R68" s="741">
        <v>263.07134239999999</v>
      </c>
      <c r="S68" s="741">
        <v>263.07134239999999</v>
      </c>
      <c r="T68" s="741">
        <v>263.07134239999999</v>
      </c>
      <c r="U68" s="741">
        <v>262.09110629999998</v>
      </c>
      <c r="V68" s="741">
        <v>262.09110629999998</v>
      </c>
      <c r="W68" s="741">
        <v>256.71311909999997</v>
      </c>
      <c r="X68" s="741">
        <v>252.56036300000002</v>
      </c>
      <c r="Y68" s="741">
        <v>246.46765329999999</v>
      </c>
      <c r="Z68" s="741">
        <v>245.5508432</v>
      </c>
      <c r="AA68" s="741">
        <v>163.5630649</v>
      </c>
      <c r="AB68" s="741">
        <v>163.5630649</v>
      </c>
      <c r="AC68" s="741">
        <v>163.5630649</v>
      </c>
      <c r="AD68" s="741">
        <v>139.8332317</v>
      </c>
      <c r="AE68" s="741">
        <v>53.994380800000002</v>
      </c>
      <c r="AF68" s="741">
        <v>53.994380800000002</v>
      </c>
      <c r="AG68" s="741">
        <v>53.994380800000002</v>
      </c>
      <c r="AH68" s="741">
        <v>53.994380800000002</v>
      </c>
      <c r="AI68" s="741">
        <v>0</v>
      </c>
      <c r="AJ68" s="741">
        <v>0</v>
      </c>
      <c r="AK68" s="741">
        <v>0</v>
      </c>
      <c r="AL68" s="741">
        <v>0</v>
      </c>
      <c r="AM68" s="741">
        <v>0</v>
      </c>
      <c r="AN68" s="741">
        <v>0</v>
      </c>
      <c r="AO68" s="741">
        <v>0</v>
      </c>
      <c r="AP68" s="633"/>
      <c r="AQ68" s="741">
        <v>0</v>
      </c>
      <c r="AR68" s="741">
        <v>0</v>
      </c>
      <c r="AS68" s="741">
        <v>0</v>
      </c>
      <c r="AT68" s="741">
        <v>2156840.895</v>
      </c>
      <c r="AU68" s="741">
        <v>2113834.7689999999</v>
      </c>
      <c r="AV68" s="741">
        <v>2113834.7689999999</v>
      </c>
      <c r="AW68" s="741">
        <v>2112016.6239999998</v>
      </c>
      <c r="AX68" s="741">
        <v>2112016.6239999998</v>
      </c>
      <c r="AY68" s="741">
        <v>2112016.6239999998</v>
      </c>
      <c r="AZ68" s="741">
        <v>2099599.8339999998</v>
      </c>
      <c r="BA68" s="741">
        <v>2099599.8339999998</v>
      </c>
      <c r="BB68" s="741">
        <v>1929809.638</v>
      </c>
      <c r="BC68" s="741">
        <v>1834511.176</v>
      </c>
      <c r="BD68" s="741">
        <v>1654721.9909999999</v>
      </c>
      <c r="BE68" s="741">
        <v>1504863.317</v>
      </c>
      <c r="BF68" s="741">
        <v>967624.73179999995</v>
      </c>
      <c r="BG68" s="741">
        <v>967624.73179999995</v>
      </c>
      <c r="BH68" s="741">
        <v>967624.73179999995</v>
      </c>
      <c r="BI68" s="741">
        <v>800441.81409999996</v>
      </c>
      <c r="BJ68" s="741">
        <v>189661.9657</v>
      </c>
      <c r="BK68" s="741">
        <v>189661.9657</v>
      </c>
      <c r="BL68" s="741">
        <v>189661.9657</v>
      </c>
      <c r="BM68" s="741">
        <v>189661.9657</v>
      </c>
      <c r="BN68" s="741">
        <v>0</v>
      </c>
      <c r="BO68" s="741">
        <v>0</v>
      </c>
      <c r="BP68" s="741">
        <v>0</v>
      </c>
      <c r="BQ68" s="741">
        <v>0</v>
      </c>
      <c r="BR68" s="741">
        <v>0</v>
      </c>
      <c r="BS68" s="741">
        <v>0</v>
      </c>
      <c r="BT68" s="741">
        <v>0</v>
      </c>
    </row>
    <row r="69" spans="2:72" s="17" customFormat="1" ht="15.5">
      <c r="B69" s="735"/>
      <c r="C69" s="734" t="s">
        <v>704</v>
      </c>
      <c r="D69" s="736" t="s">
        <v>2</v>
      </c>
      <c r="E69" s="733" t="s">
        <v>682</v>
      </c>
      <c r="F69" s="736" t="s">
        <v>29</v>
      </c>
      <c r="G69" s="739"/>
      <c r="H69" s="739">
        <v>2014</v>
      </c>
      <c r="I69" s="738" t="s">
        <v>575</v>
      </c>
      <c r="J69" s="738" t="s">
        <v>590</v>
      </c>
      <c r="K69" s="633"/>
      <c r="L69" s="741">
        <v>0</v>
      </c>
      <c r="M69" s="741">
        <v>0</v>
      </c>
      <c r="N69" s="741">
        <v>0</v>
      </c>
      <c r="O69" s="741">
        <v>1.864746891</v>
      </c>
      <c r="P69" s="741">
        <v>1.864746891</v>
      </c>
      <c r="Q69" s="741">
        <v>1.864746891</v>
      </c>
      <c r="R69" s="741">
        <v>1.864746891</v>
      </c>
      <c r="S69" s="741">
        <v>0</v>
      </c>
      <c r="T69" s="741">
        <v>0</v>
      </c>
      <c r="U69" s="741">
        <v>0</v>
      </c>
      <c r="V69" s="741">
        <v>0</v>
      </c>
      <c r="W69" s="741">
        <v>0</v>
      </c>
      <c r="X69" s="741">
        <v>0</v>
      </c>
      <c r="Y69" s="741">
        <v>0</v>
      </c>
      <c r="Z69" s="741">
        <v>0</v>
      </c>
      <c r="AA69" s="741">
        <v>0</v>
      </c>
      <c r="AB69" s="741">
        <v>0</v>
      </c>
      <c r="AC69" s="741">
        <v>0</v>
      </c>
      <c r="AD69" s="741">
        <v>0</v>
      </c>
      <c r="AE69" s="741">
        <v>0</v>
      </c>
      <c r="AF69" s="741">
        <v>0</v>
      </c>
      <c r="AG69" s="741">
        <v>0</v>
      </c>
      <c r="AH69" s="741">
        <v>0</v>
      </c>
      <c r="AI69" s="741">
        <v>0</v>
      </c>
      <c r="AJ69" s="741">
        <v>0</v>
      </c>
      <c r="AK69" s="741">
        <v>0</v>
      </c>
      <c r="AL69" s="741">
        <v>0</v>
      </c>
      <c r="AM69" s="741">
        <v>0</v>
      </c>
      <c r="AN69" s="741">
        <v>0</v>
      </c>
      <c r="AO69" s="741">
        <v>0</v>
      </c>
      <c r="AP69" s="633"/>
      <c r="AQ69" s="741">
        <v>0</v>
      </c>
      <c r="AR69" s="741">
        <v>0</v>
      </c>
      <c r="AS69" s="741">
        <v>0</v>
      </c>
      <c r="AT69" s="741">
        <v>3324.9589019999999</v>
      </c>
      <c r="AU69" s="741">
        <v>3324.9589019999999</v>
      </c>
      <c r="AV69" s="741">
        <v>3324.9589019999999</v>
      </c>
      <c r="AW69" s="741">
        <v>3324.9589019999999</v>
      </c>
      <c r="AX69" s="741">
        <v>0</v>
      </c>
      <c r="AY69" s="741">
        <v>0</v>
      </c>
      <c r="AZ69" s="741">
        <v>0</v>
      </c>
      <c r="BA69" s="741">
        <v>0</v>
      </c>
      <c r="BB69" s="741">
        <v>0</v>
      </c>
      <c r="BC69" s="741">
        <v>0</v>
      </c>
      <c r="BD69" s="741">
        <v>0</v>
      </c>
      <c r="BE69" s="741">
        <v>0</v>
      </c>
      <c r="BF69" s="741">
        <v>0</v>
      </c>
      <c r="BG69" s="741">
        <v>0</v>
      </c>
      <c r="BH69" s="741">
        <v>0</v>
      </c>
      <c r="BI69" s="741">
        <v>0</v>
      </c>
      <c r="BJ69" s="741">
        <v>0</v>
      </c>
      <c r="BK69" s="741">
        <v>0</v>
      </c>
      <c r="BL69" s="741">
        <v>0</v>
      </c>
      <c r="BM69" s="741">
        <v>0</v>
      </c>
      <c r="BN69" s="741">
        <v>0</v>
      </c>
      <c r="BO69" s="741">
        <v>0</v>
      </c>
      <c r="BP69" s="741">
        <v>0</v>
      </c>
      <c r="BQ69" s="741">
        <v>0</v>
      </c>
      <c r="BR69" s="741">
        <v>0</v>
      </c>
      <c r="BS69" s="741">
        <v>0</v>
      </c>
      <c r="BT69" s="741">
        <v>0</v>
      </c>
    </row>
    <row r="70" spans="2:72" s="17" customFormat="1" ht="15.5">
      <c r="B70" s="735"/>
      <c r="C70" s="734" t="s">
        <v>704</v>
      </c>
      <c r="D70" s="736" t="s">
        <v>1</v>
      </c>
      <c r="E70" s="733" t="s">
        <v>682</v>
      </c>
      <c r="F70" s="736" t="s">
        <v>29</v>
      </c>
      <c r="G70" s="739"/>
      <c r="H70" s="739">
        <v>2014</v>
      </c>
      <c r="I70" s="738" t="s">
        <v>575</v>
      </c>
      <c r="J70" s="738" t="s">
        <v>590</v>
      </c>
      <c r="K70" s="633"/>
      <c r="L70" s="741">
        <v>0</v>
      </c>
      <c r="M70" s="741">
        <v>0</v>
      </c>
      <c r="N70" s="741">
        <v>0</v>
      </c>
      <c r="O70" s="741">
        <v>0.23350859500000001</v>
      </c>
      <c r="P70" s="741">
        <v>0.23350859500000001</v>
      </c>
      <c r="Q70" s="741">
        <v>0.23350859500000001</v>
      </c>
      <c r="R70" s="741">
        <v>0</v>
      </c>
      <c r="S70" s="741">
        <v>0</v>
      </c>
      <c r="T70" s="741">
        <v>0</v>
      </c>
      <c r="U70" s="741">
        <v>0</v>
      </c>
      <c r="V70" s="741">
        <v>0</v>
      </c>
      <c r="W70" s="741">
        <v>0</v>
      </c>
      <c r="X70" s="741">
        <v>0</v>
      </c>
      <c r="Y70" s="741">
        <v>0</v>
      </c>
      <c r="Z70" s="741">
        <v>0</v>
      </c>
      <c r="AA70" s="741">
        <v>0</v>
      </c>
      <c r="AB70" s="741">
        <v>0</v>
      </c>
      <c r="AC70" s="741">
        <v>0</v>
      </c>
      <c r="AD70" s="741">
        <v>0</v>
      </c>
      <c r="AE70" s="741">
        <v>0</v>
      </c>
      <c r="AF70" s="741">
        <v>0</v>
      </c>
      <c r="AG70" s="741">
        <v>0</v>
      </c>
      <c r="AH70" s="741">
        <v>0</v>
      </c>
      <c r="AI70" s="741">
        <v>0</v>
      </c>
      <c r="AJ70" s="741">
        <v>0</v>
      </c>
      <c r="AK70" s="741">
        <v>0</v>
      </c>
      <c r="AL70" s="741">
        <v>0</v>
      </c>
      <c r="AM70" s="741">
        <v>0</v>
      </c>
      <c r="AN70" s="741">
        <v>0</v>
      </c>
      <c r="AO70" s="741">
        <v>0</v>
      </c>
      <c r="AP70" s="633"/>
      <c r="AQ70" s="741">
        <v>0</v>
      </c>
      <c r="AR70" s="741">
        <v>0</v>
      </c>
      <c r="AS70" s="741">
        <v>0</v>
      </c>
      <c r="AT70" s="741">
        <v>208.81609320000001</v>
      </c>
      <c r="AU70" s="741">
        <v>208.81609320000001</v>
      </c>
      <c r="AV70" s="741">
        <v>208.81609320000001</v>
      </c>
      <c r="AW70" s="741">
        <v>0</v>
      </c>
      <c r="AX70" s="741">
        <v>0</v>
      </c>
      <c r="AY70" s="741">
        <v>0</v>
      </c>
      <c r="AZ70" s="741">
        <v>0</v>
      </c>
      <c r="BA70" s="741">
        <v>0</v>
      </c>
      <c r="BB70" s="741">
        <v>0</v>
      </c>
      <c r="BC70" s="741">
        <v>0</v>
      </c>
      <c r="BD70" s="741">
        <v>0</v>
      </c>
      <c r="BE70" s="741">
        <v>0</v>
      </c>
      <c r="BF70" s="741">
        <v>0</v>
      </c>
      <c r="BG70" s="741">
        <v>0</v>
      </c>
      <c r="BH70" s="741">
        <v>0</v>
      </c>
      <c r="BI70" s="741">
        <v>0</v>
      </c>
      <c r="BJ70" s="741">
        <v>0</v>
      </c>
      <c r="BK70" s="741">
        <v>0</v>
      </c>
      <c r="BL70" s="741">
        <v>0</v>
      </c>
      <c r="BM70" s="741">
        <v>0</v>
      </c>
      <c r="BN70" s="741">
        <v>0</v>
      </c>
      <c r="BO70" s="741">
        <v>0</v>
      </c>
      <c r="BP70" s="741">
        <v>0</v>
      </c>
      <c r="BQ70" s="741">
        <v>0</v>
      </c>
      <c r="BR70" s="741">
        <v>0</v>
      </c>
      <c r="BS70" s="741">
        <v>0</v>
      </c>
      <c r="BT70" s="741">
        <v>0</v>
      </c>
    </row>
    <row r="71" spans="2:72" s="17" customFormat="1" ht="15.5">
      <c r="B71" s="735"/>
      <c r="C71" s="734" t="s">
        <v>704</v>
      </c>
      <c r="D71" s="736" t="s">
        <v>1</v>
      </c>
      <c r="E71" s="733" t="s">
        <v>682</v>
      </c>
      <c r="F71" s="736" t="s">
        <v>29</v>
      </c>
      <c r="G71" s="739"/>
      <c r="H71" s="739">
        <v>2014</v>
      </c>
      <c r="I71" s="738" t="s">
        <v>575</v>
      </c>
      <c r="J71" s="738" t="s">
        <v>590</v>
      </c>
      <c r="K71" s="633"/>
      <c r="L71" s="741">
        <v>0</v>
      </c>
      <c r="M71" s="741">
        <v>0</v>
      </c>
      <c r="N71" s="741">
        <v>0</v>
      </c>
      <c r="O71" s="741">
        <v>0</v>
      </c>
      <c r="P71" s="741">
        <v>0</v>
      </c>
      <c r="Q71" s="741">
        <v>0</v>
      </c>
      <c r="R71" s="741">
        <v>0</v>
      </c>
      <c r="S71" s="741">
        <v>0</v>
      </c>
      <c r="T71" s="741">
        <v>0</v>
      </c>
      <c r="U71" s="741">
        <v>0</v>
      </c>
      <c r="V71" s="741">
        <v>0</v>
      </c>
      <c r="W71" s="741">
        <v>0</v>
      </c>
      <c r="X71" s="741">
        <v>0</v>
      </c>
      <c r="Y71" s="741">
        <v>0</v>
      </c>
      <c r="Z71" s="741">
        <v>0</v>
      </c>
      <c r="AA71" s="741">
        <v>0</v>
      </c>
      <c r="AB71" s="741">
        <v>0</v>
      </c>
      <c r="AC71" s="741">
        <v>0</v>
      </c>
      <c r="AD71" s="741">
        <v>0</v>
      </c>
      <c r="AE71" s="741">
        <v>0</v>
      </c>
      <c r="AF71" s="741">
        <v>0</v>
      </c>
      <c r="AG71" s="741">
        <v>0</v>
      </c>
      <c r="AH71" s="741">
        <v>0</v>
      </c>
      <c r="AI71" s="741">
        <v>0</v>
      </c>
      <c r="AJ71" s="741">
        <v>0</v>
      </c>
      <c r="AK71" s="741">
        <v>0</v>
      </c>
      <c r="AL71" s="741">
        <v>0</v>
      </c>
      <c r="AM71" s="741">
        <v>0</v>
      </c>
      <c r="AN71" s="741">
        <v>0</v>
      </c>
      <c r="AO71" s="741">
        <v>0</v>
      </c>
      <c r="AP71" s="633"/>
      <c r="AQ71" s="741">
        <v>0</v>
      </c>
      <c r="AR71" s="741">
        <v>0</v>
      </c>
      <c r="AS71" s="741">
        <v>0</v>
      </c>
      <c r="AT71" s="741">
        <v>0</v>
      </c>
      <c r="AU71" s="741">
        <v>0</v>
      </c>
      <c r="AV71" s="741">
        <v>0</v>
      </c>
      <c r="AW71" s="741">
        <v>0</v>
      </c>
      <c r="AX71" s="741">
        <v>0</v>
      </c>
      <c r="AY71" s="741">
        <v>0</v>
      </c>
      <c r="AZ71" s="741">
        <v>0</v>
      </c>
      <c r="BA71" s="741">
        <v>0</v>
      </c>
      <c r="BB71" s="741">
        <v>0</v>
      </c>
      <c r="BC71" s="741">
        <v>0</v>
      </c>
      <c r="BD71" s="741">
        <v>0</v>
      </c>
      <c r="BE71" s="741">
        <v>0</v>
      </c>
      <c r="BF71" s="741">
        <v>0</v>
      </c>
      <c r="BG71" s="741">
        <v>0</v>
      </c>
      <c r="BH71" s="741">
        <v>0</v>
      </c>
      <c r="BI71" s="741">
        <v>0</v>
      </c>
      <c r="BJ71" s="741">
        <v>0</v>
      </c>
      <c r="BK71" s="741">
        <v>0</v>
      </c>
      <c r="BL71" s="741">
        <v>0</v>
      </c>
      <c r="BM71" s="741">
        <v>0</v>
      </c>
      <c r="BN71" s="741">
        <v>0</v>
      </c>
      <c r="BO71" s="741">
        <v>0</v>
      </c>
      <c r="BP71" s="741">
        <v>0</v>
      </c>
      <c r="BQ71" s="741">
        <v>0</v>
      </c>
      <c r="BR71" s="741">
        <v>0</v>
      </c>
      <c r="BS71" s="741">
        <v>0</v>
      </c>
      <c r="BT71" s="741">
        <v>0</v>
      </c>
    </row>
    <row r="72" spans="2:72" s="17" customFormat="1" ht="15.5">
      <c r="B72" s="735"/>
      <c r="C72" s="734" t="s">
        <v>704</v>
      </c>
      <c r="D72" s="736" t="s">
        <v>1</v>
      </c>
      <c r="E72" s="733" t="s">
        <v>682</v>
      </c>
      <c r="F72" s="736" t="s">
        <v>29</v>
      </c>
      <c r="G72" s="739"/>
      <c r="H72" s="739">
        <v>2014</v>
      </c>
      <c r="I72" s="738" t="s">
        <v>575</v>
      </c>
      <c r="J72" s="738" t="s">
        <v>590</v>
      </c>
      <c r="K72" s="633"/>
      <c r="L72" s="741">
        <v>0</v>
      </c>
      <c r="M72" s="741">
        <v>0</v>
      </c>
      <c r="N72" s="741">
        <v>0</v>
      </c>
      <c r="O72" s="741">
        <v>0.4877945832506777</v>
      </c>
      <c r="P72" s="741">
        <v>0.4877945832506777</v>
      </c>
      <c r="Q72" s="741">
        <v>0.4877945832506777</v>
      </c>
      <c r="R72" s="741">
        <v>0.4877945832506777</v>
      </c>
      <c r="S72" s="741">
        <v>0</v>
      </c>
      <c r="T72" s="741">
        <v>0</v>
      </c>
      <c r="U72" s="741">
        <v>0</v>
      </c>
      <c r="V72" s="741">
        <v>0</v>
      </c>
      <c r="W72" s="741">
        <v>0</v>
      </c>
      <c r="X72" s="741">
        <v>0</v>
      </c>
      <c r="Y72" s="741">
        <v>0</v>
      </c>
      <c r="Z72" s="741">
        <v>0</v>
      </c>
      <c r="AA72" s="741">
        <v>0</v>
      </c>
      <c r="AB72" s="741">
        <v>0</v>
      </c>
      <c r="AC72" s="741">
        <v>0</v>
      </c>
      <c r="AD72" s="741">
        <v>0</v>
      </c>
      <c r="AE72" s="741">
        <v>0</v>
      </c>
      <c r="AF72" s="741">
        <v>0</v>
      </c>
      <c r="AG72" s="741">
        <v>0</v>
      </c>
      <c r="AH72" s="741">
        <v>0</v>
      </c>
      <c r="AI72" s="741">
        <v>0</v>
      </c>
      <c r="AJ72" s="741">
        <v>0</v>
      </c>
      <c r="AK72" s="741">
        <v>0</v>
      </c>
      <c r="AL72" s="741">
        <v>0</v>
      </c>
      <c r="AM72" s="741">
        <v>0</v>
      </c>
      <c r="AN72" s="741">
        <v>0</v>
      </c>
      <c r="AO72" s="741">
        <v>0</v>
      </c>
      <c r="AP72" s="633"/>
      <c r="AQ72" s="741">
        <v>0</v>
      </c>
      <c r="AR72" s="741">
        <v>0</v>
      </c>
      <c r="AS72" s="741">
        <v>0</v>
      </c>
      <c r="AT72" s="741">
        <v>3531.9101255870178</v>
      </c>
      <c r="AU72" s="741">
        <v>3531.9101255870178</v>
      </c>
      <c r="AV72" s="741">
        <v>3531.9101255870178</v>
      </c>
      <c r="AW72" s="741">
        <v>3531.9101255870178</v>
      </c>
      <c r="AX72" s="741">
        <v>0</v>
      </c>
      <c r="AY72" s="741">
        <v>0</v>
      </c>
      <c r="AZ72" s="741">
        <v>0</v>
      </c>
      <c r="BA72" s="741">
        <v>0</v>
      </c>
      <c r="BB72" s="741">
        <v>0</v>
      </c>
      <c r="BC72" s="741">
        <v>0</v>
      </c>
      <c r="BD72" s="741">
        <v>0</v>
      </c>
      <c r="BE72" s="741">
        <v>0</v>
      </c>
      <c r="BF72" s="741">
        <v>0</v>
      </c>
      <c r="BG72" s="741">
        <v>0</v>
      </c>
      <c r="BH72" s="741">
        <v>0</v>
      </c>
      <c r="BI72" s="741">
        <v>0</v>
      </c>
      <c r="BJ72" s="741">
        <v>0</v>
      </c>
      <c r="BK72" s="741">
        <v>0</v>
      </c>
      <c r="BL72" s="741">
        <v>0</v>
      </c>
      <c r="BM72" s="741">
        <v>0</v>
      </c>
      <c r="BN72" s="741">
        <v>0</v>
      </c>
      <c r="BO72" s="741">
        <v>0</v>
      </c>
      <c r="BP72" s="741">
        <v>0</v>
      </c>
      <c r="BQ72" s="741">
        <v>0</v>
      </c>
      <c r="BR72" s="741">
        <v>0</v>
      </c>
      <c r="BS72" s="741">
        <v>0</v>
      </c>
      <c r="BT72" s="741">
        <v>0</v>
      </c>
    </row>
    <row r="73" spans="2:72" s="17" customFormat="1" ht="15.5">
      <c r="B73" s="735"/>
      <c r="C73" s="734" t="s">
        <v>704</v>
      </c>
      <c r="D73" s="736" t="s">
        <v>1</v>
      </c>
      <c r="E73" s="733" t="s">
        <v>682</v>
      </c>
      <c r="F73" s="736" t="s">
        <v>29</v>
      </c>
      <c r="G73" s="739"/>
      <c r="H73" s="739">
        <v>2014</v>
      </c>
      <c r="I73" s="738" t="s">
        <v>575</v>
      </c>
      <c r="J73" s="738" t="s">
        <v>590</v>
      </c>
      <c r="K73" s="633"/>
      <c r="L73" s="741">
        <v>0</v>
      </c>
      <c r="M73" s="741">
        <v>0</v>
      </c>
      <c r="N73" s="741">
        <v>0</v>
      </c>
      <c r="O73" s="741">
        <v>0.90059033665548094</v>
      </c>
      <c r="P73" s="741">
        <v>0.90059033665548094</v>
      </c>
      <c r="Q73" s="741">
        <v>0.90059033665548094</v>
      </c>
      <c r="R73" s="741">
        <v>0.90059033665548094</v>
      </c>
      <c r="S73" s="741">
        <v>0.90059033665548094</v>
      </c>
      <c r="T73" s="741">
        <v>0</v>
      </c>
      <c r="U73" s="741">
        <v>0</v>
      </c>
      <c r="V73" s="741">
        <v>0</v>
      </c>
      <c r="W73" s="741">
        <v>0</v>
      </c>
      <c r="X73" s="741">
        <v>0</v>
      </c>
      <c r="Y73" s="741">
        <v>0</v>
      </c>
      <c r="Z73" s="741">
        <v>0</v>
      </c>
      <c r="AA73" s="741">
        <v>0</v>
      </c>
      <c r="AB73" s="741">
        <v>0</v>
      </c>
      <c r="AC73" s="741">
        <v>0</v>
      </c>
      <c r="AD73" s="741">
        <v>0</v>
      </c>
      <c r="AE73" s="741">
        <v>0</v>
      </c>
      <c r="AF73" s="741">
        <v>0</v>
      </c>
      <c r="AG73" s="741">
        <v>0</v>
      </c>
      <c r="AH73" s="741">
        <v>0</v>
      </c>
      <c r="AI73" s="741">
        <v>0</v>
      </c>
      <c r="AJ73" s="741">
        <v>0</v>
      </c>
      <c r="AK73" s="741">
        <v>0</v>
      </c>
      <c r="AL73" s="741">
        <v>0</v>
      </c>
      <c r="AM73" s="741">
        <v>0</v>
      </c>
      <c r="AN73" s="741">
        <v>0</v>
      </c>
      <c r="AO73" s="741">
        <v>0</v>
      </c>
      <c r="AP73" s="633"/>
      <c r="AQ73" s="741">
        <v>0</v>
      </c>
      <c r="AR73" s="741">
        <v>0</v>
      </c>
      <c r="AS73" s="741">
        <v>0</v>
      </c>
      <c r="AT73" s="741">
        <v>6127.9592362849489</v>
      </c>
      <c r="AU73" s="741">
        <v>6127.9592362849489</v>
      </c>
      <c r="AV73" s="741">
        <v>6127.9592362849489</v>
      </c>
      <c r="AW73" s="741">
        <v>6127.9592362849489</v>
      </c>
      <c r="AX73" s="741">
        <v>6127.9592362849489</v>
      </c>
      <c r="AY73" s="741">
        <v>0</v>
      </c>
      <c r="AZ73" s="741">
        <v>0</v>
      </c>
      <c r="BA73" s="741">
        <v>0</v>
      </c>
      <c r="BB73" s="741">
        <v>0</v>
      </c>
      <c r="BC73" s="741">
        <v>0</v>
      </c>
      <c r="BD73" s="741">
        <v>0</v>
      </c>
      <c r="BE73" s="741">
        <v>0</v>
      </c>
      <c r="BF73" s="741">
        <v>0</v>
      </c>
      <c r="BG73" s="741">
        <v>0</v>
      </c>
      <c r="BH73" s="741">
        <v>0</v>
      </c>
      <c r="BI73" s="741">
        <v>0</v>
      </c>
      <c r="BJ73" s="741">
        <v>0</v>
      </c>
      <c r="BK73" s="741">
        <v>0</v>
      </c>
      <c r="BL73" s="741">
        <v>0</v>
      </c>
      <c r="BM73" s="741">
        <v>0</v>
      </c>
      <c r="BN73" s="741">
        <v>0</v>
      </c>
      <c r="BO73" s="741">
        <v>0</v>
      </c>
      <c r="BP73" s="741">
        <v>0</v>
      </c>
      <c r="BQ73" s="741">
        <v>0</v>
      </c>
      <c r="BR73" s="741">
        <v>0</v>
      </c>
      <c r="BS73" s="741">
        <v>0</v>
      </c>
      <c r="BT73" s="741">
        <v>0</v>
      </c>
    </row>
    <row r="74" spans="2:72" s="17" customFormat="1" ht="15.5">
      <c r="B74" s="735"/>
      <c r="C74" s="734" t="s">
        <v>704</v>
      </c>
      <c r="D74" s="736" t="s">
        <v>5</v>
      </c>
      <c r="E74" s="733" t="s">
        <v>682</v>
      </c>
      <c r="F74" s="736" t="s">
        <v>29</v>
      </c>
      <c r="G74" s="739"/>
      <c r="H74" s="739">
        <v>2014</v>
      </c>
      <c r="I74" s="738" t="s">
        <v>575</v>
      </c>
      <c r="J74" s="738" t="s">
        <v>590</v>
      </c>
      <c r="K74" s="633"/>
      <c r="L74" s="741">
        <v>0</v>
      </c>
      <c r="M74" s="741">
        <v>0</v>
      </c>
      <c r="N74" s="741">
        <v>0</v>
      </c>
      <c r="O74" s="741">
        <v>9.6159044839999996</v>
      </c>
      <c r="P74" s="741">
        <v>8.3936409940000001</v>
      </c>
      <c r="Q74" s="741">
        <v>7.7566649400000003</v>
      </c>
      <c r="R74" s="741">
        <v>7.7566649400000003</v>
      </c>
      <c r="S74" s="741">
        <v>7.7566649400000003</v>
      </c>
      <c r="T74" s="741">
        <v>7.7566649400000003</v>
      </c>
      <c r="U74" s="741">
        <v>7.7566649400000003</v>
      </c>
      <c r="V74" s="741">
        <v>7.7508637260000004</v>
      </c>
      <c r="W74" s="741">
        <v>7.7508637260000004</v>
      </c>
      <c r="X74" s="741">
        <v>7.2359701579999998</v>
      </c>
      <c r="Y74" s="741">
        <v>6.5851772149999999</v>
      </c>
      <c r="Z74" s="741">
        <v>5.5782522769999998</v>
      </c>
      <c r="AA74" s="741">
        <v>5.5782522769999998</v>
      </c>
      <c r="AB74" s="741">
        <v>5.5514098440000001</v>
      </c>
      <c r="AC74" s="741">
        <v>5.5514098440000001</v>
      </c>
      <c r="AD74" s="741">
        <v>5.5400707049999998</v>
      </c>
      <c r="AE74" s="741">
        <v>4.5037135099999999</v>
      </c>
      <c r="AF74" s="741">
        <v>4.5037135099999999</v>
      </c>
      <c r="AG74" s="741">
        <v>4.5037135099999999</v>
      </c>
      <c r="AH74" s="741">
        <v>4.5037135099999999</v>
      </c>
      <c r="AI74" s="741">
        <v>0</v>
      </c>
      <c r="AJ74" s="741">
        <v>0</v>
      </c>
      <c r="AK74" s="741">
        <v>0</v>
      </c>
      <c r="AL74" s="741">
        <v>0</v>
      </c>
      <c r="AM74" s="741">
        <v>0</v>
      </c>
      <c r="AN74" s="741">
        <v>0</v>
      </c>
      <c r="AO74" s="741">
        <v>0</v>
      </c>
      <c r="AP74" s="633"/>
      <c r="AQ74" s="741">
        <v>0</v>
      </c>
      <c r="AR74" s="741">
        <v>0</v>
      </c>
      <c r="AS74" s="741">
        <v>0</v>
      </c>
      <c r="AT74" s="741">
        <v>146930.41740000001</v>
      </c>
      <c r="AU74" s="741">
        <v>127460.58500000001</v>
      </c>
      <c r="AV74" s="741">
        <v>117313.98639999999</v>
      </c>
      <c r="AW74" s="741">
        <v>117313.98639999999</v>
      </c>
      <c r="AX74" s="741">
        <v>117313.98639999999</v>
      </c>
      <c r="AY74" s="741">
        <v>117313.98639999999</v>
      </c>
      <c r="AZ74" s="741">
        <v>117313.98639999999</v>
      </c>
      <c r="BA74" s="741">
        <v>117263.1678</v>
      </c>
      <c r="BB74" s="741">
        <v>117263.1678</v>
      </c>
      <c r="BC74" s="741">
        <v>109061.2608</v>
      </c>
      <c r="BD74" s="741">
        <v>106028.3144</v>
      </c>
      <c r="BE74" s="741">
        <v>89658.429120000001</v>
      </c>
      <c r="BF74" s="741">
        <v>89658.429120000001</v>
      </c>
      <c r="BG74" s="741">
        <v>88374.528130000006</v>
      </c>
      <c r="BH74" s="741">
        <v>88374.528130000006</v>
      </c>
      <c r="BI74" s="741">
        <v>88249.586859999996</v>
      </c>
      <c r="BJ74" s="741">
        <v>71741.116259999995</v>
      </c>
      <c r="BK74" s="741">
        <v>71741.116259999995</v>
      </c>
      <c r="BL74" s="741">
        <v>71741.116259999995</v>
      </c>
      <c r="BM74" s="741">
        <v>71741.116259999995</v>
      </c>
      <c r="BN74" s="741">
        <v>0</v>
      </c>
      <c r="BO74" s="741">
        <v>0</v>
      </c>
      <c r="BP74" s="741">
        <v>0</v>
      </c>
      <c r="BQ74" s="741">
        <v>0</v>
      </c>
      <c r="BR74" s="741">
        <v>0</v>
      </c>
      <c r="BS74" s="741">
        <v>0</v>
      </c>
      <c r="BT74" s="741">
        <v>0</v>
      </c>
    </row>
    <row r="75" spans="2:72" s="17" customFormat="1" ht="15.5">
      <c r="B75" s="735"/>
      <c r="C75" s="734" t="s">
        <v>704</v>
      </c>
      <c r="D75" s="736" t="s">
        <v>4</v>
      </c>
      <c r="E75" s="733" t="s">
        <v>682</v>
      </c>
      <c r="F75" s="736" t="s">
        <v>29</v>
      </c>
      <c r="G75" s="739"/>
      <c r="H75" s="739">
        <v>2013</v>
      </c>
      <c r="I75" s="738" t="s">
        <v>574</v>
      </c>
      <c r="J75" s="738" t="s">
        <v>583</v>
      </c>
      <c r="K75" s="633"/>
      <c r="L75" s="741">
        <v>0</v>
      </c>
      <c r="M75" s="741">
        <v>0</v>
      </c>
      <c r="N75" s="741">
        <v>2E-3</v>
      </c>
      <c r="O75" s="741">
        <v>2E-3</v>
      </c>
      <c r="P75" s="741">
        <v>2E-3</v>
      </c>
      <c r="Q75" s="741">
        <v>2E-3</v>
      </c>
      <c r="R75" s="741">
        <v>2E-3</v>
      </c>
      <c r="S75" s="741">
        <v>2E-3</v>
      </c>
      <c r="T75" s="741">
        <v>2E-3</v>
      </c>
      <c r="U75" s="741">
        <v>2E-3</v>
      </c>
      <c r="V75" s="741">
        <v>1E-3</v>
      </c>
      <c r="W75" s="741">
        <v>1E-3</v>
      </c>
      <c r="X75" s="741">
        <v>1E-3</v>
      </c>
      <c r="Y75" s="741">
        <v>1E-3</v>
      </c>
      <c r="Z75" s="741">
        <v>1E-3</v>
      </c>
      <c r="AA75" s="741">
        <v>1E-3</v>
      </c>
      <c r="AB75" s="741">
        <v>1E-3</v>
      </c>
      <c r="AC75" s="741">
        <v>1E-3</v>
      </c>
      <c r="AD75" s="741">
        <v>1E-3</v>
      </c>
      <c r="AE75" s="741">
        <v>1E-3</v>
      </c>
      <c r="AF75" s="741">
        <v>1E-3</v>
      </c>
      <c r="AG75" s="741">
        <v>1E-3</v>
      </c>
      <c r="AH75" s="741">
        <v>0</v>
      </c>
      <c r="AI75" s="741">
        <v>0</v>
      </c>
      <c r="AJ75" s="741">
        <v>0</v>
      </c>
      <c r="AK75" s="741">
        <v>0</v>
      </c>
      <c r="AL75" s="741">
        <v>0</v>
      </c>
      <c r="AM75" s="741">
        <v>0</v>
      </c>
      <c r="AN75" s="741">
        <v>0</v>
      </c>
      <c r="AO75" s="741">
        <v>0</v>
      </c>
      <c r="AP75" s="633"/>
      <c r="AQ75" s="741">
        <v>0</v>
      </c>
      <c r="AR75" s="741">
        <v>0</v>
      </c>
      <c r="AS75" s="741">
        <v>28</v>
      </c>
      <c r="AT75" s="741">
        <v>28</v>
      </c>
      <c r="AU75" s="741">
        <v>27</v>
      </c>
      <c r="AV75" s="741">
        <v>23</v>
      </c>
      <c r="AW75" s="741">
        <v>23</v>
      </c>
      <c r="AX75" s="741">
        <v>23</v>
      </c>
      <c r="AY75" s="741">
        <v>23</v>
      </c>
      <c r="AZ75" s="741">
        <v>23</v>
      </c>
      <c r="BA75" s="741">
        <v>19</v>
      </c>
      <c r="BB75" s="741">
        <v>19</v>
      </c>
      <c r="BC75" s="741">
        <v>18</v>
      </c>
      <c r="BD75" s="741">
        <v>18</v>
      </c>
      <c r="BE75" s="741">
        <v>18</v>
      </c>
      <c r="BF75" s="741">
        <v>18</v>
      </c>
      <c r="BG75" s="741">
        <v>18</v>
      </c>
      <c r="BH75" s="741">
        <v>18</v>
      </c>
      <c r="BI75" s="741">
        <v>10</v>
      </c>
      <c r="BJ75" s="741">
        <v>10</v>
      </c>
      <c r="BK75" s="741">
        <v>10</v>
      </c>
      <c r="BL75" s="741">
        <v>10</v>
      </c>
      <c r="BM75" s="741">
        <v>0</v>
      </c>
      <c r="BN75" s="741">
        <v>0</v>
      </c>
      <c r="BO75" s="741">
        <v>0</v>
      </c>
      <c r="BP75" s="741">
        <v>0</v>
      </c>
      <c r="BQ75" s="741">
        <v>0</v>
      </c>
      <c r="BR75" s="741">
        <v>0</v>
      </c>
      <c r="BS75" s="741">
        <v>0</v>
      </c>
      <c r="BT75" s="741">
        <v>0</v>
      </c>
    </row>
    <row r="76" spans="2:72" s="17" customFormat="1" ht="15.5">
      <c r="B76" s="735"/>
      <c r="C76" s="734" t="s">
        <v>704</v>
      </c>
      <c r="D76" s="736" t="s">
        <v>4</v>
      </c>
      <c r="E76" s="733" t="s">
        <v>682</v>
      </c>
      <c r="F76" s="736" t="s">
        <v>29</v>
      </c>
      <c r="G76" s="739"/>
      <c r="H76" s="739">
        <v>2014</v>
      </c>
      <c r="I76" s="738" t="s">
        <v>575</v>
      </c>
      <c r="J76" s="738" t="s">
        <v>590</v>
      </c>
      <c r="K76" s="633"/>
      <c r="L76" s="741">
        <v>0</v>
      </c>
      <c r="M76" s="741">
        <v>0</v>
      </c>
      <c r="N76" s="741">
        <v>0</v>
      </c>
      <c r="O76" s="741">
        <v>2.8260804070000001</v>
      </c>
      <c r="P76" s="741">
        <v>2.6806098450000002</v>
      </c>
      <c r="Q76" s="741">
        <v>2.6103511749999999</v>
      </c>
      <c r="R76" s="741">
        <v>2.6103511749999999</v>
      </c>
      <c r="S76" s="741">
        <v>2.6103511749999999</v>
      </c>
      <c r="T76" s="741">
        <v>2.6103511749999999</v>
      </c>
      <c r="U76" s="741">
        <v>2.6103511749999999</v>
      </c>
      <c r="V76" s="741">
        <v>2.2959795349999998</v>
      </c>
      <c r="W76" s="741">
        <v>2.2959795349999998</v>
      </c>
      <c r="X76" s="741">
        <v>2.0225348319999998</v>
      </c>
      <c r="Y76" s="741">
        <v>1.4737827569999999</v>
      </c>
      <c r="Z76" s="741">
        <v>1.473746435</v>
      </c>
      <c r="AA76" s="741">
        <v>1.473746435</v>
      </c>
      <c r="AB76" s="741">
        <v>1.4708332500000001</v>
      </c>
      <c r="AC76" s="741">
        <v>1.4708332500000001</v>
      </c>
      <c r="AD76" s="741">
        <v>1.4682952090000001</v>
      </c>
      <c r="AE76" s="741">
        <v>0.66165615700000002</v>
      </c>
      <c r="AF76" s="741">
        <v>0.66165615700000002</v>
      </c>
      <c r="AG76" s="741">
        <v>0.66165615700000002</v>
      </c>
      <c r="AH76" s="741">
        <v>0.66165615700000002</v>
      </c>
      <c r="AI76" s="741">
        <v>0</v>
      </c>
      <c r="AJ76" s="741">
        <v>0</v>
      </c>
      <c r="AK76" s="741">
        <v>0</v>
      </c>
      <c r="AL76" s="741">
        <v>0</v>
      </c>
      <c r="AM76" s="741">
        <v>0</v>
      </c>
      <c r="AN76" s="741">
        <v>0</v>
      </c>
      <c r="AO76" s="741">
        <v>0</v>
      </c>
      <c r="AP76" s="633"/>
      <c r="AQ76" s="741">
        <v>0</v>
      </c>
      <c r="AR76" s="741">
        <v>0</v>
      </c>
      <c r="AS76" s="741">
        <v>0</v>
      </c>
      <c r="AT76" s="741">
        <v>38562.658609999999</v>
      </c>
      <c r="AU76" s="741">
        <v>36245.410750000003</v>
      </c>
      <c r="AV76" s="741">
        <v>35126.237560000001</v>
      </c>
      <c r="AW76" s="741">
        <v>35126.237560000001</v>
      </c>
      <c r="AX76" s="741">
        <v>35126.237560000001</v>
      </c>
      <c r="AY76" s="741">
        <v>35126.237560000001</v>
      </c>
      <c r="AZ76" s="741">
        <v>35126.237560000001</v>
      </c>
      <c r="BA76" s="741">
        <v>30166.598880000001</v>
      </c>
      <c r="BB76" s="741">
        <v>30166.598880000001</v>
      </c>
      <c r="BC76" s="741">
        <v>25810.80933</v>
      </c>
      <c r="BD76" s="741">
        <v>23857.330900000001</v>
      </c>
      <c r="BE76" s="741">
        <v>23557.993119999999</v>
      </c>
      <c r="BF76" s="741">
        <v>23557.993119999999</v>
      </c>
      <c r="BG76" s="741">
        <v>23416.917219999999</v>
      </c>
      <c r="BH76" s="741">
        <v>23416.917219999999</v>
      </c>
      <c r="BI76" s="741">
        <v>23388.9516</v>
      </c>
      <c r="BJ76" s="741">
        <v>10539.73597</v>
      </c>
      <c r="BK76" s="741">
        <v>10539.73597</v>
      </c>
      <c r="BL76" s="741">
        <v>10539.73597</v>
      </c>
      <c r="BM76" s="741">
        <v>10539.73597</v>
      </c>
      <c r="BN76" s="741">
        <v>0</v>
      </c>
      <c r="BO76" s="741">
        <v>0</v>
      </c>
      <c r="BP76" s="741">
        <v>0</v>
      </c>
      <c r="BQ76" s="741">
        <v>0</v>
      </c>
      <c r="BR76" s="741">
        <v>0</v>
      </c>
      <c r="BS76" s="741">
        <v>0</v>
      </c>
      <c r="BT76" s="741">
        <v>0</v>
      </c>
    </row>
    <row r="77" spans="2:72" s="17" customFormat="1" ht="15.5">
      <c r="B77" s="735"/>
      <c r="C77" s="734" t="s">
        <v>710</v>
      </c>
      <c r="D77" s="736" t="s">
        <v>14</v>
      </c>
      <c r="E77" s="733" t="s">
        <v>682</v>
      </c>
      <c r="F77" s="736" t="s">
        <v>29</v>
      </c>
      <c r="G77" s="739"/>
      <c r="H77" s="739">
        <v>2014</v>
      </c>
      <c r="I77" s="738" t="s">
        <v>575</v>
      </c>
      <c r="J77" s="738" t="s">
        <v>590</v>
      </c>
      <c r="K77" s="633"/>
      <c r="L77" s="741">
        <v>0</v>
      </c>
      <c r="M77" s="741">
        <v>0</v>
      </c>
      <c r="N77" s="741">
        <v>0</v>
      </c>
      <c r="O77" s="741">
        <v>3.333296083</v>
      </c>
      <c r="P77" s="741">
        <v>3.332733224</v>
      </c>
      <c r="Q77" s="741">
        <v>3.2539213519999999</v>
      </c>
      <c r="R77" s="741">
        <v>3.216766845</v>
      </c>
      <c r="S77" s="741">
        <v>3.1796123449999998</v>
      </c>
      <c r="T77" s="741">
        <v>3.1796123449999998</v>
      </c>
      <c r="U77" s="741">
        <v>3.1485423319999999</v>
      </c>
      <c r="V77" s="741">
        <v>3.1485423319999999</v>
      </c>
      <c r="W77" s="741">
        <v>2.8596791760000002</v>
      </c>
      <c r="X77" s="741">
        <v>2.8596791760000002</v>
      </c>
      <c r="Y77" s="741">
        <v>2.803588907</v>
      </c>
      <c r="Z77" s="741">
        <v>2.803588907</v>
      </c>
      <c r="AA77" s="741">
        <v>2.6078510829999999</v>
      </c>
      <c r="AB77" s="741">
        <v>2.6078510829999999</v>
      </c>
      <c r="AC77" s="741">
        <v>2.5257510870000002</v>
      </c>
      <c r="AD77" s="741">
        <v>2.4947010870000002</v>
      </c>
      <c r="AE77" s="741">
        <v>2.4947010870000002</v>
      </c>
      <c r="AF77" s="741">
        <v>2.4947010870000002</v>
      </c>
      <c r="AG77" s="741">
        <v>2.4947010870000002</v>
      </c>
      <c r="AH77" s="741">
        <v>2.4947010870000002</v>
      </c>
      <c r="AI77" s="741">
        <v>0</v>
      </c>
      <c r="AJ77" s="741">
        <v>0</v>
      </c>
      <c r="AK77" s="741">
        <v>0</v>
      </c>
      <c r="AL77" s="741">
        <v>0</v>
      </c>
      <c r="AM77" s="741">
        <v>0</v>
      </c>
      <c r="AN77" s="741">
        <v>0</v>
      </c>
      <c r="AO77" s="741">
        <v>0</v>
      </c>
      <c r="AP77" s="633"/>
      <c r="AQ77" s="741">
        <v>0</v>
      </c>
      <c r="AR77" s="741">
        <v>0</v>
      </c>
      <c r="AS77" s="741">
        <v>0</v>
      </c>
      <c r="AT77" s="741">
        <v>17651.8694</v>
      </c>
      <c r="AU77" s="741">
        <v>17640.908459999999</v>
      </c>
      <c r="AV77" s="741">
        <v>16128.96516</v>
      </c>
      <c r="AW77" s="741">
        <v>15416.8372</v>
      </c>
      <c r="AX77" s="741">
        <v>14704.70917</v>
      </c>
      <c r="AY77" s="741">
        <v>14704.70917</v>
      </c>
      <c r="AZ77" s="741">
        <v>14108.67217</v>
      </c>
      <c r="BA77" s="741">
        <v>13900.12969</v>
      </c>
      <c r="BB77" s="741">
        <v>8358.2014390000004</v>
      </c>
      <c r="BC77" s="741">
        <v>8358.2014390000004</v>
      </c>
      <c r="BD77" s="741">
        <v>7895.6518550000001</v>
      </c>
      <c r="BE77" s="741">
        <v>7895.6518550000001</v>
      </c>
      <c r="BF77" s="741">
        <v>7244.5</v>
      </c>
      <c r="BG77" s="741">
        <v>7244.5</v>
      </c>
      <c r="BH77" s="741">
        <v>6569.5</v>
      </c>
      <c r="BI77" s="741">
        <v>6313</v>
      </c>
      <c r="BJ77" s="741">
        <v>6313</v>
      </c>
      <c r="BK77" s="741">
        <v>6313</v>
      </c>
      <c r="BL77" s="741">
        <v>6313</v>
      </c>
      <c r="BM77" s="741">
        <v>6313</v>
      </c>
      <c r="BN77" s="741">
        <v>0</v>
      </c>
      <c r="BO77" s="741">
        <v>0</v>
      </c>
      <c r="BP77" s="741">
        <v>0</v>
      </c>
      <c r="BQ77" s="741">
        <v>0</v>
      </c>
      <c r="BR77" s="741">
        <v>0</v>
      </c>
      <c r="BS77" s="741">
        <v>0</v>
      </c>
      <c r="BT77" s="741">
        <v>0</v>
      </c>
    </row>
    <row r="78" spans="2:72" s="17" customFormat="1" ht="15.5">
      <c r="B78" s="735"/>
      <c r="C78" s="734" t="s">
        <v>704</v>
      </c>
      <c r="D78" s="736" t="s">
        <v>3</v>
      </c>
      <c r="E78" s="733" t="s">
        <v>682</v>
      </c>
      <c r="F78" s="736" t="s">
        <v>29</v>
      </c>
      <c r="G78" s="739"/>
      <c r="H78" s="739">
        <v>2013</v>
      </c>
      <c r="I78" s="738" t="s">
        <v>574</v>
      </c>
      <c r="J78" s="738" t="s">
        <v>583</v>
      </c>
      <c r="K78" s="633"/>
      <c r="L78" s="741">
        <v>0</v>
      </c>
      <c r="M78" s="741">
        <v>0</v>
      </c>
      <c r="N78" s="741">
        <v>0.39527869399999999</v>
      </c>
      <c r="O78" s="741">
        <v>0.39527869399999999</v>
      </c>
      <c r="P78" s="741">
        <v>0.39527869399999999</v>
      </c>
      <c r="Q78" s="741">
        <v>0.39527869399999999</v>
      </c>
      <c r="R78" s="741">
        <v>0.39527869399999999</v>
      </c>
      <c r="S78" s="741">
        <v>0.39527869399999999</v>
      </c>
      <c r="T78" s="741">
        <v>0.39527869399999999</v>
      </c>
      <c r="U78" s="741">
        <v>0.39527869399999999</v>
      </c>
      <c r="V78" s="741">
        <v>0.39527869399999999</v>
      </c>
      <c r="W78" s="741">
        <v>0.39527869399999999</v>
      </c>
      <c r="X78" s="741">
        <v>0.39527869399999999</v>
      </c>
      <c r="Y78" s="741">
        <v>0.39527869399999999</v>
      </c>
      <c r="Z78" s="741">
        <v>0.39527869399999999</v>
      </c>
      <c r="AA78" s="741">
        <v>0.39527869399999999</v>
      </c>
      <c r="AB78" s="741">
        <v>0.39527869399999999</v>
      </c>
      <c r="AC78" s="741">
        <v>0.39527869399999999</v>
      </c>
      <c r="AD78" s="741">
        <v>0.39527869399999999</v>
      </c>
      <c r="AE78" s="741">
        <v>0.39527869399999999</v>
      </c>
      <c r="AF78" s="741">
        <v>0.26293697799999999</v>
      </c>
      <c r="AG78" s="741">
        <v>0</v>
      </c>
      <c r="AH78" s="741">
        <v>0</v>
      </c>
      <c r="AI78" s="741">
        <v>0</v>
      </c>
      <c r="AJ78" s="741">
        <v>0</v>
      </c>
      <c r="AK78" s="741">
        <v>0</v>
      </c>
      <c r="AL78" s="741">
        <v>0</v>
      </c>
      <c r="AM78" s="741">
        <v>0</v>
      </c>
      <c r="AN78" s="741">
        <v>0</v>
      </c>
      <c r="AO78" s="741">
        <v>0</v>
      </c>
      <c r="AP78" s="633"/>
      <c r="AQ78" s="741">
        <v>0</v>
      </c>
      <c r="AR78" s="741">
        <v>0</v>
      </c>
      <c r="AS78" s="741">
        <v>628.89948619999996</v>
      </c>
      <c r="AT78" s="741">
        <v>628.89948619999996</v>
      </c>
      <c r="AU78" s="741">
        <v>628.89948619999996</v>
      </c>
      <c r="AV78" s="741">
        <v>628.89948619999996</v>
      </c>
      <c r="AW78" s="741">
        <v>628.89948619999996</v>
      </c>
      <c r="AX78" s="741">
        <v>628.89948619999996</v>
      </c>
      <c r="AY78" s="741">
        <v>628.89948619999996</v>
      </c>
      <c r="AZ78" s="741">
        <v>628.89948619999996</v>
      </c>
      <c r="BA78" s="741">
        <v>628.89948619999996</v>
      </c>
      <c r="BB78" s="741">
        <v>628.89948619999996</v>
      </c>
      <c r="BC78" s="741">
        <v>628.89948619999996</v>
      </c>
      <c r="BD78" s="741">
        <v>628.89948619999996</v>
      </c>
      <c r="BE78" s="741">
        <v>628.89948619999996</v>
      </c>
      <c r="BF78" s="741">
        <v>628.89948619999996</v>
      </c>
      <c r="BG78" s="741">
        <v>628.89948619999996</v>
      </c>
      <c r="BH78" s="741">
        <v>628.89948619999996</v>
      </c>
      <c r="BI78" s="741">
        <v>628.89948619999996</v>
      </c>
      <c r="BJ78" s="741">
        <v>628.89948619999996</v>
      </c>
      <c r="BK78" s="741">
        <v>510.55232179999996</v>
      </c>
      <c r="BL78" s="741">
        <v>0</v>
      </c>
      <c r="BM78" s="741">
        <v>0</v>
      </c>
      <c r="BN78" s="741">
        <v>0</v>
      </c>
      <c r="BO78" s="741">
        <v>0</v>
      </c>
      <c r="BP78" s="741">
        <v>0</v>
      </c>
      <c r="BQ78" s="741">
        <v>0</v>
      </c>
      <c r="BR78" s="741">
        <v>0</v>
      </c>
      <c r="BS78" s="741">
        <v>0</v>
      </c>
      <c r="BT78" s="741">
        <v>0</v>
      </c>
    </row>
    <row r="79" spans="2:72" s="17" customFormat="1" ht="15.5">
      <c r="B79" s="735"/>
      <c r="C79" s="734" t="s">
        <v>704</v>
      </c>
      <c r="D79" s="736" t="s">
        <v>3</v>
      </c>
      <c r="E79" s="733" t="s">
        <v>682</v>
      </c>
      <c r="F79" s="736" t="s">
        <v>29</v>
      </c>
      <c r="G79" s="739"/>
      <c r="H79" s="739">
        <v>2014</v>
      </c>
      <c r="I79" s="738" t="s">
        <v>575</v>
      </c>
      <c r="J79" s="738" t="s">
        <v>590</v>
      </c>
      <c r="K79" s="633"/>
      <c r="L79" s="741">
        <v>0</v>
      </c>
      <c r="M79" s="741">
        <v>0</v>
      </c>
      <c r="N79" s="741">
        <v>0</v>
      </c>
      <c r="O79" s="741">
        <v>22.872256203999999</v>
      </c>
      <c r="P79" s="741">
        <v>22.872256203999999</v>
      </c>
      <c r="Q79" s="741">
        <v>22.872256203999999</v>
      </c>
      <c r="R79" s="741">
        <v>22.872256203999999</v>
      </c>
      <c r="S79" s="741">
        <v>22.872256203999999</v>
      </c>
      <c r="T79" s="741">
        <v>22.872256203999999</v>
      </c>
      <c r="U79" s="741">
        <v>22.872256203999999</v>
      </c>
      <c r="V79" s="741">
        <v>22.872256203999999</v>
      </c>
      <c r="W79" s="741">
        <v>22.872256203999999</v>
      </c>
      <c r="X79" s="741">
        <v>22.872256203999999</v>
      </c>
      <c r="Y79" s="741">
        <v>22.872256203999999</v>
      </c>
      <c r="Z79" s="741">
        <v>22.872256203999999</v>
      </c>
      <c r="AA79" s="741">
        <v>22.872256203999999</v>
      </c>
      <c r="AB79" s="741">
        <v>22.872256203999999</v>
      </c>
      <c r="AC79" s="741">
        <v>22.872256203999999</v>
      </c>
      <c r="AD79" s="741">
        <v>22.872256203999999</v>
      </c>
      <c r="AE79" s="741">
        <v>22.872256203999999</v>
      </c>
      <c r="AF79" s="741">
        <v>22.872256203999999</v>
      </c>
      <c r="AG79" s="741">
        <v>21.712568659999999</v>
      </c>
      <c r="AH79" s="741">
        <v>0</v>
      </c>
      <c r="AI79" s="741">
        <v>0</v>
      </c>
      <c r="AJ79" s="741">
        <v>0</v>
      </c>
      <c r="AK79" s="741">
        <v>0</v>
      </c>
      <c r="AL79" s="741">
        <v>0</v>
      </c>
      <c r="AM79" s="741">
        <v>0</v>
      </c>
      <c r="AN79" s="741">
        <v>0</v>
      </c>
      <c r="AO79" s="741">
        <v>0</v>
      </c>
      <c r="AP79" s="633"/>
      <c r="AQ79" s="741">
        <v>0</v>
      </c>
      <c r="AR79" s="741">
        <v>0</v>
      </c>
      <c r="AS79" s="741">
        <v>0</v>
      </c>
      <c r="AT79" s="741">
        <v>43485.945112000001</v>
      </c>
      <c r="AU79" s="741">
        <v>43485.945112000001</v>
      </c>
      <c r="AV79" s="741">
        <v>43485.945112000001</v>
      </c>
      <c r="AW79" s="741">
        <v>43485.945112000001</v>
      </c>
      <c r="AX79" s="741">
        <v>43485.945112000001</v>
      </c>
      <c r="AY79" s="741">
        <v>43485.945112000001</v>
      </c>
      <c r="AZ79" s="741">
        <v>43485.945112000001</v>
      </c>
      <c r="BA79" s="741">
        <v>43485.945112000001</v>
      </c>
      <c r="BB79" s="741">
        <v>43485.945112000001</v>
      </c>
      <c r="BC79" s="741">
        <v>43485.945112000001</v>
      </c>
      <c r="BD79" s="741">
        <v>43485.945112000001</v>
      </c>
      <c r="BE79" s="741">
        <v>43485.945112000001</v>
      </c>
      <c r="BF79" s="741">
        <v>43485.945112000001</v>
      </c>
      <c r="BG79" s="741">
        <v>43485.945112000001</v>
      </c>
      <c r="BH79" s="741">
        <v>43485.945112000001</v>
      </c>
      <c r="BI79" s="741">
        <v>43485.945112000001</v>
      </c>
      <c r="BJ79" s="741">
        <v>43485.945112000001</v>
      </c>
      <c r="BK79" s="741">
        <v>43485.945112000001</v>
      </c>
      <c r="BL79" s="741">
        <v>42448.8894</v>
      </c>
      <c r="BM79" s="741">
        <v>0</v>
      </c>
      <c r="BN79" s="741">
        <v>0</v>
      </c>
      <c r="BO79" s="741">
        <v>0</v>
      </c>
      <c r="BP79" s="741">
        <v>0</v>
      </c>
      <c r="BQ79" s="741">
        <v>0</v>
      </c>
      <c r="BR79" s="741">
        <v>0</v>
      </c>
      <c r="BS79" s="741">
        <v>0</v>
      </c>
      <c r="BT79" s="741">
        <v>0</v>
      </c>
    </row>
    <row r="80" spans="2:72" s="17" customFormat="1" ht="15.5">
      <c r="B80" s="735"/>
      <c r="C80" s="734" t="s">
        <v>490</v>
      </c>
      <c r="D80" s="736" t="s">
        <v>716</v>
      </c>
      <c r="E80" s="733" t="s">
        <v>682</v>
      </c>
      <c r="F80" s="736" t="s">
        <v>490</v>
      </c>
      <c r="G80" s="739"/>
      <c r="H80" s="739">
        <v>2014</v>
      </c>
      <c r="I80" s="738" t="s">
        <v>575</v>
      </c>
      <c r="J80" s="738" t="s">
        <v>590</v>
      </c>
      <c r="K80" s="633"/>
      <c r="L80" s="741">
        <v>0</v>
      </c>
      <c r="M80" s="741">
        <v>0</v>
      </c>
      <c r="N80" s="741">
        <v>0</v>
      </c>
      <c r="O80" s="741">
        <v>98.463990379999998</v>
      </c>
      <c r="P80" s="741">
        <v>0</v>
      </c>
      <c r="Q80" s="741">
        <v>0</v>
      </c>
      <c r="R80" s="741">
        <v>0</v>
      </c>
      <c r="S80" s="741">
        <v>0</v>
      </c>
      <c r="T80" s="741">
        <v>0</v>
      </c>
      <c r="U80" s="741">
        <v>0</v>
      </c>
      <c r="V80" s="741">
        <v>0</v>
      </c>
      <c r="W80" s="741">
        <v>0</v>
      </c>
      <c r="X80" s="741">
        <v>0</v>
      </c>
      <c r="Y80" s="741">
        <v>0</v>
      </c>
      <c r="Z80" s="741">
        <v>0</v>
      </c>
      <c r="AA80" s="741">
        <v>0</v>
      </c>
      <c r="AB80" s="741">
        <v>0</v>
      </c>
      <c r="AC80" s="741">
        <v>0</v>
      </c>
      <c r="AD80" s="741">
        <v>0</v>
      </c>
      <c r="AE80" s="741">
        <v>0</v>
      </c>
      <c r="AF80" s="741">
        <v>0</v>
      </c>
      <c r="AG80" s="741">
        <v>0</v>
      </c>
      <c r="AH80" s="741">
        <v>0</v>
      </c>
      <c r="AI80" s="741">
        <v>0</v>
      </c>
      <c r="AJ80" s="741">
        <v>0</v>
      </c>
      <c r="AK80" s="741">
        <v>0</v>
      </c>
      <c r="AL80" s="741">
        <v>0</v>
      </c>
      <c r="AM80" s="741">
        <v>0</v>
      </c>
      <c r="AN80" s="741">
        <v>0</v>
      </c>
      <c r="AO80" s="741">
        <v>0</v>
      </c>
      <c r="AP80" s="633"/>
      <c r="AQ80" s="741">
        <v>0</v>
      </c>
      <c r="AR80" s="741">
        <v>0</v>
      </c>
      <c r="AS80" s="741">
        <v>0</v>
      </c>
      <c r="AT80" s="741">
        <v>0</v>
      </c>
      <c r="AU80" s="741">
        <v>0</v>
      </c>
      <c r="AV80" s="741">
        <v>0</v>
      </c>
      <c r="AW80" s="741">
        <v>0</v>
      </c>
      <c r="AX80" s="741">
        <v>0</v>
      </c>
      <c r="AY80" s="741">
        <v>0</v>
      </c>
      <c r="AZ80" s="741">
        <v>0</v>
      </c>
      <c r="BA80" s="741">
        <v>0</v>
      </c>
      <c r="BB80" s="741">
        <v>0</v>
      </c>
      <c r="BC80" s="741">
        <v>0</v>
      </c>
      <c r="BD80" s="741">
        <v>0</v>
      </c>
      <c r="BE80" s="741">
        <v>0</v>
      </c>
      <c r="BF80" s="741">
        <v>0</v>
      </c>
      <c r="BG80" s="741">
        <v>0</v>
      </c>
      <c r="BH80" s="741">
        <v>0</v>
      </c>
      <c r="BI80" s="741">
        <v>0</v>
      </c>
      <c r="BJ80" s="741">
        <v>0</v>
      </c>
      <c r="BK80" s="741">
        <v>0</v>
      </c>
      <c r="BL80" s="741">
        <v>0</v>
      </c>
      <c r="BM80" s="741">
        <v>0</v>
      </c>
      <c r="BN80" s="741">
        <v>0</v>
      </c>
      <c r="BO80" s="741">
        <v>0</v>
      </c>
      <c r="BP80" s="741">
        <v>0</v>
      </c>
      <c r="BQ80" s="741">
        <v>0</v>
      </c>
      <c r="BR80" s="741">
        <v>0</v>
      </c>
      <c r="BS80" s="741">
        <v>0</v>
      </c>
      <c r="BT80" s="741">
        <v>0</v>
      </c>
    </row>
    <row r="81" spans="2:72" s="17" customFormat="1" ht="15.5">
      <c r="B81" s="735"/>
      <c r="C81" s="734">
        <v>57</v>
      </c>
      <c r="D81" s="736" t="s">
        <v>97</v>
      </c>
      <c r="E81" s="733">
        <v>2015</v>
      </c>
      <c r="F81" s="736"/>
      <c r="G81" s="739"/>
      <c r="H81" s="739">
        <v>2015</v>
      </c>
      <c r="I81" s="738" t="s">
        <v>576</v>
      </c>
      <c r="J81" s="738" t="s">
        <v>590</v>
      </c>
      <c r="K81" s="633"/>
      <c r="L81" s="741"/>
      <c r="M81" s="741"/>
      <c r="N81" s="741"/>
      <c r="O81" s="741"/>
      <c r="P81" s="741">
        <v>0</v>
      </c>
      <c r="Q81" s="741">
        <v>0</v>
      </c>
      <c r="R81" s="741">
        <v>0</v>
      </c>
      <c r="S81" s="741">
        <v>0</v>
      </c>
      <c r="T81" s="741">
        <v>0</v>
      </c>
      <c r="U81" s="741">
        <v>0</v>
      </c>
      <c r="V81" s="741">
        <v>0</v>
      </c>
      <c r="W81" s="741">
        <v>0</v>
      </c>
      <c r="X81" s="741">
        <v>0</v>
      </c>
      <c r="Y81" s="741">
        <v>0</v>
      </c>
      <c r="Z81" s="741">
        <v>0</v>
      </c>
      <c r="AA81" s="741">
        <v>0</v>
      </c>
      <c r="AB81" s="741">
        <v>0</v>
      </c>
      <c r="AC81" s="741">
        <v>0</v>
      </c>
      <c r="AD81" s="741">
        <v>0</v>
      </c>
      <c r="AE81" s="741">
        <v>0</v>
      </c>
      <c r="AF81" s="741">
        <v>0</v>
      </c>
      <c r="AG81" s="741">
        <v>0</v>
      </c>
      <c r="AH81" s="741">
        <v>0</v>
      </c>
      <c r="AI81" s="741">
        <v>0</v>
      </c>
      <c r="AJ81" s="741">
        <v>0</v>
      </c>
      <c r="AK81" s="741">
        <v>0</v>
      </c>
      <c r="AL81" s="741">
        <v>0</v>
      </c>
      <c r="AM81" s="741">
        <v>0</v>
      </c>
      <c r="AN81" s="741">
        <v>0</v>
      </c>
      <c r="AO81" s="741">
        <v>0</v>
      </c>
      <c r="AP81" s="633"/>
      <c r="AQ81" s="741"/>
      <c r="AR81" s="741"/>
      <c r="AS81" s="741"/>
      <c r="AT81" s="741"/>
      <c r="AU81" s="741">
        <v>3460</v>
      </c>
      <c r="AV81" s="741">
        <v>3460</v>
      </c>
      <c r="AW81" s="741">
        <v>3460</v>
      </c>
      <c r="AX81" s="741">
        <v>3460</v>
      </c>
      <c r="AY81" s="741">
        <v>2442</v>
      </c>
      <c r="AZ81" s="741">
        <v>0</v>
      </c>
      <c r="BA81" s="741">
        <v>0</v>
      </c>
      <c r="BB81" s="741">
        <v>0</v>
      </c>
      <c r="BC81" s="741">
        <v>0</v>
      </c>
      <c r="BD81" s="741">
        <v>0</v>
      </c>
      <c r="BE81" s="741">
        <v>0</v>
      </c>
      <c r="BF81" s="741">
        <v>0</v>
      </c>
      <c r="BG81" s="741">
        <v>0</v>
      </c>
      <c r="BH81" s="741">
        <v>0</v>
      </c>
      <c r="BI81" s="741">
        <v>0</v>
      </c>
      <c r="BJ81" s="741">
        <v>0</v>
      </c>
      <c r="BK81" s="741">
        <v>0</v>
      </c>
      <c r="BL81" s="741">
        <v>0</v>
      </c>
      <c r="BM81" s="741">
        <v>0</v>
      </c>
      <c r="BN81" s="741">
        <v>0</v>
      </c>
      <c r="BO81" s="741">
        <v>0</v>
      </c>
      <c r="BP81" s="741">
        <v>0</v>
      </c>
      <c r="BQ81" s="741">
        <v>0</v>
      </c>
      <c r="BR81" s="741">
        <v>0</v>
      </c>
      <c r="BS81" s="741">
        <v>0</v>
      </c>
      <c r="BT81" s="741">
        <v>0</v>
      </c>
    </row>
    <row r="82" spans="2:72" s="17" customFormat="1" ht="15.5">
      <c r="B82" s="735"/>
      <c r="C82" s="734">
        <v>58</v>
      </c>
      <c r="D82" s="736" t="s">
        <v>95</v>
      </c>
      <c r="E82" s="733">
        <v>2015</v>
      </c>
      <c r="F82" s="736"/>
      <c r="G82" s="739"/>
      <c r="H82" s="739">
        <v>2015</v>
      </c>
      <c r="I82" s="738" t="s">
        <v>576</v>
      </c>
      <c r="J82" s="738" t="s">
        <v>590</v>
      </c>
      <c r="K82" s="633"/>
      <c r="L82" s="741"/>
      <c r="M82" s="741"/>
      <c r="N82" s="741"/>
      <c r="O82" s="741"/>
      <c r="P82" s="741">
        <v>18</v>
      </c>
      <c r="Q82" s="741">
        <v>18</v>
      </c>
      <c r="R82" s="741">
        <v>18</v>
      </c>
      <c r="S82" s="741">
        <v>18</v>
      </c>
      <c r="T82" s="741">
        <v>18</v>
      </c>
      <c r="U82" s="741">
        <v>18</v>
      </c>
      <c r="V82" s="741">
        <v>18</v>
      </c>
      <c r="W82" s="741">
        <v>18</v>
      </c>
      <c r="X82" s="741">
        <v>18</v>
      </c>
      <c r="Y82" s="741">
        <v>18</v>
      </c>
      <c r="Z82" s="741">
        <v>16</v>
      </c>
      <c r="AA82" s="741">
        <v>16</v>
      </c>
      <c r="AB82" s="741">
        <v>16</v>
      </c>
      <c r="AC82" s="741">
        <v>16</v>
      </c>
      <c r="AD82" s="741">
        <v>16</v>
      </c>
      <c r="AE82" s="741">
        <v>16</v>
      </c>
      <c r="AF82" s="741">
        <v>9</v>
      </c>
      <c r="AG82" s="741">
        <v>9</v>
      </c>
      <c r="AH82" s="741">
        <v>9</v>
      </c>
      <c r="AI82" s="741">
        <v>9</v>
      </c>
      <c r="AJ82" s="741">
        <v>0</v>
      </c>
      <c r="AK82" s="741">
        <v>0</v>
      </c>
      <c r="AL82" s="741">
        <v>0</v>
      </c>
      <c r="AM82" s="741">
        <v>0</v>
      </c>
      <c r="AN82" s="741">
        <v>0</v>
      </c>
      <c r="AO82" s="741">
        <v>0</v>
      </c>
      <c r="AP82" s="633"/>
      <c r="AQ82" s="741"/>
      <c r="AR82" s="741"/>
      <c r="AS82" s="741"/>
      <c r="AT82" s="741"/>
      <c r="AU82" s="741">
        <v>271996</v>
      </c>
      <c r="AV82" s="741">
        <v>269265</v>
      </c>
      <c r="AW82" s="741">
        <v>269265</v>
      </c>
      <c r="AX82" s="741">
        <v>269265</v>
      </c>
      <c r="AY82" s="741">
        <v>269265</v>
      </c>
      <c r="AZ82" s="741">
        <v>269265</v>
      </c>
      <c r="BA82" s="741">
        <v>269265</v>
      </c>
      <c r="BB82" s="741">
        <v>269252</v>
      </c>
      <c r="BC82" s="741">
        <v>269252</v>
      </c>
      <c r="BD82" s="741">
        <v>269252</v>
      </c>
      <c r="BE82" s="741">
        <v>256228</v>
      </c>
      <c r="BF82" s="741">
        <v>254169</v>
      </c>
      <c r="BG82" s="741">
        <v>254169</v>
      </c>
      <c r="BH82" s="741">
        <v>253981</v>
      </c>
      <c r="BI82" s="741">
        <v>253981</v>
      </c>
      <c r="BJ82" s="741">
        <v>253912</v>
      </c>
      <c r="BK82" s="741">
        <v>149351</v>
      </c>
      <c r="BL82" s="741">
        <v>149351</v>
      </c>
      <c r="BM82" s="741">
        <v>149351</v>
      </c>
      <c r="BN82" s="741">
        <v>149351</v>
      </c>
      <c r="BO82" s="741">
        <v>0</v>
      </c>
      <c r="BP82" s="741">
        <v>0</v>
      </c>
      <c r="BQ82" s="741">
        <v>0</v>
      </c>
      <c r="BR82" s="741">
        <v>0</v>
      </c>
      <c r="BS82" s="741">
        <v>0</v>
      </c>
      <c r="BT82" s="741">
        <v>0</v>
      </c>
    </row>
    <row r="83" spans="2:72" s="17" customFormat="1" ht="15.5">
      <c r="B83" s="735"/>
      <c r="C83" s="734">
        <v>59</v>
      </c>
      <c r="D83" s="736" t="s">
        <v>96</v>
      </c>
      <c r="E83" s="733">
        <v>2015</v>
      </c>
      <c r="F83" s="736"/>
      <c r="G83" s="739"/>
      <c r="H83" s="739">
        <v>2015</v>
      </c>
      <c r="I83" s="738" t="s">
        <v>576</v>
      </c>
      <c r="J83" s="738" t="s">
        <v>590</v>
      </c>
      <c r="K83" s="633"/>
      <c r="L83" s="741"/>
      <c r="M83" s="741"/>
      <c r="N83" s="741"/>
      <c r="O83" s="741"/>
      <c r="P83" s="741">
        <v>7</v>
      </c>
      <c r="Q83" s="741">
        <v>7</v>
      </c>
      <c r="R83" s="741">
        <v>7</v>
      </c>
      <c r="S83" s="741">
        <v>7</v>
      </c>
      <c r="T83" s="741">
        <v>7</v>
      </c>
      <c r="U83" s="741">
        <v>7</v>
      </c>
      <c r="V83" s="741">
        <v>7</v>
      </c>
      <c r="W83" s="741">
        <v>7</v>
      </c>
      <c r="X83" s="741">
        <v>7</v>
      </c>
      <c r="Y83" s="741">
        <v>7</v>
      </c>
      <c r="Z83" s="741">
        <v>6</v>
      </c>
      <c r="AA83" s="741">
        <v>6</v>
      </c>
      <c r="AB83" s="741">
        <v>6</v>
      </c>
      <c r="AC83" s="741">
        <v>6</v>
      </c>
      <c r="AD83" s="741">
        <v>6</v>
      </c>
      <c r="AE83" s="741">
        <v>6</v>
      </c>
      <c r="AF83" s="741">
        <v>2</v>
      </c>
      <c r="AG83" s="741">
        <v>2</v>
      </c>
      <c r="AH83" s="741">
        <v>2</v>
      </c>
      <c r="AI83" s="741">
        <v>2</v>
      </c>
      <c r="AJ83" s="741">
        <v>0</v>
      </c>
      <c r="AK83" s="741">
        <v>0</v>
      </c>
      <c r="AL83" s="741">
        <v>0</v>
      </c>
      <c r="AM83" s="741">
        <v>0</v>
      </c>
      <c r="AN83" s="741">
        <v>0</v>
      </c>
      <c r="AO83" s="741">
        <v>0</v>
      </c>
      <c r="AP83" s="633"/>
      <c r="AQ83" s="741"/>
      <c r="AR83" s="741"/>
      <c r="AS83" s="741"/>
      <c r="AT83" s="741"/>
      <c r="AU83" s="741">
        <v>110319</v>
      </c>
      <c r="AV83" s="741">
        <v>108358</v>
      </c>
      <c r="AW83" s="741">
        <v>108358</v>
      </c>
      <c r="AX83" s="741">
        <v>108358</v>
      </c>
      <c r="AY83" s="741">
        <v>108358</v>
      </c>
      <c r="AZ83" s="741">
        <v>108358</v>
      </c>
      <c r="BA83" s="741">
        <v>108358</v>
      </c>
      <c r="BB83" s="741">
        <v>108301</v>
      </c>
      <c r="BC83" s="741">
        <v>108301</v>
      </c>
      <c r="BD83" s="741">
        <v>108301</v>
      </c>
      <c r="BE83" s="741">
        <v>99869</v>
      </c>
      <c r="BF83" s="741">
        <v>94727</v>
      </c>
      <c r="BG83" s="741">
        <v>94727</v>
      </c>
      <c r="BH83" s="741">
        <v>92690</v>
      </c>
      <c r="BI83" s="741">
        <v>92690</v>
      </c>
      <c r="BJ83" s="741">
        <v>92474</v>
      </c>
      <c r="BK83" s="741">
        <v>34258</v>
      </c>
      <c r="BL83" s="741">
        <v>34258</v>
      </c>
      <c r="BM83" s="741">
        <v>34258</v>
      </c>
      <c r="BN83" s="741">
        <v>34258</v>
      </c>
      <c r="BO83" s="741">
        <v>0</v>
      </c>
      <c r="BP83" s="741">
        <v>0</v>
      </c>
      <c r="BQ83" s="741">
        <v>0</v>
      </c>
      <c r="BR83" s="741">
        <v>0</v>
      </c>
      <c r="BS83" s="741">
        <v>0</v>
      </c>
      <c r="BT83" s="741">
        <v>0</v>
      </c>
    </row>
    <row r="84" spans="2:72" s="17" customFormat="1" ht="15.5">
      <c r="B84" s="735"/>
      <c r="C84" s="734">
        <v>60</v>
      </c>
      <c r="D84" s="736" t="s">
        <v>678</v>
      </c>
      <c r="E84" s="733">
        <v>2015</v>
      </c>
      <c r="F84" s="736"/>
      <c r="G84" s="739"/>
      <c r="H84" s="739">
        <v>2015</v>
      </c>
      <c r="I84" s="738" t="s">
        <v>576</v>
      </c>
      <c r="J84" s="738" t="s">
        <v>590</v>
      </c>
      <c r="K84" s="633"/>
      <c r="L84" s="741"/>
      <c r="M84" s="741"/>
      <c r="N84" s="741"/>
      <c r="O84" s="741"/>
      <c r="P84" s="741">
        <v>26</v>
      </c>
      <c r="Q84" s="741">
        <v>26</v>
      </c>
      <c r="R84" s="741">
        <v>26</v>
      </c>
      <c r="S84" s="741">
        <v>26</v>
      </c>
      <c r="T84" s="741">
        <v>26</v>
      </c>
      <c r="U84" s="741">
        <v>26</v>
      </c>
      <c r="V84" s="741">
        <v>26</v>
      </c>
      <c r="W84" s="741">
        <v>26</v>
      </c>
      <c r="X84" s="741">
        <v>26</v>
      </c>
      <c r="Y84" s="741">
        <v>26</v>
      </c>
      <c r="Z84" s="741">
        <v>26</v>
      </c>
      <c r="AA84" s="741">
        <v>26</v>
      </c>
      <c r="AB84" s="741">
        <v>26</v>
      </c>
      <c r="AC84" s="741">
        <v>26</v>
      </c>
      <c r="AD84" s="741">
        <v>26</v>
      </c>
      <c r="AE84" s="741">
        <v>26</v>
      </c>
      <c r="AF84" s="741">
        <v>26</v>
      </c>
      <c r="AG84" s="741">
        <v>26</v>
      </c>
      <c r="AH84" s="741">
        <v>24</v>
      </c>
      <c r="AI84" s="741">
        <v>0</v>
      </c>
      <c r="AJ84" s="741">
        <v>0</v>
      </c>
      <c r="AK84" s="741">
        <v>0</v>
      </c>
      <c r="AL84" s="741">
        <v>0</v>
      </c>
      <c r="AM84" s="741">
        <v>0</v>
      </c>
      <c r="AN84" s="741">
        <v>0</v>
      </c>
      <c r="AO84" s="741">
        <v>0</v>
      </c>
      <c r="AP84" s="633"/>
      <c r="AQ84" s="741"/>
      <c r="AR84" s="741"/>
      <c r="AS84" s="741"/>
      <c r="AT84" s="741"/>
      <c r="AU84" s="741">
        <v>50362</v>
      </c>
      <c r="AV84" s="741">
        <v>50362</v>
      </c>
      <c r="AW84" s="741">
        <v>50362</v>
      </c>
      <c r="AX84" s="741">
        <v>50362</v>
      </c>
      <c r="AY84" s="741">
        <v>50362</v>
      </c>
      <c r="AZ84" s="741">
        <v>50362</v>
      </c>
      <c r="BA84" s="741">
        <v>50362</v>
      </c>
      <c r="BB84" s="741">
        <v>50362</v>
      </c>
      <c r="BC84" s="741">
        <v>50362</v>
      </c>
      <c r="BD84" s="741">
        <v>50362</v>
      </c>
      <c r="BE84" s="741">
        <v>50362</v>
      </c>
      <c r="BF84" s="741">
        <v>50362</v>
      </c>
      <c r="BG84" s="741">
        <v>50362</v>
      </c>
      <c r="BH84" s="741">
        <v>50362</v>
      </c>
      <c r="BI84" s="741">
        <v>50362</v>
      </c>
      <c r="BJ84" s="741">
        <v>50362</v>
      </c>
      <c r="BK84" s="741">
        <v>50362</v>
      </c>
      <c r="BL84" s="741">
        <v>50362</v>
      </c>
      <c r="BM84" s="741">
        <v>48996</v>
      </c>
      <c r="BN84" s="741">
        <v>0</v>
      </c>
      <c r="BO84" s="741">
        <v>0</v>
      </c>
      <c r="BP84" s="741">
        <v>0</v>
      </c>
      <c r="BQ84" s="741">
        <v>0</v>
      </c>
      <c r="BR84" s="741">
        <v>0</v>
      </c>
      <c r="BS84" s="741">
        <v>0</v>
      </c>
      <c r="BT84" s="741">
        <v>0</v>
      </c>
    </row>
    <row r="85" spans="2:72" s="17" customFormat="1" ht="15.5">
      <c r="B85" s="735"/>
      <c r="C85" s="734">
        <v>62</v>
      </c>
      <c r="D85" s="736" t="s">
        <v>99</v>
      </c>
      <c r="E85" s="733">
        <v>2015</v>
      </c>
      <c r="F85" s="736"/>
      <c r="G85" s="739"/>
      <c r="H85" s="739">
        <v>2015</v>
      </c>
      <c r="I85" s="738" t="s">
        <v>576</v>
      </c>
      <c r="J85" s="738" t="s">
        <v>590</v>
      </c>
      <c r="K85" s="633"/>
      <c r="L85" s="741"/>
      <c r="M85" s="741"/>
      <c r="N85" s="741"/>
      <c r="O85" s="741"/>
      <c r="P85" s="741">
        <v>31</v>
      </c>
      <c r="Q85" s="741">
        <v>31</v>
      </c>
      <c r="R85" s="741">
        <v>31</v>
      </c>
      <c r="S85" s="741">
        <v>31</v>
      </c>
      <c r="T85" s="741">
        <v>0</v>
      </c>
      <c r="U85" s="741">
        <v>0</v>
      </c>
      <c r="V85" s="741">
        <v>0</v>
      </c>
      <c r="W85" s="741">
        <v>0</v>
      </c>
      <c r="X85" s="741">
        <v>0</v>
      </c>
      <c r="Y85" s="741">
        <v>0</v>
      </c>
      <c r="Z85" s="741">
        <v>0</v>
      </c>
      <c r="AA85" s="741">
        <v>0</v>
      </c>
      <c r="AB85" s="741">
        <v>0</v>
      </c>
      <c r="AC85" s="741">
        <v>0</v>
      </c>
      <c r="AD85" s="741">
        <v>0</v>
      </c>
      <c r="AE85" s="741">
        <v>0</v>
      </c>
      <c r="AF85" s="741">
        <v>0</v>
      </c>
      <c r="AG85" s="741">
        <v>0</v>
      </c>
      <c r="AH85" s="741">
        <v>0</v>
      </c>
      <c r="AI85" s="741">
        <v>0</v>
      </c>
      <c r="AJ85" s="741">
        <v>0</v>
      </c>
      <c r="AK85" s="741">
        <v>0</v>
      </c>
      <c r="AL85" s="741">
        <v>0</v>
      </c>
      <c r="AM85" s="741">
        <v>0</v>
      </c>
      <c r="AN85" s="741">
        <v>0</v>
      </c>
      <c r="AO85" s="741">
        <v>0</v>
      </c>
      <c r="AP85" s="633"/>
      <c r="AQ85" s="741"/>
      <c r="AR85" s="741"/>
      <c r="AS85" s="741"/>
      <c r="AT85" s="741"/>
      <c r="AU85" s="741">
        <v>146902</v>
      </c>
      <c r="AV85" s="741">
        <v>146902</v>
      </c>
      <c r="AW85" s="741">
        <v>146902</v>
      </c>
      <c r="AX85" s="741">
        <v>146902</v>
      </c>
      <c r="AY85" s="741">
        <v>0</v>
      </c>
      <c r="AZ85" s="741">
        <v>0</v>
      </c>
      <c r="BA85" s="741">
        <v>0</v>
      </c>
      <c r="BB85" s="741">
        <v>0</v>
      </c>
      <c r="BC85" s="741">
        <v>0</v>
      </c>
      <c r="BD85" s="741">
        <v>0</v>
      </c>
      <c r="BE85" s="741">
        <v>0</v>
      </c>
      <c r="BF85" s="741">
        <v>0</v>
      </c>
      <c r="BG85" s="741">
        <v>0</v>
      </c>
      <c r="BH85" s="741">
        <v>0</v>
      </c>
      <c r="BI85" s="741">
        <v>0</v>
      </c>
      <c r="BJ85" s="741">
        <v>0</v>
      </c>
      <c r="BK85" s="741">
        <v>0</v>
      </c>
      <c r="BL85" s="741">
        <v>0</v>
      </c>
      <c r="BM85" s="741">
        <v>0</v>
      </c>
      <c r="BN85" s="741">
        <v>0</v>
      </c>
      <c r="BO85" s="741">
        <v>0</v>
      </c>
      <c r="BP85" s="741">
        <v>0</v>
      </c>
      <c r="BQ85" s="741">
        <v>0</v>
      </c>
      <c r="BR85" s="741">
        <v>0</v>
      </c>
      <c r="BS85" s="741">
        <v>0</v>
      </c>
      <c r="BT85" s="741">
        <v>0</v>
      </c>
    </row>
    <row r="86" spans="2:72" s="17" customFormat="1" ht="15.5">
      <c r="B86" s="735"/>
      <c r="C86" s="734">
        <v>63</v>
      </c>
      <c r="D86" s="736" t="s">
        <v>100</v>
      </c>
      <c r="E86" s="733">
        <v>2015</v>
      </c>
      <c r="F86" s="736"/>
      <c r="G86" s="739"/>
      <c r="H86" s="739">
        <v>2015</v>
      </c>
      <c r="I86" s="738" t="s">
        <v>576</v>
      </c>
      <c r="J86" s="738" t="s">
        <v>590</v>
      </c>
      <c r="K86" s="633"/>
      <c r="L86" s="741"/>
      <c r="M86" s="741"/>
      <c r="N86" s="741"/>
      <c r="O86" s="741"/>
      <c r="P86" s="741">
        <v>325</v>
      </c>
      <c r="Q86" s="741">
        <v>325</v>
      </c>
      <c r="R86" s="741">
        <v>304</v>
      </c>
      <c r="S86" s="741">
        <v>304</v>
      </c>
      <c r="T86" s="741">
        <v>304</v>
      </c>
      <c r="U86" s="741">
        <v>304</v>
      </c>
      <c r="V86" s="741">
        <v>294</v>
      </c>
      <c r="W86" s="741">
        <v>294</v>
      </c>
      <c r="X86" s="741">
        <v>291</v>
      </c>
      <c r="Y86" s="741">
        <v>259</v>
      </c>
      <c r="Z86" s="741">
        <v>171</v>
      </c>
      <c r="AA86" s="741">
        <v>165</v>
      </c>
      <c r="AB86" s="741">
        <v>149</v>
      </c>
      <c r="AC86" s="741">
        <v>149</v>
      </c>
      <c r="AD86" s="741">
        <v>149</v>
      </c>
      <c r="AE86" s="741">
        <v>107</v>
      </c>
      <c r="AF86" s="741">
        <v>18</v>
      </c>
      <c r="AG86" s="741">
        <v>18</v>
      </c>
      <c r="AH86" s="741">
        <v>18</v>
      </c>
      <c r="AI86" s="741">
        <v>18</v>
      </c>
      <c r="AJ86" s="741">
        <v>0</v>
      </c>
      <c r="AK86" s="741">
        <v>0</v>
      </c>
      <c r="AL86" s="741">
        <v>0</v>
      </c>
      <c r="AM86" s="741">
        <v>0</v>
      </c>
      <c r="AN86" s="741">
        <v>0</v>
      </c>
      <c r="AO86" s="741">
        <v>0</v>
      </c>
      <c r="AP86" s="633"/>
      <c r="AQ86" s="741"/>
      <c r="AR86" s="741"/>
      <c r="AS86" s="741"/>
      <c r="AT86" s="741"/>
      <c r="AU86" s="741">
        <v>2431316</v>
      </c>
      <c r="AV86" s="741">
        <v>2431316</v>
      </c>
      <c r="AW86" s="741">
        <v>2365851</v>
      </c>
      <c r="AX86" s="741">
        <v>2365851</v>
      </c>
      <c r="AY86" s="741">
        <v>2365851</v>
      </c>
      <c r="AZ86" s="741">
        <v>2365851</v>
      </c>
      <c r="BA86" s="741">
        <v>2310710</v>
      </c>
      <c r="BB86" s="741">
        <v>2310710</v>
      </c>
      <c r="BC86" s="741">
        <v>2297779</v>
      </c>
      <c r="BD86" s="741">
        <v>2113122</v>
      </c>
      <c r="BE86" s="741">
        <v>1625603</v>
      </c>
      <c r="BF86" s="741">
        <v>1591271</v>
      </c>
      <c r="BG86" s="741">
        <v>1064692</v>
      </c>
      <c r="BH86" s="741">
        <v>1064692</v>
      </c>
      <c r="BI86" s="741">
        <v>1064692</v>
      </c>
      <c r="BJ86" s="741">
        <v>746808</v>
      </c>
      <c r="BK86" s="741">
        <v>57627</v>
      </c>
      <c r="BL86" s="741">
        <v>57627</v>
      </c>
      <c r="BM86" s="741">
        <v>57627</v>
      </c>
      <c r="BN86" s="741">
        <v>57627</v>
      </c>
      <c r="BO86" s="741">
        <v>0</v>
      </c>
      <c r="BP86" s="741">
        <v>0</v>
      </c>
      <c r="BQ86" s="741">
        <v>0</v>
      </c>
      <c r="BR86" s="741">
        <v>0</v>
      </c>
      <c r="BS86" s="741">
        <v>0</v>
      </c>
      <c r="BT86" s="741">
        <v>0</v>
      </c>
    </row>
    <row r="87" spans="2:72" s="17" customFormat="1" ht="15.5">
      <c r="B87" s="735"/>
      <c r="C87" s="734">
        <v>64</v>
      </c>
      <c r="D87" s="736" t="s">
        <v>101</v>
      </c>
      <c r="E87" s="733">
        <v>2015</v>
      </c>
      <c r="F87" s="736"/>
      <c r="G87" s="739"/>
      <c r="H87" s="739">
        <v>2015</v>
      </c>
      <c r="I87" s="738" t="s">
        <v>576</v>
      </c>
      <c r="J87" s="738" t="s">
        <v>590</v>
      </c>
      <c r="K87" s="633"/>
      <c r="L87" s="741"/>
      <c r="M87" s="741"/>
      <c r="N87" s="741"/>
      <c r="O87" s="741"/>
      <c r="P87" s="741">
        <v>16</v>
      </c>
      <c r="Q87" s="741">
        <v>13</v>
      </c>
      <c r="R87" s="741">
        <v>11</v>
      </c>
      <c r="S87" s="741">
        <v>11</v>
      </c>
      <c r="T87" s="741">
        <v>11</v>
      </c>
      <c r="U87" s="741">
        <v>11</v>
      </c>
      <c r="V87" s="741">
        <v>11</v>
      </c>
      <c r="W87" s="741">
        <v>11</v>
      </c>
      <c r="X87" s="741">
        <v>11</v>
      </c>
      <c r="Y87" s="741">
        <v>11</v>
      </c>
      <c r="Z87" s="741">
        <v>10</v>
      </c>
      <c r="AA87" s="741">
        <v>1</v>
      </c>
      <c r="AB87" s="741">
        <v>0</v>
      </c>
      <c r="AC87" s="741">
        <v>0</v>
      </c>
      <c r="AD87" s="741">
        <v>0</v>
      </c>
      <c r="AE87" s="741">
        <v>0</v>
      </c>
      <c r="AF87" s="741">
        <v>0</v>
      </c>
      <c r="AG87" s="741">
        <v>0</v>
      </c>
      <c r="AH87" s="741">
        <v>0</v>
      </c>
      <c r="AI87" s="741">
        <v>0</v>
      </c>
      <c r="AJ87" s="741">
        <v>0</v>
      </c>
      <c r="AK87" s="741">
        <v>0</v>
      </c>
      <c r="AL87" s="741">
        <v>0</v>
      </c>
      <c r="AM87" s="741">
        <v>0</v>
      </c>
      <c r="AN87" s="741">
        <v>0</v>
      </c>
      <c r="AO87" s="741">
        <v>0</v>
      </c>
      <c r="AP87" s="633"/>
      <c r="AQ87" s="741"/>
      <c r="AR87" s="741"/>
      <c r="AS87" s="741"/>
      <c r="AT87" s="741"/>
      <c r="AU87" s="741">
        <v>69087</v>
      </c>
      <c r="AV87" s="741">
        <v>57397</v>
      </c>
      <c r="AW87" s="741">
        <v>47312</v>
      </c>
      <c r="AX87" s="741">
        <v>47312</v>
      </c>
      <c r="AY87" s="741">
        <v>47312</v>
      </c>
      <c r="AZ87" s="741">
        <v>47312</v>
      </c>
      <c r="BA87" s="741">
        <v>47312</v>
      </c>
      <c r="BB87" s="741">
        <v>47312</v>
      </c>
      <c r="BC87" s="741">
        <v>47312</v>
      </c>
      <c r="BD87" s="741">
        <v>47312</v>
      </c>
      <c r="BE87" s="741">
        <v>43992</v>
      </c>
      <c r="BF87" s="741">
        <v>4530</v>
      </c>
      <c r="BG87" s="741">
        <v>0</v>
      </c>
      <c r="BH87" s="741">
        <v>0</v>
      </c>
      <c r="BI87" s="741">
        <v>0</v>
      </c>
      <c r="BJ87" s="741">
        <v>0</v>
      </c>
      <c r="BK87" s="741">
        <v>0</v>
      </c>
      <c r="BL87" s="741">
        <v>0</v>
      </c>
      <c r="BM87" s="741">
        <v>0</v>
      </c>
      <c r="BN87" s="741">
        <v>0</v>
      </c>
      <c r="BO87" s="741">
        <v>0</v>
      </c>
      <c r="BP87" s="741">
        <v>0</v>
      </c>
      <c r="BQ87" s="741">
        <v>0</v>
      </c>
      <c r="BR87" s="741">
        <v>0</v>
      </c>
      <c r="BS87" s="741">
        <v>0</v>
      </c>
      <c r="BT87" s="741">
        <v>0</v>
      </c>
    </row>
    <row r="88" spans="2:72" s="17" customFormat="1" ht="15.5">
      <c r="B88" s="735"/>
      <c r="C88" s="734">
        <v>68</v>
      </c>
      <c r="D88" s="736" t="s">
        <v>106</v>
      </c>
      <c r="E88" s="733">
        <v>2015</v>
      </c>
      <c r="F88" s="736"/>
      <c r="G88" s="739"/>
      <c r="H88" s="739">
        <v>2015</v>
      </c>
      <c r="I88" s="738" t="s">
        <v>576</v>
      </c>
      <c r="J88" s="738" t="s">
        <v>590</v>
      </c>
      <c r="K88" s="633"/>
      <c r="L88" s="741"/>
      <c r="M88" s="741"/>
      <c r="N88" s="741"/>
      <c r="O88" s="741"/>
      <c r="P88" s="741">
        <v>3</v>
      </c>
      <c r="Q88" s="741">
        <v>3</v>
      </c>
      <c r="R88" s="741">
        <v>3</v>
      </c>
      <c r="S88" s="741">
        <v>3</v>
      </c>
      <c r="T88" s="741">
        <v>3</v>
      </c>
      <c r="U88" s="741">
        <v>3</v>
      </c>
      <c r="V88" s="741">
        <v>3</v>
      </c>
      <c r="W88" s="741">
        <v>3</v>
      </c>
      <c r="X88" s="741">
        <v>3</v>
      </c>
      <c r="Y88" s="741">
        <v>3</v>
      </c>
      <c r="Z88" s="741">
        <v>0</v>
      </c>
      <c r="AA88" s="741">
        <v>0</v>
      </c>
      <c r="AB88" s="741">
        <v>0</v>
      </c>
      <c r="AC88" s="741">
        <v>0</v>
      </c>
      <c r="AD88" s="741">
        <v>0</v>
      </c>
      <c r="AE88" s="741">
        <v>0</v>
      </c>
      <c r="AF88" s="741">
        <v>0</v>
      </c>
      <c r="AG88" s="741">
        <v>0</v>
      </c>
      <c r="AH88" s="741">
        <v>0</v>
      </c>
      <c r="AI88" s="741">
        <v>0</v>
      </c>
      <c r="AJ88" s="741">
        <v>0</v>
      </c>
      <c r="AK88" s="741">
        <v>0</v>
      </c>
      <c r="AL88" s="741">
        <v>0</v>
      </c>
      <c r="AM88" s="741">
        <v>0</v>
      </c>
      <c r="AN88" s="741">
        <v>0</v>
      </c>
      <c r="AO88" s="741">
        <v>0</v>
      </c>
      <c r="AP88" s="633"/>
      <c r="AQ88" s="741"/>
      <c r="AR88" s="741"/>
      <c r="AS88" s="741"/>
      <c r="AT88" s="741"/>
      <c r="AU88" s="741">
        <v>9610</v>
      </c>
      <c r="AV88" s="741">
        <v>9610</v>
      </c>
      <c r="AW88" s="741">
        <v>9610</v>
      </c>
      <c r="AX88" s="741">
        <v>9610</v>
      </c>
      <c r="AY88" s="741">
        <v>9610</v>
      </c>
      <c r="AZ88" s="741">
        <v>9610</v>
      </c>
      <c r="BA88" s="741">
        <v>9610</v>
      </c>
      <c r="BB88" s="741">
        <v>9610</v>
      </c>
      <c r="BC88" s="741">
        <v>9610</v>
      </c>
      <c r="BD88" s="741">
        <v>9610</v>
      </c>
      <c r="BE88" s="741">
        <v>0</v>
      </c>
      <c r="BF88" s="741">
        <v>0</v>
      </c>
      <c r="BG88" s="741">
        <v>0</v>
      </c>
      <c r="BH88" s="741">
        <v>0</v>
      </c>
      <c r="BI88" s="741">
        <v>0</v>
      </c>
      <c r="BJ88" s="741">
        <v>0</v>
      </c>
      <c r="BK88" s="741">
        <v>0</v>
      </c>
      <c r="BL88" s="741">
        <v>0</v>
      </c>
      <c r="BM88" s="741">
        <v>0</v>
      </c>
      <c r="BN88" s="741">
        <v>0</v>
      </c>
      <c r="BO88" s="741">
        <v>0</v>
      </c>
      <c r="BP88" s="741">
        <v>0</v>
      </c>
      <c r="BQ88" s="741">
        <v>0</v>
      </c>
      <c r="BR88" s="741">
        <v>0</v>
      </c>
      <c r="BS88" s="741">
        <v>0</v>
      </c>
      <c r="BT88" s="741">
        <v>0</v>
      </c>
    </row>
    <row r="89" spans="2:72" s="17" customFormat="1" ht="15.5">
      <c r="B89" s="735"/>
      <c r="C89" s="734">
        <v>70</v>
      </c>
      <c r="D89" s="736" t="s">
        <v>108</v>
      </c>
      <c r="E89" s="733">
        <v>2015</v>
      </c>
      <c r="F89" s="736"/>
      <c r="G89" s="739"/>
      <c r="H89" s="739">
        <v>2015</v>
      </c>
      <c r="I89" s="738" t="s">
        <v>576</v>
      </c>
      <c r="J89" s="738" t="s">
        <v>590</v>
      </c>
      <c r="K89" s="633"/>
      <c r="L89" s="741"/>
      <c r="M89" s="741"/>
      <c r="N89" s="741"/>
      <c r="O89" s="741"/>
      <c r="P89" s="741">
        <v>1</v>
      </c>
      <c r="Q89" s="741">
        <v>1</v>
      </c>
      <c r="R89" s="741">
        <v>1</v>
      </c>
      <c r="S89" s="741">
        <v>1</v>
      </c>
      <c r="T89" s="741">
        <v>1</v>
      </c>
      <c r="U89" s="741">
        <v>1</v>
      </c>
      <c r="V89" s="741">
        <v>1</v>
      </c>
      <c r="W89" s="741">
        <v>1</v>
      </c>
      <c r="X89" s="741">
        <v>1</v>
      </c>
      <c r="Y89" s="741">
        <v>1</v>
      </c>
      <c r="Z89" s="741">
        <v>1</v>
      </c>
      <c r="AA89" s="741">
        <v>1</v>
      </c>
      <c r="AB89" s="741">
        <v>1</v>
      </c>
      <c r="AC89" s="741">
        <v>1</v>
      </c>
      <c r="AD89" s="741">
        <v>0</v>
      </c>
      <c r="AE89" s="741">
        <v>0</v>
      </c>
      <c r="AF89" s="741">
        <v>0</v>
      </c>
      <c r="AG89" s="741">
        <v>0</v>
      </c>
      <c r="AH89" s="741">
        <v>0</v>
      </c>
      <c r="AI89" s="741">
        <v>0</v>
      </c>
      <c r="AJ89" s="741">
        <v>0</v>
      </c>
      <c r="AK89" s="741">
        <v>0</v>
      </c>
      <c r="AL89" s="741">
        <v>0</v>
      </c>
      <c r="AM89" s="741">
        <v>0</v>
      </c>
      <c r="AN89" s="741">
        <v>0</v>
      </c>
      <c r="AO89" s="741">
        <v>0</v>
      </c>
      <c r="AP89" s="633"/>
      <c r="AQ89" s="741"/>
      <c r="AR89" s="741"/>
      <c r="AS89" s="741"/>
      <c r="AT89" s="741"/>
      <c r="AU89" s="741">
        <v>14724</v>
      </c>
      <c r="AV89" s="741">
        <v>11398</v>
      </c>
      <c r="AW89" s="741">
        <v>10796</v>
      </c>
      <c r="AX89" s="741">
        <v>10195</v>
      </c>
      <c r="AY89" s="741">
        <v>10195</v>
      </c>
      <c r="AZ89" s="741">
        <v>10195</v>
      </c>
      <c r="BA89" s="741">
        <v>9386</v>
      </c>
      <c r="BB89" s="741">
        <v>8836</v>
      </c>
      <c r="BC89" s="741">
        <v>4382</v>
      </c>
      <c r="BD89" s="741">
        <v>4382</v>
      </c>
      <c r="BE89" s="741">
        <v>4382</v>
      </c>
      <c r="BF89" s="741">
        <v>4382</v>
      </c>
      <c r="BG89" s="741">
        <v>4062</v>
      </c>
      <c r="BH89" s="741">
        <v>4062</v>
      </c>
      <c r="BI89" s="741">
        <v>1322</v>
      </c>
      <c r="BJ89" s="741">
        <v>1219</v>
      </c>
      <c r="BK89" s="741">
        <v>1219</v>
      </c>
      <c r="BL89" s="741">
        <v>1219</v>
      </c>
      <c r="BM89" s="741">
        <v>1219</v>
      </c>
      <c r="BN89" s="741">
        <v>1219</v>
      </c>
      <c r="BO89" s="741">
        <v>591</v>
      </c>
      <c r="BP89" s="741">
        <v>0</v>
      </c>
      <c r="BQ89" s="741">
        <v>0</v>
      </c>
      <c r="BR89" s="741">
        <v>0</v>
      </c>
      <c r="BS89" s="741">
        <v>0</v>
      </c>
      <c r="BT89" s="741">
        <v>0</v>
      </c>
    </row>
    <row r="90" spans="2:72" s="17" customFormat="1" ht="15.5">
      <c r="B90" s="735"/>
      <c r="C90" s="734">
        <v>130</v>
      </c>
      <c r="D90" s="736" t="s">
        <v>95</v>
      </c>
      <c r="E90" s="733" t="s">
        <v>732</v>
      </c>
      <c r="F90" s="736"/>
      <c r="G90" s="739"/>
      <c r="H90" s="739">
        <v>2015</v>
      </c>
      <c r="I90" s="738" t="s">
        <v>576</v>
      </c>
      <c r="J90" s="738" t="s">
        <v>583</v>
      </c>
      <c r="K90" s="633"/>
      <c r="L90" s="741"/>
      <c r="M90" s="741"/>
      <c r="N90" s="741"/>
      <c r="O90" s="741"/>
      <c r="P90" s="741">
        <v>5</v>
      </c>
      <c r="Q90" s="741">
        <v>5</v>
      </c>
      <c r="R90" s="741">
        <v>5</v>
      </c>
      <c r="S90" s="741">
        <v>5</v>
      </c>
      <c r="T90" s="741">
        <v>5</v>
      </c>
      <c r="U90" s="741">
        <v>5</v>
      </c>
      <c r="V90" s="741">
        <v>5</v>
      </c>
      <c r="W90" s="741">
        <v>5</v>
      </c>
      <c r="X90" s="741">
        <v>5</v>
      </c>
      <c r="Y90" s="741">
        <v>5</v>
      </c>
      <c r="Z90" s="741">
        <v>4</v>
      </c>
      <c r="AA90" s="741">
        <v>4</v>
      </c>
      <c r="AB90" s="741">
        <v>4</v>
      </c>
      <c r="AC90" s="741">
        <v>4</v>
      </c>
      <c r="AD90" s="741">
        <v>4</v>
      </c>
      <c r="AE90" s="741">
        <v>4</v>
      </c>
      <c r="AF90" s="741">
        <v>1</v>
      </c>
      <c r="AG90" s="741">
        <v>1</v>
      </c>
      <c r="AH90" s="741">
        <v>1</v>
      </c>
      <c r="AI90" s="741">
        <v>1</v>
      </c>
      <c r="AJ90" s="741">
        <v>0</v>
      </c>
      <c r="AK90" s="741">
        <v>0</v>
      </c>
      <c r="AL90" s="741">
        <v>0</v>
      </c>
      <c r="AM90" s="741">
        <v>0</v>
      </c>
      <c r="AN90" s="741">
        <v>0</v>
      </c>
      <c r="AO90" s="741">
        <v>0</v>
      </c>
      <c r="AP90" s="633"/>
      <c r="AQ90" s="741"/>
      <c r="AR90" s="741"/>
      <c r="AS90" s="741"/>
      <c r="AT90" s="741"/>
      <c r="AU90" s="741">
        <v>71985</v>
      </c>
      <c r="AV90" s="741">
        <v>71372</v>
      </c>
      <c r="AW90" s="741">
        <v>71372</v>
      </c>
      <c r="AX90" s="741">
        <v>71372</v>
      </c>
      <c r="AY90" s="741">
        <v>71372</v>
      </c>
      <c r="AZ90" s="741">
        <v>71372</v>
      </c>
      <c r="BA90" s="741">
        <v>71372</v>
      </c>
      <c r="BB90" s="741">
        <v>71368</v>
      </c>
      <c r="BC90" s="741">
        <v>71368</v>
      </c>
      <c r="BD90" s="741">
        <v>71368</v>
      </c>
      <c r="BE90" s="741">
        <v>63835</v>
      </c>
      <c r="BF90" s="741">
        <v>62894</v>
      </c>
      <c r="BG90" s="741">
        <v>62894</v>
      </c>
      <c r="BH90" s="741">
        <v>62790</v>
      </c>
      <c r="BI90" s="741">
        <v>62790</v>
      </c>
      <c r="BJ90" s="741">
        <v>62680</v>
      </c>
      <c r="BK90" s="741">
        <v>23031</v>
      </c>
      <c r="BL90" s="741">
        <v>23031</v>
      </c>
      <c r="BM90" s="741">
        <v>23031</v>
      </c>
      <c r="BN90" s="741">
        <v>23031</v>
      </c>
      <c r="BO90" s="741">
        <v>0</v>
      </c>
      <c r="BP90" s="741">
        <v>0</v>
      </c>
      <c r="BQ90" s="741">
        <v>0</v>
      </c>
      <c r="BR90" s="741">
        <v>0</v>
      </c>
      <c r="BS90" s="741">
        <v>0</v>
      </c>
      <c r="BT90" s="741">
        <v>0</v>
      </c>
    </row>
    <row r="91" spans="2:72" s="17" customFormat="1" ht="15.5">
      <c r="B91" s="735"/>
      <c r="C91" s="734">
        <v>131</v>
      </c>
      <c r="D91" s="736" t="s">
        <v>96</v>
      </c>
      <c r="E91" s="733" t="s">
        <v>732</v>
      </c>
      <c r="F91" s="736"/>
      <c r="G91" s="739"/>
      <c r="H91" s="739">
        <v>2015</v>
      </c>
      <c r="I91" s="738" t="s">
        <v>576</v>
      </c>
      <c r="J91" s="738" t="s">
        <v>583</v>
      </c>
      <c r="K91" s="633"/>
      <c r="L91" s="741"/>
      <c r="M91" s="741"/>
      <c r="N91" s="741"/>
      <c r="O91" s="741"/>
      <c r="P91" s="741">
        <v>0</v>
      </c>
      <c r="Q91" s="741">
        <v>0</v>
      </c>
      <c r="R91" s="741">
        <v>0</v>
      </c>
      <c r="S91" s="741">
        <v>0</v>
      </c>
      <c r="T91" s="741">
        <v>0</v>
      </c>
      <c r="U91" s="741">
        <v>0</v>
      </c>
      <c r="V91" s="741">
        <v>0</v>
      </c>
      <c r="W91" s="741">
        <v>0</v>
      </c>
      <c r="X91" s="741">
        <v>0</v>
      </c>
      <c r="Y91" s="741">
        <v>0</v>
      </c>
      <c r="Z91" s="741">
        <v>0</v>
      </c>
      <c r="AA91" s="741">
        <v>0</v>
      </c>
      <c r="AB91" s="741">
        <v>0</v>
      </c>
      <c r="AC91" s="741">
        <v>0</v>
      </c>
      <c r="AD91" s="741">
        <v>0</v>
      </c>
      <c r="AE91" s="741">
        <v>0</v>
      </c>
      <c r="AF91" s="741">
        <v>0</v>
      </c>
      <c r="AG91" s="741">
        <v>0</v>
      </c>
      <c r="AH91" s="741">
        <v>0</v>
      </c>
      <c r="AI91" s="741">
        <v>0</v>
      </c>
      <c r="AJ91" s="741">
        <v>0</v>
      </c>
      <c r="AK91" s="741">
        <v>0</v>
      </c>
      <c r="AL91" s="741">
        <v>0</v>
      </c>
      <c r="AM91" s="741">
        <v>0</v>
      </c>
      <c r="AN91" s="741">
        <v>0</v>
      </c>
      <c r="AO91" s="741">
        <v>0</v>
      </c>
      <c r="AP91" s="633"/>
      <c r="AQ91" s="741"/>
      <c r="AR91" s="741"/>
      <c r="AS91" s="741"/>
      <c r="AT91" s="741"/>
      <c r="AU91" s="741">
        <v>1141</v>
      </c>
      <c r="AV91" s="741">
        <v>1128</v>
      </c>
      <c r="AW91" s="741">
        <v>1128</v>
      </c>
      <c r="AX91" s="741">
        <v>1128</v>
      </c>
      <c r="AY91" s="741">
        <v>1128</v>
      </c>
      <c r="AZ91" s="741">
        <v>1128</v>
      </c>
      <c r="BA91" s="741">
        <v>1128</v>
      </c>
      <c r="BB91" s="741">
        <v>1125</v>
      </c>
      <c r="BC91" s="741">
        <v>1125</v>
      </c>
      <c r="BD91" s="741">
        <v>1125</v>
      </c>
      <c r="BE91" s="741">
        <v>954</v>
      </c>
      <c r="BF91" s="741">
        <v>946</v>
      </c>
      <c r="BG91" s="741">
        <v>946</v>
      </c>
      <c r="BH91" s="741">
        <v>917</v>
      </c>
      <c r="BI91" s="741">
        <v>917</v>
      </c>
      <c r="BJ91" s="741">
        <v>914</v>
      </c>
      <c r="BK91" s="741">
        <v>382</v>
      </c>
      <c r="BL91" s="741">
        <v>382</v>
      </c>
      <c r="BM91" s="741">
        <v>382</v>
      </c>
      <c r="BN91" s="741">
        <v>382</v>
      </c>
      <c r="BO91" s="741">
        <v>0</v>
      </c>
      <c r="BP91" s="741">
        <v>0</v>
      </c>
      <c r="BQ91" s="741">
        <v>0</v>
      </c>
      <c r="BR91" s="741">
        <v>0</v>
      </c>
      <c r="BS91" s="741">
        <v>0</v>
      </c>
      <c r="BT91" s="741">
        <v>0</v>
      </c>
    </row>
    <row r="92" spans="2:72" s="17" customFormat="1" ht="15.5">
      <c r="B92" s="735"/>
      <c r="C92" s="734">
        <v>132</v>
      </c>
      <c r="D92" s="736" t="s">
        <v>678</v>
      </c>
      <c r="E92" s="733" t="s">
        <v>732</v>
      </c>
      <c r="F92" s="736"/>
      <c r="G92" s="739"/>
      <c r="H92" s="739">
        <v>2015</v>
      </c>
      <c r="I92" s="738" t="s">
        <v>576</v>
      </c>
      <c r="J92" s="738" t="s">
        <v>583</v>
      </c>
      <c r="K92" s="633"/>
      <c r="L92" s="741"/>
      <c r="M92" s="741"/>
      <c r="N92" s="741"/>
      <c r="O92" s="741"/>
      <c r="P92" s="741">
        <v>1</v>
      </c>
      <c r="Q92" s="741">
        <v>1</v>
      </c>
      <c r="R92" s="741">
        <v>1</v>
      </c>
      <c r="S92" s="741">
        <v>1</v>
      </c>
      <c r="T92" s="741">
        <v>1</v>
      </c>
      <c r="U92" s="741">
        <v>1</v>
      </c>
      <c r="V92" s="741">
        <v>1</v>
      </c>
      <c r="W92" s="741">
        <v>1</v>
      </c>
      <c r="X92" s="741">
        <v>1</v>
      </c>
      <c r="Y92" s="741">
        <v>1</v>
      </c>
      <c r="Z92" s="741">
        <v>1</v>
      </c>
      <c r="AA92" s="741">
        <v>1</v>
      </c>
      <c r="AB92" s="741">
        <v>1</v>
      </c>
      <c r="AC92" s="741">
        <v>1</v>
      </c>
      <c r="AD92" s="741">
        <v>1</v>
      </c>
      <c r="AE92" s="741">
        <v>1</v>
      </c>
      <c r="AF92" s="741">
        <v>1</v>
      </c>
      <c r="AG92" s="741">
        <v>1</v>
      </c>
      <c r="AH92" s="741">
        <v>1</v>
      </c>
      <c r="AI92" s="741">
        <v>0</v>
      </c>
      <c r="AJ92" s="741">
        <v>0</v>
      </c>
      <c r="AK92" s="741">
        <v>0</v>
      </c>
      <c r="AL92" s="741">
        <v>0</v>
      </c>
      <c r="AM92" s="741">
        <v>0</v>
      </c>
      <c r="AN92" s="741">
        <v>0</v>
      </c>
      <c r="AO92" s="741">
        <v>0</v>
      </c>
      <c r="AP92" s="633"/>
      <c r="AQ92" s="741"/>
      <c r="AR92" s="741"/>
      <c r="AS92" s="741"/>
      <c r="AT92" s="741"/>
      <c r="AU92" s="741">
        <v>1934</v>
      </c>
      <c r="AV92" s="741">
        <v>1934</v>
      </c>
      <c r="AW92" s="741">
        <v>1934</v>
      </c>
      <c r="AX92" s="741">
        <v>1934</v>
      </c>
      <c r="AY92" s="741">
        <v>1934</v>
      </c>
      <c r="AZ92" s="741">
        <v>1934</v>
      </c>
      <c r="BA92" s="741">
        <v>1934</v>
      </c>
      <c r="BB92" s="741">
        <v>1934</v>
      </c>
      <c r="BC92" s="741">
        <v>1934</v>
      </c>
      <c r="BD92" s="741">
        <v>1934</v>
      </c>
      <c r="BE92" s="741">
        <v>1934</v>
      </c>
      <c r="BF92" s="741">
        <v>1934</v>
      </c>
      <c r="BG92" s="741">
        <v>1934</v>
      </c>
      <c r="BH92" s="741">
        <v>1934</v>
      </c>
      <c r="BI92" s="741">
        <v>1934</v>
      </c>
      <c r="BJ92" s="741">
        <v>1934</v>
      </c>
      <c r="BK92" s="741">
        <v>1934</v>
      </c>
      <c r="BL92" s="741">
        <v>1934</v>
      </c>
      <c r="BM92" s="741">
        <v>1934</v>
      </c>
      <c r="BN92" s="741">
        <v>0</v>
      </c>
      <c r="BO92" s="741">
        <v>0</v>
      </c>
      <c r="BP92" s="741">
        <v>0</v>
      </c>
      <c r="BQ92" s="741">
        <v>0</v>
      </c>
      <c r="BR92" s="741">
        <v>0</v>
      </c>
      <c r="BS92" s="741">
        <v>0</v>
      </c>
      <c r="BT92" s="741">
        <v>0</v>
      </c>
    </row>
    <row r="93" spans="2:72" s="17" customFormat="1" ht="15.5">
      <c r="B93" s="735"/>
      <c r="C93" s="734">
        <v>134</v>
      </c>
      <c r="D93" s="736" t="s">
        <v>99</v>
      </c>
      <c r="E93" s="733" t="s">
        <v>732</v>
      </c>
      <c r="F93" s="736"/>
      <c r="G93" s="739"/>
      <c r="H93" s="739">
        <v>2015</v>
      </c>
      <c r="I93" s="738" t="s">
        <v>576</v>
      </c>
      <c r="J93" s="738" t="s">
        <v>583</v>
      </c>
      <c r="K93" s="633"/>
      <c r="L93" s="741"/>
      <c r="M93" s="741"/>
      <c r="N93" s="741"/>
      <c r="O93" s="741"/>
      <c r="P93" s="741">
        <v>2</v>
      </c>
      <c r="Q93" s="741">
        <v>2</v>
      </c>
      <c r="R93" s="741">
        <v>2</v>
      </c>
      <c r="S93" s="741">
        <v>2</v>
      </c>
      <c r="T93" s="741">
        <v>33</v>
      </c>
      <c r="U93" s="741">
        <v>33</v>
      </c>
      <c r="V93" s="741">
        <v>33</v>
      </c>
      <c r="W93" s="741">
        <v>33</v>
      </c>
      <c r="X93" s="741">
        <v>33</v>
      </c>
      <c r="Y93" s="741">
        <v>33</v>
      </c>
      <c r="Z93" s="741">
        <v>33</v>
      </c>
      <c r="AA93" s="741">
        <v>33</v>
      </c>
      <c r="AB93" s="741">
        <v>33</v>
      </c>
      <c r="AC93" s="741">
        <v>23</v>
      </c>
      <c r="AD93" s="741">
        <v>0</v>
      </c>
      <c r="AE93" s="741">
        <v>0</v>
      </c>
      <c r="AF93" s="741">
        <v>0</v>
      </c>
      <c r="AG93" s="741">
        <v>0</v>
      </c>
      <c r="AH93" s="741">
        <v>0</v>
      </c>
      <c r="AI93" s="741">
        <v>0</v>
      </c>
      <c r="AJ93" s="741">
        <v>0</v>
      </c>
      <c r="AK93" s="741">
        <v>0</v>
      </c>
      <c r="AL93" s="741">
        <v>0</v>
      </c>
      <c r="AM93" s="741">
        <v>0</v>
      </c>
      <c r="AN93" s="741">
        <v>0</v>
      </c>
      <c r="AO93" s="741">
        <v>0</v>
      </c>
      <c r="AP93" s="633"/>
      <c r="AQ93" s="741"/>
      <c r="AR93" s="741"/>
      <c r="AS93" s="741"/>
      <c r="AT93" s="741"/>
      <c r="AU93" s="741">
        <v>9885</v>
      </c>
      <c r="AV93" s="741">
        <v>9885</v>
      </c>
      <c r="AW93" s="741">
        <v>9885</v>
      </c>
      <c r="AX93" s="741">
        <v>9885</v>
      </c>
      <c r="AY93" s="741">
        <v>156788</v>
      </c>
      <c r="AZ93" s="741">
        <v>156788</v>
      </c>
      <c r="BA93" s="741">
        <v>156788</v>
      </c>
      <c r="BB93" s="741">
        <v>156788</v>
      </c>
      <c r="BC93" s="741">
        <v>156788</v>
      </c>
      <c r="BD93" s="741">
        <v>156788</v>
      </c>
      <c r="BE93" s="741">
        <v>156788</v>
      </c>
      <c r="BF93" s="741">
        <v>156788</v>
      </c>
      <c r="BG93" s="741">
        <v>156788</v>
      </c>
      <c r="BH93" s="741">
        <v>109751</v>
      </c>
      <c r="BI93" s="741">
        <v>0</v>
      </c>
      <c r="BJ93" s="741">
        <v>0</v>
      </c>
      <c r="BK93" s="741">
        <v>0</v>
      </c>
      <c r="BL93" s="741">
        <v>0</v>
      </c>
      <c r="BM93" s="741">
        <v>0</v>
      </c>
      <c r="BN93" s="741">
        <v>0</v>
      </c>
      <c r="BO93" s="741">
        <v>0</v>
      </c>
      <c r="BP93" s="741">
        <v>0</v>
      </c>
      <c r="BQ93" s="741">
        <v>0</v>
      </c>
      <c r="BR93" s="741">
        <v>0</v>
      </c>
      <c r="BS93" s="741">
        <v>0</v>
      </c>
      <c r="BT93" s="741">
        <v>0</v>
      </c>
    </row>
    <row r="94" spans="2:72" s="17" customFormat="1" ht="15.5">
      <c r="B94" s="735"/>
      <c r="C94" s="734">
        <v>135</v>
      </c>
      <c r="D94" s="736" t="s">
        <v>100</v>
      </c>
      <c r="E94" s="733" t="s">
        <v>732</v>
      </c>
      <c r="F94" s="736"/>
      <c r="G94" s="739"/>
      <c r="H94" s="739">
        <v>2015</v>
      </c>
      <c r="I94" s="738" t="s">
        <v>576</v>
      </c>
      <c r="J94" s="738" t="s">
        <v>583</v>
      </c>
      <c r="K94" s="633"/>
      <c r="L94" s="741"/>
      <c r="M94" s="741"/>
      <c r="N94" s="741"/>
      <c r="O94" s="741"/>
      <c r="P94" s="741">
        <v>8</v>
      </c>
      <c r="Q94" s="741">
        <v>8</v>
      </c>
      <c r="R94" s="741">
        <v>8</v>
      </c>
      <c r="S94" s="741">
        <v>8</v>
      </c>
      <c r="T94" s="741">
        <v>8</v>
      </c>
      <c r="U94" s="741">
        <v>8</v>
      </c>
      <c r="V94" s="741">
        <v>7</v>
      </c>
      <c r="W94" s="741">
        <v>7</v>
      </c>
      <c r="X94" s="741">
        <v>7</v>
      </c>
      <c r="Y94" s="741">
        <v>3</v>
      </c>
      <c r="Z94" s="741">
        <v>0</v>
      </c>
      <c r="AA94" s="741">
        <v>0</v>
      </c>
      <c r="AB94" s="741">
        <v>0</v>
      </c>
      <c r="AC94" s="741">
        <v>0</v>
      </c>
      <c r="AD94" s="741">
        <v>0</v>
      </c>
      <c r="AE94" s="741">
        <v>0</v>
      </c>
      <c r="AF94" s="741">
        <v>0</v>
      </c>
      <c r="AG94" s="741">
        <v>0</v>
      </c>
      <c r="AH94" s="741">
        <v>0</v>
      </c>
      <c r="AI94" s="741">
        <v>0</v>
      </c>
      <c r="AJ94" s="741">
        <v>0</v>
      </c>
      <c r="AK94" s="741">
        <v>0</v>
      </c>
      <c r="AL94" s="741">
        <v>0</v>
      </c>
      <c r="AM94" s="741">
        <v>0</v>
      </c>
      <c r="AN94" s="741">
        <v>0</v>
      </c>
      <c r="AO94" s="741">
        <v>0</v>
      </c>
      <c r="AP94" s="633"/>
      <c r="AQ94" s="741"/>
      <c r="AR94" s="741"/>
      <c r="AS94" s="741"/>
      <c r="AT94" s="741"/>
      <c r="AU94" s="741">
        <v>70657</v>
      </c>
      <c r="AV94" s="741">
        <v>70657</v>
      </c>
      <c r="AW94" s="741">
        <v>70657</v>
      </c>
      <c r="AX94" s="741">
        <v>70657</v>
      </c>
      <c r="AY94" s="741">
        <v>70657</v>
      </c>
      <c r="AZ94" s="741">
        <v>70657</v>
      </c>
      <c r="BA94" s="741">
        <v>63797</v>
      </c>
      <c r="BB94" s="741">
        <v>63797</v>
      </c>
      <c r="BC94" s="741">
        <v>63797</v>
      </c>
      <c r="BD94" s="741">
        <v>34738</v>
      </c>
      <c r="BE94" s="741">
        <v>6298</v>
      </c>
      <c r="BF94" s="741">
        <v>6298</v>
      </c>
      <c r="BG94" s="741">
        <v>0</v>
      </c>
      <c r="BH94" s="741">
        <v>0</v>
      </c>
      <c r="BI94" s="741">
        <v>0</v>
      </c>
      <c r="BJ94" s="741">
        <v>0</v>
      </c>
      <c r="BK94" s="741">
        <v>0</v>
      </c>
      <c r="BL94" s="741">
        <v>0</v>
      </c>
      <c r="BM94" s="741">
        <v>0</v>
      </c>
      <c r="BN94" s="741">
        <v>0</v>
      </c>
      <c r="BO94" s="741">
        <v>0</v>
      </c>
      <c r="BP94" s="741">
        <v>0</v>
      </c>
      <c r="BQ94" s="741">
        <v>0</v>
      </c>
      <c r="BR94" s="741">
        <v>0</v>
      </c>
      <c r="BS94" s="741">
        <v>0</v>
      </c>
      <c r="BT94" s="741">
        <v>0</v>
      </c>
    </row>
    <row r="95" spans="2:72" s="17" customFormat="1" ht="15.5">
      <c r="B95" s="735"/>
      <c r="C95" s="734">
        <v>145</v>
      </c>
      <c r="D95" s="736" t="s">
        <v>113</v>
      </c>
      <c r="E95" s="733">
        <v>2016</v>
      </c>
      <c r="F95" s="736"/>
      <c r="G95" s="739"/>
      <c r="H95" s="739">
        <v>2016</v>
      </c>
      <c r="I95" s="738" t="s">
        <v>577</v>
      </c>
      <c r="J95" s="738" t="s">
        <v>590</v>
      </c>
      <c r="K95" s="633"/>
      <c r="L95" s="741"/>
      <c r="M95" s="741"/>
      <c r="N95" s="741"/>
      <c r="O95" s="741"/>
      <c r="P95" s="741"/>
      <c r="Q95" s="741">
        <v>87</v>
      </c>
      <c r="R95" s="741">
        <v>87</v>
      </c>
      <c r="S95" s="741">
        <v>87</v>
      </c>
      <c r="T95" s="741">
        <v>87</v>
      </c>
      <c r="U95" s="741">
        <v>87</v>
      </c>
      <c r="V95" s="741">
        <v>87</v>
      </c>
      <c r="W95" s="741">
        <v>87</v>
      </c>
      <c r="X95" s="741">
        <v>87</v>
      </c>
      <c r="Y95" s="741">
        <v>87</v>
      </c>
      <c r="Z95" s="741">
        <v>86</v>
      </c>
      <c r="AA95" s="741">
        <v>84</v>
      </c>
      <c r="AB95" s="741">
        <v>84</v>
      </c>
      <c r="AC95" s="741">
        <v>84</v>
      </c>
      <c r="AD95" s="741">
        <v>84</v>
      </c>
      <c r="AE95" s="741">
        <v>76</v>
      </c>
      <c r="AF95" s="741">
        <v>76</v>
      </c>
      <c r="AG95" s="741">
        <v>49</v>
      </c>
      <c r="AH95" s="741">
        <v>0</v>
      </c>
      <c r="AI95" s="741">
        <v>0</v>
      </c>
      <c r="AJ95" s="741">
        <v>0</v>
      </c>
      <c r="AK95" s="741">
        <v>0</v>
      </c>
      <c r="AL95" s="741">
        <v>0</v>
      </c>
      <c r="AM95" s="741">
        <v>0</v>
      </c>
      <c r="AN95" s="741">
        <v>0</v>
      </c>
      <c r="AO95" s="741">
        <v>0</v>
      </c>
      <c r="AP95" s="633"/>
      <c r="AQ95" s="741"/>
      <c r="AR95" s="741"/>
      <c r="AS95" s="741"/>
      <c r="AT95" s="741"/>
      <c r="AU95" s="741"/>
      <c r="AV95" s="741">
        <v>1352387</v>
      </c>
      <c r="AW95" s="741">
        <v>1352387</v>
      </c>
      <c r="AX95" s="741">
        <v>1352387</v>
      </c>
      <c r="AY95" s="741">
        <v>1352387</v>
      </c>
      <c r="AZ95" s="741">
        <v>1352387</v>
      </c>
      <c r="BA95" s="741">
        <v>1352387</v>
      </c>
      <c r="BB95" s="741">
        <v>1352387</v>
      </c>
      <c r="BC95" s="741">
        <v>1352213</v>
      </c>
      <c r="BD95" s="741">
        <v>1352213</v>
      </c>
      <c r="BE95" s="741">
        <v>1340221</v>
      </c>
      <c r="BF95" s="741">
        <v>1326758</v>
      </c>
      <c r="BG95" s="741">
        <v>1325665</v>
      </c>
      <c r="BH95" s="741">
        <v>1325665</v>
      </c>
      <c r="BI95" s="741">
        <v>1316639</v>
      </c>
      <c r="BJ95" s="741">
        <v>1195263</v>
      </c>
      <c r="BK95" s="741">
        <v>1195263</v>
      </c>
      <c r="BL95" s="741">
        <v>786211</v>
      </c>
      <c r="BM95" s="741">
        <v>0</v>
      </c>
      <c r="BN95" s="741">
        <v>0</v>
      </c>
      <c r="BO95" s="741">
        <v>0</v>
      </c>
      <c r="BP95" s="741">
        <v>0</v>
      </c>
      <c r="BQ95" s="741">
        <v>0</v>
      </c>
      <c r="BR95" s="741">
        <v>0</v>
      </c>
      <c r="BS95" s="741">
        <v>0</v>
      </c>
      <c r="BT95" s="741">
        <v>0</v>
      </c>
    </row>
    <row r="96" spans="2:72" s="17" customFormat="1" ht="15.5">
      <c r="B96" s="735"/>
      <c r="C96" s="734">
        <v>146</v>
      </c>
      <c r="D96" s="736" t="s">
        <v>718</v>
      </c>
      <c r="E96" s="733">
        <v>2016</v>
      </c>
      <c r="F96" s="736"/>
      <c r="G96" s="739"/>
      <c r="H96" s="739">
        <v>2016</v>
      </c>
      <c r="I96" s="738" t="s">
        <v>577</v>
      </c>
      <c r="J96" s="738" t="s">
        <v>590</v>
      </c>
      <c r="K96" s="633"/>
      <c r="L96" s="741"/>
      <c r="M96" s="741"/>
      <c r="N96" s="741"/>
      <c r="O96" s="741"/>
      <c r="P96" s="741"/>
      <c r="Q96" s="741">
        <v>31</v>
      </c>
      <c r="R96" s="741">
        <v>31</v>
      </c>
      <c r="S96" s="741">
        <v>31</v>
      </c>
      <c r="T96" s="741">
        <v>31</v>
      </c>
      <c r="U96" s="741">
        <v>31</v>
      </c>
      <c r="V96" s="741">
        <v>31</v>
      </c>
      <c r="W96" s="741">
        <v>31</v>
      </c>
      <c r="X96" s="741">
        <v>31</v>
      </c>
      <c r="Y96" s="741">
        <v>31</v>
      </c>
      <c r="Z96" s="741">
        <v>31</v>
      </c>
      <c r="AA96" s="741">
        <v>31</v>
      </c>
      <c r="AB96" s="741">
        <v>31</v>
      </c>
      <c r="AC96" s="741">
        <v>31</v>
      </c>
      <c r="AD96" s="741">
        <v>31</v>
      </c>
      <c r="AE96" s="741">
        <v>31</v>
      </c>
      <c r="AF96" s="741">
        <v>31</v>
      </c>
      <c r="AG96" s="741">
        <v>31</v>
      </c>
      <c r="AH96" s="741">
        <v>31</v>
      </c>
      <c r="AI96" s="741">
        <v>30</v>
      </c>
      <c r="AJ96" s="741">
        <v>0</v>
      </c>
      <c r="AK96" s="741">
        <v>0</v>
      </c>
      <c r="AL96" s="741">
        <v>0</v>
      </c>
      <c r="AM96" s="741">
        <v>0</v>
      </c>
      <c r="AN96" s="741">
        <v>0</v>
      </c>
      <c r="AO96" s="741">
        <v>0</v>
      </c>
      <c r="AP96" s="633"/>
      <c r="AQ96" s="741"/>
      <c r="AR96" s="741"/>
      <c r="AS96" s="741"/>
      <c r="AT96" s="741"/>
      <c r="AU96" s="741"/>
      <c r="AV96" s="741">
        <v>108688</v>
      </c>
      <c r="AW96" s="741">
        <v>108688</v>
      </c>
      <c r="AX96" s="741">
        <v>108688</v>
      </c>
      <c r="AY96" s="741">
        <v>108688</v>
      </c>
      <c r="AZ96" s="741">
        <v>108688</v>
      </c>
      <c r="BA96" s="741">
        <v>108688</v>
      </c>
      <c r="BB96" s="741">
        <v>108688</v>
      </c>
      <c r="BC96" s="741">
        <v>108688</v>
      </c>
      <c r="BD96" s="741">
        <v>108688</v>
      </c>
      <c r="BE96" s="741">
        <v>108688</v>
      </c>
      <c r="BF96" s="741">
        <v>108688</v>
      </c>
      <c r="BG96" s="741">
        <v>108688</v>
      </c>
      <c r="BH96" s="741">
        <v>108688</v>
      </c>
      <c r="BI96" s="741">
        <v>108688</v>
      </c>
      <c r="BJ96" s="741">
        <v>108688</v>
      </c>
      <c r="BK96" s="741">
        <v>108688</v>
      </c>
      <c r="BL96" s="741">
        <v>108688</v>
      </c>
      <c r="BM96" s="741">
        <v>108688</v>
      </c>
      <c r="BN96" s="741">
        <v>107162</v>
      </c>
      <c r="BO96" s="741">
        <v>0</v>
      </c>
      <c r="BP96" s="741">
        <v>0</v>
      </c>
      <c r="BQ96" s="741">
        <v>0</v>
      </c>
      <c r="BR96" s="741">
        <v>0</v>
      </c>
      <c r="BS96" s="741">
        <v>0</v>
      </c>
      <c r="BT96" s="741">
        <v>0</v>
      </c>
    </row>
    <row r="97" spans="2:72" s="17" customFormat="1" ht="15.5">
      <c r="B97" s="735"/>
      <c r="C97" s="734">
        <v>150</v>
      </c>
      <c r="D97" s="736" t="s">
        <v>118</v>
      </c>
      <c r="E97" s="733">
        <v>2016</v>
      </c>
      <c r="F97" s="736"/>
      <c r="G97" s="739"/>
      <c r="H97" s="739">
        <v>2016</v>
      </c>
      <c r="I97" s="738" t="s">
        <v>577</v>
      </c>
      <c r="J97" s="738" t="s">
        <v>590</v>
      </c>
      <c r="K97" s="633"/>
      <c r="L97" s="741"/>
      <c r="M97" s="741"/>
      <c r="N97" s="741"/>
      <c r="O97" s="741"/>
      <c r="P97" s="741"/>
      <c r="Q97" s="741">
        <v>131</v>
      </c>
      <c r="R97" s="741">
        <v>130</v>
      </c>
      <c r="S97" s="741">
        <v>130</v>
      </c>
      <c r="T97" s="741">
        <v>130</v>
      </c>
      <c r="U97" s="741">
        <v>130</v>
      </c>
      <c r="V97" s="741">
        <v>130</v>
      </c>
      <c r="W97" s="741">
        <v>130</v>
      </c>
      <c r="X97" s="741">
        <v>130</v>
      </c>
      <c r="Y97" s="741">
        <v>129</v>
      </c>
      <c r="Z97" s="741">
        <v>129</v>
      </c>
      <c r="AA97" s="741">
        <v>128</v>
      </c>
      <c r="AB97" s="741">
        <v>106</v>
      </c>
      <c r="AC97" s="741">
        <v>91</v>
      </c>
      <c r="AD97" s="741">
        <v>91</v>
      </c>
      <c r="AE97" s="741">
        <v>9</v>
      </c>
      <c r="AF97" s="741">
        <v>0</v>
      </c>
      <c r="AG97" s="741">
        <v>0</v>
      </c>
      <c r="AH97" s="741">
        <v>0</v>
      </c>
      <c r="AI97" s="741">
        <v>0</v>
      </c>
      <c r="AJ97" s="741">
        <v>0</v>
      </c>
      <c r="AK97" s="741">
        <v>0</v>
      </c>
      <c r="AL97" s="741">
        <v>0</v>
      </c>
      <c r="AM97" s="741">
        <v>0</v>
      </c>
      <c r="AN97" s="741">
        <v>0</v>
      </c>
      <c r="AO97" s="741">
        <v>0</v>
      </c>
      <c r="AP97" s="633"/>
      <c r="AQ97" s="741"/>
      <c r="AR97" s="741"/>
      <c r="AS97" s="741"/>
      <c r="AT97" s="741"/>
      <c r="AU97" s="741"/>
      <c r="AV97" s="741">
        <v>906267</v>
      </c>
      <c r="AW97" s="741">
        <v>900661</v>
      </c>
      <c r="AX97" s="741">
        <v>900661</v>
      </c>
      <c r="AY97" s="741">
        <v>900661</v>
      </c>
      <c r="AZ97" s="741">
        <v>900661</v>
      </c>
      <c r="BA97" s="741">
        <v>900661</v>
      </c>
      <c r="BB97" s="741">
        <v>900661</v>
      </c>
      <c r="BC97" s="741">
        <v>900661</v>
      </c>
      <c r="BD97" s="741">
        <v>900336</v>
      </c>
      <c r="BE97" s="741">
        <v>900336</v>
      </c>
      <c r="BF97" s="741">
        <v>889799</v>
      </c>
      <c r="BG97" s="741">
        <v>779438</v>
      </c>
      <c r="BH97" s="741">
        <v>519450</v>
      </c>
      <c r="BI97" s="741">
        <v>519450</v>
      </c>
      <c r="BJ97" s="741">
        <v>38425</v>
      </c>
      <c r="BK97" s="741">
        <v>170</v>
      </c>
      <c r="BL97" s="741">
        <v>170</v>
      </c>
      <c r="BM97" s="741">
        <v>170</v>
      </c>
      <c r="BN97" s="741">
        <v>170</v>
      </c>
      <c r="BO97" s="741">
        <v>170</v>
      </c>
      <c r="BP97" s="741">
        <v>0</v>
      </c>
      <c r="BQ97" s="741">
        <v>0</v>
      </c>
      <c r="BR97" s="741">
        <v>0</v>
      </c>
      <c r="BS97" s="741">
        <v>0</v>
      </c>
      <c r="BT97" s="741">
        <v>0</v>
      </c>
    </row>
    <row r="98" spans="2:72" s="17" customFormat="1" ht="15.5">
      <c r="B98" s="735"/>
      <c r="C98" s="734">
        <v>151</v>
      </c>
      <c r="D98" s="736" t="s">
        <v>119</v>
      </c>
      <c r="E98" s="733">
        <v>2016</v>
      </c>
      <c r="F98" s="736"/>
      <c r="G98" s="739"/>
      <c r="H98" s="739">
        <v>2016</v>
      </c>
      <c r="I98" s="738" t="s">
        <v>577</v>
      </c>
      <c r="J98" s="738" t="s">
        <v>590</v>
      </c>
      <c r="K98" s="633"/>
      <c r="L98" s="741"/>
      <c r="M98" s="741"/>
      <c r="N98" s="741"/>
      <c r="O98" s="741"/>
      <c r="P98" s="741"/>
      <c r="Q98" s="741">
        <v>9</v>
      </c>
      <c r="R98" s="741">
        <v>9</v>
      </c>
      <c r="S98" s="741">
        <v>9</v>
      </c>
      <c r="T98" s="741">
        <v>9</v>
      </c>
      <c r="U98" s="741">
        <v>9</v>
      </c>
      <c r="V98" s="741">
        <v>9</v>
      </c>
      <c r="W98" s="741">
        <v>7</v>
      </c>
      <c r="X98" s="741">
        <v>6</v>
      </c>
      <c r="Y98" s="741">
        <v>5</v>
      </c>
      <c r="Z98" s="741">
        <v>1</v>
      </c>
      <c r="AA98" s="741">
        <v>0</v>
      </c>
      <c r="AB98" s="741">
        <v>0</v>
      </c>
      <c r="AC98" s="741">
        <v>0</v>
      </c>
      <c r="AD98" s="741">
        <v>0</v>
      </c>
      <c r="AE98" s="741">
        <v>0</v>
      </c>
      <c r="AF98" s="741">
        <v>0</v>
      </c>
      <c r="AG98" s="741">
        <v>0</v>
      </c>
      <c r="AH98" s="741">
        <v>0</v>
      </c>
      <c r="AI98" s="741">
        <v>0</v>
      </c>
      <c r="AJ98" s="741">
        <v>0</v>
      </c>
      <c r="AK98" s="741">
        <v>0</v>
      </c>
      <c r="AL98" s="741">
        <v>0</v>
      </c>
      <c r="AM98" s="741">
        <v>0</v>
      </c>
      <c r="AN98" s="741">
        <v>0</v>
      </c>
      <c r="AO98" s="741">
        <v>0</v>
      </c>
      <c r="AP98" s="633"/>
      <c r="AQ98" s="741"/>
      <c r="AR98" s="741"/>
      <c r="AS98" s="741"/>
      <c r="AT98" s="741"/>
      <c r="AU98" s="741"/>
      <c r="AV98" s="741">
        <v>41048</v>
      </c>
      <c r="AW98" s="741">
        <v>41048</v>
      </c>
      <c r="AX98" s="741">
        <v>41000</v>
      </c>
      <c r="AY98" s="741">
        <v>40529</v>
      </c>
      <c r="AZ98" s="741">
        <v>40529</v>
      </c>
      <c r="BA98" s="741">
        <v>39813</v>
      </c>
      <c r="BB98" s="741">
        <v>29338</v>
      </c>
      <c r="BC98" s="741">
        <v>23066</v>
      </c>
      <c r="BD98" s="741">
        <v>18782</v>
      </c>
      <c r="BE98" s="741">
        <v>3560</v>
      </c>
      <c r="BF98" s="741">
        <v>1271</v>
      </c>
      <c r="BG98" s="741">
        <v>0</v>
      </c>
      <c r="BH98" s="741">
        <v>0</v>
      </c>
      <c r="BI98" s="741">
        <v>0</v>
      </c>
      <c r="BJ98" s="741">
        <v>0</v>
      </c>
      <c r="BK98" s="741">
        <v>0</v>
      </c>
      <c r="BL98" s="741">
        <v>0</v>
      </c>
      <c r="BM98" s="741">
        <v>0</v>
      </c>
      <c r="BN98" s="741">
        <v>0</v>
      </c>
      <c r="BO98" s="741">
        <v>0</v>
      </c>
      <c r="BP98" s="741">
        <v>0</v>
      </c>
      <c r="BQ98" s="741">
        <v>0</v>
      </c>
      <c r="BR98" s="741">
        <v>0</v>
      </c>
      <c r="BS98" s="741">
        <v>0</v>
      </c>
      <c r="BT98" s="741">
        <v>0</v>
      </c>
    </row>
    <row r="99" spans="2:72" s="17" customFormat="1" ht="15.5">
      <c r="B99" s="735"/>
      <c r="C99" s="734">
        <v>67</v>
      </c>
      <c r="D99" s="736" t="s">
        <v>97</v>
      </c>
      <c r="E99" s="733" t="s">
        <v>682</v>
      </c>
      <c r="F99" s="736"/>
      <c r="G99" s="739"/>
      <c r="H99" s="739">
        <v>2015</v>
      </c>
      <c r="I99" s="738" t="s">
        <v>576</v>
      </c>
      <c r="J99" s="738" t="s">
        <v>590</v>
      </c>
      <c r="K99" s="633"/>
      <c r="L99" s="741"/>
      <c r="M99" s="741"/>
      <c r="N99" s="741"/>
      <c r="O99" s="741"/>
      <c r="P99" s="741">
        <v>1</v>
      </c>
      <c r="Q99" s="741">
        <v>1</v>
      </c>
      <c r="R99" s="741">
        <v>1</v>
      </c>
      <c r="S99" s="741">
        <v>1</v>
      </c>
      <c r="T99" s="741">
        <v>1</v>
      </c>
      <c r="U99" s="741">
        <v>0</v>
      </c>
      <c r="V99" s="741">
        <v>0</v>
      </c>
      <c r="W99" s="741">
        <v>0</v>
      </c>
      <c r="X99" s="741">
        <v>0</v>
      </c>
      <c r="Y99" s="741">
        <v>0</v>
      </c>
      <c r="Z99" s="741">
        <v>0</v>
      </c>
      <c r="AA99" s="741">
        <v>0</v>
      </c>
      <c r="AB99" s="741">
        <v>0</v>
      </c>
      <c r="AC99" s="741">
        <v>0</v>
      </c>
      <c r="AD99" s="741">
        <v>0</v>
      </c>
      <c r="AE99" s="741">
        <v>0</v>
      </c>
      <c r="AF99" s="741">
        <v>0</v>
      </c>
      <c r="AG99" s="741">
        <v>0</v>
      </c>
      <c r="AH99" s="741">
        <v>0</v>
      </c>
      <c r="AI99" s="741">
        <v>0</v>
      </c>
      <c r="AJ99" s="741">
        <v>0</v>
      </c>
      <c r="AK99" s="741">
        <v>0</v>
      </c>
      <c r="AL99" s="741">
        <v>0</v>
      </c>
      <c r="AM99" s="741">
        <v>0</v>
      </c>
      <c r="AN99" s="741">
        <v>0</v>
      </c>
      <c r="AO99" s="741">
        <v>0</v>
      </c>
      <c r="AP99" s="633"/>
      <c r="AQ99" s="741"/>
      <c r="AR99" s="741"/>
      <c r="AS99" s="741"/>
      <c r="AT99" s="741"/>
      <c r="AU99" s="741">
        <v>7349</v>
      </c>
      <c r="AV99" s="741">
        <v>7349</v>
      </c>
      <c r="AW99" s="741">
        <v>7349</v>
      </c>
      <c r="AX99" s="741">
        <v>7349</v>
      </c>
      <c r="AY99" s="741">
        <v>5247</v>
      </c>
      <c r="AZ99" s="741">
        <v>0</v>
      </c>
      <c r="BA99" s="741">
        <v>0</v>
      </c>
      <c r="BB99" s="741">
        <v>0</v>
      </c>
      <c r="BC99" s="741">
        <v>0</v>
      </c>
      <c r="BD99" s="741">
        <v>0</v>
      </c>
      <c r="BE99" s="741">
        <v>0</v>
      </c>
      <c r="BF99" s="741">
        <v>0</v>
      </c>
      <c r="BG99" s="741">
        <v>0</v>
      </c>
      <c r="BH99" s="741">
        <v>0</v>
      </c>
      <c r="BI99" s="741">
        <v>0</v>
      </c>
      <c r="BJ99" s="741">
        <v>0</v>
      </c>
      <c r="BK99" s="741">
        <v>0</v>
      </c>
      <c r="BL99" s="741">
        <v>0</v>
      </c>
      <c r="BM99" s="741">
        <v>0</v>
      </c>
      <c r="BN99" s="741">
        <v>0</v>
      </c>
      <c r="BO99" s="741">
        <v>0</v>
      </c>
      <c r="BP99" s="741">
        <v>0</v>
      </c>
      <c r="BQ99" s="741">
        <v>0</v>
      </c>
      <c r="BR99" s="741">
        <v>0</v>
      </c>
      <c r="BS99" s="741">
        <v>0</v>
      </c>
      <c r="BT99" s="741">
        <v>0</v>
      </c>
    </row>
    <row r="100" spans="2:72" s="17" customFormat="1" ht="15.5">
      <c r="B100" s="735"/>
      <c r="C100" s="734">
        <v>68</v>
      </c>
      <c r="D100" s="736" t="s">
        <v>95</v>
      </c>
      <c r="E100" s="733" t="s">
        <v>682</v>
      </c>
      <c r="F100" s="736"/>
      <c r="G100" s="739"/>
      <c r="H100" s="739">
        <v>2015</v>
      </c>
      <c r="I100" s="738" t="s">
        <v>576</v>
      </c>
      <c r="J100" s="738" t="s">
        <v>590</v>
      </c>
      <c r="K100" s="633"/>
      <c r="L100" s="741"/>
      <c r="M100" s="741"/>
      <c r="N100" s="741"/>
      <c r="O100" s="741"/>
      <c r="P100" s="741">
        <v>11</v>
      </c>
      <c r="Q100" s="741">
        <v>11</v>
      </c>
      <c r="R100" s="741">
        <v>11</v>
      </c>
      <c r="S100" s="741">
        <v>11</v>
      </c>
      <c r="T100" s="741">
        <v>11</v>
      </c>
      <c r="U100" s="741">
        <v>11</v>
      </c>
      <c r="V100" s="741">
        <v>11</v>
      </c>
      <c r="W100" s="741">
        <v>11</v>
      </c>
      <c r="X100" s="741">
        <v>11</v>
      </c>
      <c r="Y100" s="741">
        <v>11</v>
      </c>
      <c r="Z100" s="741">
        <v>10</v>
      </c>
      <c r="AA100" s="741">
        <v>10</v>
      </c>
      <c r="AB100" s="741">
        <v>10</v>
      </c>
      <c r="AC100" s="741">
        <v>10</v>
      </c>
      <c r="AD100" s="741">
        <v>10</v>
      </c>
      <c r="AE100" s="741">
        <v>10</v>
      </c>
      <c r="AF100" s="741">
        <v>6</v>
      </c>
      <c r="AG100" s="741">
        <v>6</v>
      </c>
      <c r="AH100" s="741">
        <v>6</v>
      </c>
      <c r="AI100" s="741">
        <v>6</v>
      </c>
      <c r="AJ100" s="741">
        <v>0</v>
      </c>
      <c r="AK100" s="741">
        <v>0</v>
      </c>
      <c r="AL100" s="741">
        <v>0</v>
      </c>
      <c r="AM100" s="741">
        <v>0</v>
      </c>
      <c r="AN100" s="741">
        <v>0</v>
      </c>
      <c r="AO100" s="741">
        <v>0</v>
      </c>
      <c r="AP100" s="633"/>
      <c r="AQ100" s="741"/>
      <c r="AR100" s="741"/>
      <c r="AS100" s="741"/>
      <c r="AT100" s="741"/>
      <c r="AU100" s="741">
        <v>166158</v>
      </c>
      <c r="AV100" s="741">
        <v>164490</v>
      </c>
      <c r="AW100" s="741">
        <v>164490</v>
      </c>
      <c r="AX100" s="741">
        <v>164490</v>
      </c>
      <c r="AY100" s="741">
        <v>164490</v>
      </c>
      <c r="AZ100" s="741">
        <v>164490</v>
      </c>
      <c r="BA100" s="741">
        <v>164490</v>
      </c>
      <c r="BB100" s="741">
        <v>164482</v>
      </c>
      <c r="BC100" s="741">
        <v>164482</v>
      </c>
      <c r="BD100" s="741">
        <v>164482</v>
      </c>
      <c r="BE100" s="741">
        <v>156526</v>
      </c>
      <c r="BF100" s="741">
        <v>155268</v>
      </c>
      <c r="BG100" s="741">
        <v>155268</v>
      </c>
      <c r="BH100" s="741">
        <v>155153</v>
      </c>
      <c r="BI100" s="741">
        <v>155153</v>
      </c>
      <c r="BJ100" s="741">
        <v>155111</v>
      </c>
      <c r="BK100" s="741">
        <v>91236</v>
      </c>
      <c r="BL100" s="741">
        <v>91236</v>
      </c>
      <c r="BM100" s="741">
        <v>91236</v>
      </c>
      <c r="BN100" s="741">
        <v>91236</v>
      </c>
      <c r="BO100" s="741">
        <v>0</v>
      </c>
      <c r="BP100" s="741">
        <v>0</v>
      </c>
      <c r="BQ100" s="741">
        <v>0</v>
      </c>
      <c r="BR100" s="741">
        <v>0</v>
      </c>
      <c r="BS100" s="741">
        <v>0</v>
      </c>
      <c r="BT100" s="741">
        <v>0</v>
      </c>
    </row>
    <row r="101" spans="2:72" s="17" customFormat="1" ht="15.5">
      <c r="B101" s="735"/>
      <c r="C101" s="734">
        <v>69</v>
      </c>
      <c r="D101" s="736" t="s">
        <v>96</v>
      </c>
      <c r="E101" s="733" t="s">
        <v>682</v>
      </c>
      <c r="F101" s="736"/>
      <c r="G101" s="739"/>
      <c r="H101" s="739">
        <v>2015</v>
      </c>
      <c r="I101" s="738" t="s">
        <v>576</v>
      </c>
      <c r="J101" s="738" t="s">
        <v>590</v>
      </c>
      <c r="K101" s="633"/>
      <c r="L101" s="741"/>
      <c r="M101" s="741"/>
      <c r="N101" s="741"/>
      <c r="O101" s="741"/>
      <c r="P101" s="741">
        <v>5</v>
      </c>
      <c r="Q101" s="741">
        <v>4</v>
      </c>
      <c r="R101" s="741">
        <v>4</v>
      </c>
      <c r="S101" s="741">
        <v>4</v>
      </c>
      <c r="T101" s="741">
        <v>4</v>
      </c>
      <c r="U101" s="741">
        <v>4</v>
      </c>
      <c r="V101" s="741">
        <v>4</v>
      </c>
      <c r="W101" s="741">
        <v>4</v>
      </c>
      <c r="X101" s="741">
        <v>4</v>
      </c>
      <c r="Y101" s="741">
        <v>4</v>
      </c>
      <c r="Z101" s="741">
        <v>4</v>
      </c>
      <c r="AA101" s="741">
        <v>4</v>
      </c>
      <c r="AB101" s="741">
        <v>4</v>
      </c>
      <c r="AC101" s="741">
        <v>4</v>
      </c>
      <c r="AD101" s="741">
        <v>4</v>
      </c>
      <c r="AE101" s="741">
        <v>4</v>
      </c>
      <c r="AF101" s="741">
        <v>1</v>
      </c>
      <c r="AG101" s="741">
        <v>1</v>
      </c>
      <c r="AH101" s="741">
        <v>1</v>
      </c>
      <c r="AI101" s="741">
        <v>1</v>
      </c>
      <c r="AJ101" s="741">
        <v>0</v>
      </c>
      <c r="AK101" s="741">
        <v>0</v>
      </c>
      <c r="AL101" s="741">
        <v>0</v>
      </c>
      <c r="AM101" s="741">
        <v>0</v>
      </c>
      <c r="AN101" s="741">
        <v>0</v>
      </c>
      <c r="AO101" s="741">
        <v>0</v>
      </c>
      <c r="AP101" s="633"/>
      <c r="AQ101" s="741"/>
      <c r="AR101" s="741"/>
      <c r="AS101" s="741"/>
      <c r="AT101" s="741"/>
      <c r="AU101" s="741">
        <v>67392</v>
      </c>
      <c r="AV101" s="741">
        <v>66194</v>
      </c>
      <c r="AW101" s="741">
        <v>66194</v>
      </c>
      <c r="AX101" s="741">
        <v>66194</v>
      </c>
      <c r="AY101" s="741">
        <v>66194</v>
      </c>
      <c r="AZ101" s="741">
        <v>66194</v>
      </c>
      <c r="BA101" s="741">
        <v>66194</v>
      </c>
      <c r="BB101" s="741">
        <v>66160</v>
      </c>
      <c r="BC101" s="741">
        <v>66160</v>
      </c>
      <c r="BD101" s="741">
        <v>66160</v>
      </c>
      <c r="BE101" s="741">
        <v>61009</v>
      </c>
      <c r="BF101" s="741">
        <v>57867</v>
      </c>
      <c r="BG101" s="741">
        <v>57867</v>
      </c>
      <c r="BH101" s="741">
        <v>56623</v>
      </c>
      <c r="BI101" s="741">
        <v>56623</v>
      </c>
      <c r="BJ101" s="741">
        <v>56491</v>
      </c>
      <c r="BK101" s="741">
        <v>20928</v>
      </c>
      <c r="BL101" s="741">
        <v>20928</v>
      </c>
      <c r="BM101" s="741">
        <v>20928</v>
      </c>
      <c r="BN101" s="741">
        <v>20928</v>
      </c>
      <c r="BO101" s="741">
        <v>0</v>
      </c>
      <c r="BP101" s="741">
        <v>0</v>
      </c>
      <c r="BQ101" s="741">
        <v>0</v>
      </c>
      <c r="BR101" s="741">
        <v>0</v>
      </c>
      <c r="BS101" s="741">
        <v>0</v>
      </c>
      <c r="BT101" s="741">
        <v>0</v>
      </c>
    </row>
    <row r="102" spans="2:72" s="17" customFormat="1" ht="15.5">
      <c r="B102" s="735"/>
      <c r="C102" s="734">
        <v>70</v>
      </c>
      <c r="D102" s="736" t="s">
        <v>678</v>
      </c>
      <c r="E102" s="733" t="s">
        <v>682</v>
      </c>
      <c r="F102" s="736"/>
      <c r="G102" s="739"/>
      <c r="H102" s="739">
        <v>2015</v>
      </c>
      <c r="I102" s="738" t="s">
        <v>576</v>
      </c>
      <c r="J102" s="738" t="s">
        <v>590</v>
      </c>
      <c r="K102" s="633"/>
      <c r="L102" s="741"/>
      <c r="M102" s="741"/>
      <c r="N102" s="741"/>
      <c r="O102" s="741"/>
      <c r="P102" s="741">
        <v>57</v>
      </c>
      <c r="Q102" s="741">
        <v>57</v>
      </c>
      <c r="R102" s="741">
        <v>57</v>
      </c>
      <c r="S102" s="741">
        <v>57</v>
      </c>
      <c r="T102" s="741">
        <v>57</v>
      </c>
      <c r="U102" s="741">
        <v>57</v>
      </c>
      <c r="V102" s="741">
        <v>57</v>
      </c>
      <c r="W102" s="741">
        <v>57</v>
      </c>
      <c r="X102" s="741">
        <v>57</v>
      </c>
      <c r="Y102" s="741">
        <v>57</v>
      </c>
      <c r="Z102" s="741">
        <v>57</v>
      </c>
      <c r="AA102" s="741">
        <v>57</v>
      </c>
      <c r="AB102" s="741">
        <v>57</v>
      </c>
      <c r="AC102" s="741">
        <v>57</v>
      </c>
      <c r="AD102" s="741">
        <v>57</v>
      </c>
      <c r="AE102" s="741">
        <v>57</v>
      </c>
      <c r="AF102" s="741">
        <v>57</v>
      </c>
      <c r="AG102" s="741">
        <v>57</v>
      </c>
      <c r="AH102" s="741">
        <v>54</v>
      </c>
      <c r="AI102" s="741">
        <v>0</v>
      </c>
      <c r="AJ102" s="741">
        <v>0</v>
      </c>
      <c r="AK102" s="741">
        <v>0</v>
      </c>
      <c r="AL102" s="741">
        <v>0</v>
      </c>
      <c r="AM102" s="741">
        <v>0</v>
      </c>
      <c r="AN102" s="741">
        <v>0</v>
      </c>
      <c r="AO102" s="741">
        <v>0</v>
      </c>
      <c r="AP102" s="633"/>
      <c r="AQ102" s="741"/>
      <c r="AR102" s="741"/>
      <c r="AS102" s="741"/>
      <c r="AT102" s="741"/>
      <c r="AU102" s="741">
        <v>111571</v>
      </c>
      <c r="AV102" s="741">
        <v>111571</v>
      </c>
      <c r="AW102" s="741">
        <v>111571</v>
      </c>
      <c r="AX102" s="741">
        <v>111571</v>
      </c>
      <c r="AY102" s="741">
        <v>111571</v>
      </c>
      <c r="AZ102" s="741">
        <v>111571</v>
      </c>
      <c r="BA102" s="741">
        <v>111571</v>
      </c>
      <c r="BB102" s="741">
        <v>111571</v>
      </c>
      <c r="BC102" s="741">
        <v>111571</v>
      </c>
      <c r="BD102" s="741">
        <v>111571</v>
      </c>
      <c r="BE102" s="741">
        <v>111571</v>
      </c>
      <c r="BF102" s="741">
        <v>111571</v>
      </c>
      <c r="BG102" s="741">
        <v>111571</v>
      </c>
      <c r="BH102" s="741">
        <v>111571</v>
      </c>
      <c r="BI102" s="741">
        <v>111571</v>
      </c>
      <c r="BJ102" s="741">
        <v>111571</v>
      </c>
      <c r="BK102" s="741">
        <v>111571</v>
      </c>
      <c r="BL102" s="741">
        <v>111571</v>
      </c>
      <c r="BM102" s="741">
        <v>108546</v>
      </c>
      <c r="BN102" s="741">
        <v>0</v>
      </c>
      <c r="BO102" s="741">
        <v>0</v>
      </c>
      <c r="BP102" s="741">
        <v>0</v>
      </c>
      <c r="BQ102" s="741">
        <v>0</v>
      </c>
      <c r="BR102" s="741">
        <v>0</v>
      </c>
      <c r="BS102" s="741">
        <v>0</v>
      </c>
      <c r="BT102" s="741">
        <v>0</v>
      </c>
    </row>
    <row r="103" spans="2:72" s="17" customFormat="1" ht="15.5">
      <c r="B103" s="735"/>
      <c r="C103" s="734">
        <v>72</v>
      </c>
      <c r="D103" s="736" t="s">
        <v>99</v>
      </c>
      <c r="E103" s="733" t="s">
        <v>682</v>
      </c>
      <c r="F103" s="736"/>
      <c r="G103" s="739"/>
      <c r="H103" s="739">
        <v>2015</v>
      </c>
      <c r="I103" s="738" t="s">
        <v>576</v>
      </c>
      <c r="J103" s="738" t="s">
        <v>590</v>
      </c>
      <c r="K103" s="633"/>
      <c r="L103" s="741"/>
      <c r="M103" s="741"/>
      <c r="N103" s="741"/>
      <c r="O103" s="741"/>
      <c r="P103" s="741">
        <v>35</v>
      </c>
      <c r="Q103" s="741">
        <v>35</v>
      </c>
      <c r="R103" s="741">
        <v>35</v>
      </c>
      <c r="S103" s="741">
        <v>35</v>
      </c>
      <c r="T103" s="741">
        <v>0</v>
      </c>
      <c r="U103" s="741">
        <v>0</v>
      </c>
      <c r="V103" s="741">
        <v>0</v>
      </c>
      <c r="W103" s="741">
        <v>0</v>
      </c>
      <c r="X103" s="741">
        <v>0</v>
      </c>
      <c r="Y103" s="741">
        <v>0</v>
      </c>
      <c r="Z103" s="741">
        <v>0</v>
      </c>
      <c r="AA103" s="741">
        <v>0</v>
      </c>
      <c r="AB103" s="741">
        <v>0</v>
      </c>
      <c r="AC103" s="741">
        <v>0</v>
      </c>
      <c r="AD103" s="741">
        <v>0</v>
      </c>
      <c r="AE103" s="741">
        <v>0</v>
      </c>
      <c r="AF103" s="741">
        <v>0</v>
      </c>
      <c r="AG103" s="741">
        <v>0</v>
      </c>
      <c r="AH103" s="741">
        <v>0</v>
      </c>
      <c r="AI103" s="741">
        <v>0</v>
      </c>
      <c r="AJ103" s="741">
        <v>0</v>
      </c>
      <c r="AK103" s="741">
        <v>0</v>
      </c>
      <c r="AL103" s="741">
        <v>0</v>
      </c>
      <c r="AM103" s="741">
        <v>0</v>
      </c>
      <c r="AN103" s="741">
        <v>0</v>
      </c>
      <c r="AO103" s="741">
        <v>0</v>
      </c>
      <c r="AP103" s="633"/>
      <c r="AQ103" s="741"/>
      <c r="AR103" s="741"/>
      <c r="AS103" s="741"/>
      <c r="AT103" s="741"/>
      <c r="AU103" s="741">
        <v>165936</v>
      </c>
      <c r="AV103" s="741">
        <v>165936</v>
      </c>
      <c r="AW103" s="741">
        <v>165936</v>
      </c>
      <c r="AX103" s="741">
        <v>165936</v>
      </c>
      <c r="AY103" s="741">
        <v>0</v>
      </c>
      <c r="AZ103" s="741">
        <v>0</v>
      </c>
      <c r="BA103" s="741">
        <v>0</v>
      </c>
      <c r="BB103" s="741">
        <v>0</v>
      </c>
      <c r="BC103" s="741">
        <v>0</v>
      </c>
      <c r="BD103" s="741">
        <v>0</v>
      </c>
      <c r="BE103" s="741">
        <v>0</v>
      </c>
      <c r="BF103" s="741">
        <v>0</v>
      </c>
      <c r="BG103" s="741">
        <v>0</v>
      </c>
      <c r="BH103" s="741">
        <v>0</v>
      </c>
      <c r="BI103" s="741">
        <v>0</v>
      </c>
      <c r="BJ103" s="741">
        <v>0</v>
      </c>
      <c r="BK103" s="741">
        <v>0</v>
      </c>
      <c r="BL103" s="741">
        <v>0</v>
      </c>
      <c r="BM103" s="741">
        <v>0</v>
      </c>
      <c r="BN103" s="741">
        <v>0</v>
      </c>
      <c r="BO103" s="741">
        <v>0</v>
      </c>
      <c r="BP103" s="741">
        <v>0</v>
      </c>
      <c r="BQ103" s="741">
        <v>0</v>
      </c>
      <c r="BR103" s="741">
        <v>0</v>
      </c>
      <c r="BS103" s="741">
        <v>0</v>
      </c>
      <c r="BT103" s="741">
        <v>0</v>
      </c>
    </row>
    <row r="104" spans="2:72" s="17" customFormat="1" ht="15.5">
      <c r="B104" s="735"/>
      <c r="C104" s="734">
        <v>73</v>
      </c>
      <c r="D104" s="736" t="s">
        <v>100</v>
      </c>
      <c r="E104" s="733" t="s">
        <v>682</v>
      </c>
      <c r="F104" s="736"/>
      <c r="G104" s="739"/>
      <c r="H104" s="739">
        <v>2015</v>
      </c>
      <c r="I104" s="738" t="s">
        <v>576</v>
      </c>
      <c r="J104" s="738" t="s">
        <v>590</v>
      </c>
      <c r="K104" s="633"/>
      <c r="L104" s="741"/>
      <c r="M104" s="741"/>
      <c r="N104" s="741"/>
      <c r="O104" s="741"/>
      <c r="P104" s="741">
        <v>465</v>
      </c>
      <c r="Q104" s="741">
        <v>465</v>
      </c>
      <c r="R104" s="741">
        <v>439</v>
      </c>
      <c r="S104" s="741">
        <v>439</v>
      </c>
      <c r="T104" s="741">
        <v>439</v>
      </c>
      <c r="U104" s="741">
        <v>439</v>
      </c>
      <c r="V104" s="741">
        <v>425</v>
      </c>
      <c r="W104" s="741">
        <v>425</v>
      </c>
      <c r="X104" s="741">
        <v>420</v>
      </c>
      <c r="Y104" s="741">
        <v>373</v>
      </c>
      <c r="Z104" s="741">
        <v>246</v>
      </c>
      <c r="AA104" s="741">
        <v>237</v>
      </c>
      <c r="AB104" s="741">
        <v>217</v>
      </c>
      <c r="AC104" s="741">
        <v>217</v>
      </c>
      <c r="AD104" s="741">
        <v>217</v>
      </c>
      <c r="AE104" s="741">
        <v>154</v>
      </c>
      <c r="AF104" s="741">
        <v>23</v>
      </c>
      <c r="AG104" s="741">
        <v>23</v>
      </c>
      <c r="AH104" s="741">
        <v>23</v>
      </c>
      <c r="AI104" s="741">
        <v>23</v>
      </c>
      <c r="AJ104" s="741">
        <v>0</v>
      </c>
      <c r="AK104" s="741">
        <v>0</v>
      </c>
      <c r="AL104" s="741">
        <v>0</v>
      </c>
      <c r="AM104" s="741">
        <v>0</v>
      </c>
      <c r="AN104" s="741">
        <v>0</v>
      </c>
      <c r="AO104" s="741">
        <v>0</v>
      </c>
      <c r="AP104" s="633"/>
      <c r="AQ104" s="741"/>
      <c r="AR104" s="741"/>
      <c r="AS104" s="741"/>
      <c r="AT104" s="741"/>
      <c r="AU104" s="741">
        <v>3423065</v>
      </c>
      <c r="AV104" s="741">
        <v>3423065</v>
      </c>
      <c r="AW104" s="741">
        <v>3340964</v>
      </c>
      <c r="AX104" s="741">
        <v>3340964</v>
      </c>
      <c r="AY104" s="741">
        <v>3340964</v>
      </c>
      <c r="AZ104" s="741">
        <v>3340964</v>
      </c>
      <c r="BA104" s="741">
        <v>3261678</v>
      </c>
      <c r="BB104" s="741">
        <v>3261678</v>
      </c>
      <c r="BC104" s="741">
        <v>3242463</v>
      </c>
      <c r="BD104" s="741">
        <v>2976714</v>
      </c>
      <c r="BE104" s="741">
        <v>2275534</v>
      </c>
      <c r="BF104" s="741">
        <v>2224521</v>
      </c>
      <c r="BG104" s="741">
        <v>1564134</v>
      </c>
      <c r="BH104" s="741">
        <v>1564134</v>
      </c>
      <c r="BI104" s="741">
        <v>1564134</v>
      </c>
      <c r="BJ104" s="741">
        <v>1094178</v>
      </c>
      <c r="BK104" s="741">
        <v>72271</v>
      </c>
      <c r="BL104" s="741">
        <v>72271</v>
      </c>
      <c r="BM104" s="741">
        <v>72271</v>
      </c>
      <c r="BN104" s="741">
        <v>72271</v>
      </c>
      <c r="BO104" s="741">
        <v>0</v>
      </c>
      <c r="BP104" s="741">
        <v>0</v>
      </c>
      <c r="BQ104" s="741">
        <v>0</v>
      </c>
      <c r="BR104" s="741">
        <v>0</v>
      </c>
      <c r="BS104" s="741">
        <v>0</v>
      </c>
      <c r="BT104" s="741">
        <v>0</v>
      </c>
    </row>
    <row r="105" spans="2:72" s="17" customFormat="1" ht="15.5">
      <c r="B105" s="735"/>
      <c r="C105" s="734">
        <v>74</v>
      </c>
      <c r="D105" s="736" t="s">
        <v>101</v>
      </c>
      <c r="E105" s="733" t="s">
        <v>682</v>
      </c>
      <c r="F105" s="736"/>
      <c r="G105" s="739"/>
      <c r="H105" s="739">
        <v>2015</v>
      </c>
      <c r="I105" s="738" t="s">
        <v>576</v>
      </c>
      <c r="J105" s="738" t="s">
        <v>590</v>
      </c>
      <c r="K105" s="633"/>
      <c r="L105" s="741"/>
      <c r="M105" s="741"/>
      <c r="N105" s="741"/>
      <c r="O105" s="741"/>
      <c r="P105" s="741">
        <v>18</v>
      </c>
      <c r="Q105" s="741">
        <v>15</v>
      </c>
      <c r="R105" s="741">
        <v>12</v>
      </c>
      <c r="S105" s="741">
        <v>12</v>
      </c>
      <c r="T105" s="741">
        <v>12</v>
      </c>
      <c r="U105" s="741">
        <v>12</v>
      </c>
      <c r="V105" s="741">
        <v>12</v>
      </c>
      <c r="W105" s="741">
        <v>12</v>
      </c>
      <c r="X105" s="741">
        <v>12</v>
      </c>
      <c r="Y105" s="741">
        <v>12</v>
      </c>
      <c r="Z105" s="741">
        <v>12</v>
      </c>
      <c r="AA105" s="741">
        <v>1</v>
      </c>
      <c r="AB105" s="741">
        <v>0</v>
      </c>
      <c r="AC105" s="741">
        <v>0</v>
      </c>
      <c r="AD105" s="741">
        <v>0</v>
      </c>
      <c r="AE105" s="741">
        <v>0</v>
      </c>
      <c r="AF105" s="741">
        <v>0</v>
      </c>
      <c r="AG105" s="741">
        <v>0</v>
      </c>
      <c r="AH105" s="741">
        <v>0</v>
      </c>
      <c r="AI105" s="741">
        <v>0</v>
      </c>
      <c r="AJ105" s="741">
        <v>0</v>
      </c>
      <c r="AK105" s="741">
        <v>0</v>
      </c>
      <c r="AL105" s="741">
        <v>0</v>
      </c>
      <c r="AM105" s="741">
        <v>0</v>
      </c>
      <c r="AN105" s="741">
        <v>0</v>
      </c>
      <c r="AO105" s="741">
        <v>0</v>
      </c>
      <c r="AP105" s="633"/>
      <c r="AQ105" s="741"/>
      <c r="AR105" s="741"/>
      <c r="AS105" s="741"/>
      <c r="AT105" s="741"/>
      <c r="AU105" s="741">
        <v>77589</v>
      </c>
      <c r="AV105" s="741">
        <v>64461</v>
      </c>
      <c r="AW105" s="741">
        <v>53135</v>
      </c>
      <c r="AX105" s="741">
        <v>53135</v>
      </c>
      <c r="AY105" s="741">
        <v>53135</v>
      </c>
      <c r="AZ105" s="741">
        <v>53135</v>
      </c>
      <c r="BA105" s="741">
        <v>53135</v>
      </c>
      <c r="BB105" s="741">
        <v>53135</v>
      </c>
      <c r="BC105" s="741">
        <v>53135</v>
      </c>
      <c r="BD105" s="741">
        <v>53135</v>
      </c>
      <c r="BE105" s="741">
        <v>49406</v>
      </c>
      <c r="BF105" s="741">
        <v>5088</v>
      </c>
      <c r="BG105" s="741">
        <v>0</v>
      </c>
      <c r="BH105" s="741">
        <v>0</v>
      </c>
      <c r="BI105" s="741">
        <v>0</v>
      </c>
      <c r="BJ105" s="741">
        <v>0</v>
      </c>
      <c r="BK105" s="741">
        <v>0</v>
      </c>
      <c r="BL105" s="741">
        <v>0</v>
      </c>
      <c r="BM105" s="741">
        <v>0</v>
      </c>
      <c r="BN105" s="741">
        <v>0</v>
      </c>
      <c r="BO105" s="741">
        <v>0</v>
      </c>
      <c r="BP105" s="741">
        <v>0</v>
      </c>
      <c r="BQ105" s="741">
        <v>0</v>
      </c>
      <c r="BR105" s="741">
        <v>0</v>
      </c>
      <c r="BS105" s="741">
        <v>0</v>
      </c>
      <c r="BT105" s="741">
        <v>0</v>
      </c>
    </row>
    <row r="106" spans="2:72" s="17" customFormat="1" ht="15.5">
      <c r="B106" s="735"/>
      <c r="C106" s="734">
        <v>78</v>
      </c>
      <c r="D106" s="736" t="s">
        <v>106</v>
      </c>
      <c r="E106" s="733" t="s">
        <v>682</v>
      </c>
      <c r="F106" s="736"/>
      <c r="G106" s="739"/>
      <c r="H106" s="739">
        <v>2015</v>
      </c>
      <c r="I106" s="738" t="s">
        <v>576</v>
      </c>
      <c r="J106" s="738" t="s">
        <v>590</v>
      </c>
      <c r="K106" s="633"/>
      <c r="L106" s="741"/>
      <c r="M106" s="741"/>
      <c r="N106" s="741"/>
      <c r="O106" s="741"/>
      <c r="P106" s="741">
        <v>4</v>
      </c>
      <c r="Q106" s="741">
        <v>4</v>
      </c>
      <c r="R106" s="741">
        <v>4</v>
      </c>
      <c r="S106" s="741">
        <v>4</v>
      </c>
      <c r="T106" s="741">
        <v>4</v>
      </c>
      <c r="U106" s="741">
        <v>4</v>
      </c>
      <c r="V106" s="741">
        <v>4</v>
      </c>
      <c r="W106" s="741">
        <v>4</v>
      </c>
      <c r="X106" s="741">
        <v>4</v>
      </c>
      <c r="Y106" s="741">
        <v>4</v>
      </c>
      <c r="Z106" s="741">
        <v>0</v>
      </c>
      <c r="AA106" s="741">
        <v>0</v>
      </c>
      <c r="AB106" s="741">
        <v>0</v>
      </c>
      <c r="AC106" s="741">
        <v>0</v>
      </c>
      <c r="AD106" s="741">
        <v>0</v>
      </c>
      <c r="AE106" s="741">
        <v>0</v>
      </c>
      <c r="AF106" s="741">
        <v>0</v>
      </c>
      <c r="AG106" s="741">
        <v>0</v>
      </c>
      <c r="AH106" s="741">
        <v>0</v>
      </c>
      <c r="AI106" s="741">
        <v>0</v>
      </c>
      <c r="AJ106" s="741">
        <v>0</v>
      </c>
      <c r="AK106" s="741">
        <v>0</v>
      </c>
      <c r="AL106" s="741">
        <v>0</v>
      </c>
      <c r="AM106" s="741">
        <v>0</v>
      </c>
      <c r="AN106" s="741">
        <v>0</v>
      </c>
      <c r="AO106" s="741">
        <v>0</v>
      </c>
      <c r="AP106" s="633"/>
      <c r="AQ106" s="741"/>
      <c r="AR106" s="741"/>
      <c r="AS106" s="741"/>
      <c r="AT106" s="741"/>
      <c r="AU106" s="741">
        <v>12813</v>
      </c>
      <c r="AV106" s="741">
        <v>12813</v>
      </c>
      <c r="AW106" s="741">
        <v>12813</v>
      </c>
      <c r="AX106" s="741">
        <v>12813</v>
      </c>
      <c r="AY106" s="741">
        <v>12813</v>
      </c>
      <c r="AZ106" s="741">
        <v>12813</v>
      </c>
      <c r="BA106" s="741">
        <v>12813</v>
      </c>
      <c r="BB106" s="741">
        <v>12813</v>
      </c>
      <c r="BC106" s="741">
        <v>12813</v>
      </c>
      <c r="BD106" s="741">
        <v>12813</v>
      </c>
      <c r="BE106" s="741">
        <v>0</v>
      </c>
      <c r="BF106" s="741">
        <v>0</v>
      </c>
      <c r="BG106" s="741">
        <v>0</v>
      </c>
      <c r="BH106" s="741">
        <v>0</v>
      </c>
      <c r="BI106" s="741">
        <v>0</v>
      </c>
      <c r="BJ106" s="741">
        <v>0</v>
      </c>
      <c r="BK106" s="741">
        <v>0</v>
      </c>
      <c r="BL106" s="741">
        <v>0</v>
      </c>
      <c r="BM106" s="741">
        <v>0</v>
      </c>
      <c r="BN106" s="741">
        <v>0</v>
      </c>
      <c r="BO106" s="741">
        <v>0</v>
      </c>
      <c r="BP106" s="741">
        <v>0</v>
      </c>
      <c r="BQ106" s="741">
        <v>0</v>
      </c>
      <c r="BR106" s="741">
        <v>0</v>
      </c>
      <c r="BS106" s="741">
        <v>0</v>
      </c>
      <c r="BT106" s="741">
        <v>0</v>
      </c>
    </row>
    <row r="107" spans="2:72" s="17" customFormat="1" ht="15.5">
      <c r="B107" s="735"/>
      <c r="C107" s="734">
        <v>80</v>
      </c>
      <c r="D107" s="736" t="s">
        <v>108</v>
      </c>
      <c r="E107" s="733" t="s">
        <v>682</v>
      </c>
      <c r="F107" s="736"/>
      <c r="G107" s="739"/>
      <c r="H107" s="739">
        <v>2015</v>
      </c>
      <c r="I107" s="738" t="s">
        <v>576</v>
      </c>
      <c r="J107" s="738" t="s">
        <v>590</v>
      </c>
      <c r="K107" s="633"/>
      <c r="L107" s="741"/>
      <c r="M107" s="741"/>
      <c r="N107" s="741"/>
      <c r="O107" s="741"/>
      <c r="P107" s="741">
        <v>1</v>
      </c>
      <c r="Q107" s="741">
        <v>1</v>
      </c>
      <c r="R107" s="741">
        <v>1</v>
      </c>
      <c r="S107" s="741">
        <v>1</v>
      </c>
      <c r="T107" s="741">
        <v>1</v>
      </c>
      <c r="U107" s="741">
        <v>1</v>
      </c>
      <c r="V107" s="741">
        <v>1</v>
      </c>
      <c r="W107" s="741">
        <v>1</v>
      </c>
      <c r="X107" s="741">
        <v>1</v>
      </c>
      <c r="Y107" s="741">
        <v>1</v>
      </c>
      <c r="Z107" s="741">
        <v>1</v>
      </c>
      <c r="AA107" s="741">
        <v>1</v>
      </c>
      <c r="AB107" s="741">
        <v>1</v>
      </c>
      <c r="AC107" s="741">
        <v>1</v>
      </c>
      <c r="AD107" s="741">
        <v>0</v>
      </c>
      <c r="AE107" s="741">
        <v>0</v>
      </c>
      <c r="AF107" s="741">
        <v>0</v>
      </c>
      <c r="AG107" s="741">
        <v>0</v>
      </c>
      <c r="AH107" s="741">
        <v>0</v>
      </c>
      <c r="AI107" s="741">
        <v>0</v>
      </c>
      <c r="AJ107" s="741">
        <v>0</v>
      </c>
      <c r="AK107" s="741">
        <v>0</v>
      </c>
      <c r="AL107" s="741">
        <v>0</v>
      </c>
      <c r="AM107" s="741">
        <v>0</v>
      </c>
      <c r="AN107" s="741">
        <v>0</v>
      </c>
      <c r="AO107" s="741">
        <v>0</v>
      </c>
      <c r="AP107" s="633"/>
      <c r="AQ107" s="741"/>
      <c r="AR107" s="741"/>
      <c r="AS107" s="741"/>
      <c r="AT107" s="741"/>
      <c r="AU107" s="741">
        <v>14724</v>
      </c>
      <c r="AV107" s="741">
        <v>11398</v>
      </c>
      <c r="AW107" s="741">
        <v>10796</v>
      </c>
      <c r="AX107" s="741">
        <v>10195</v>
      </c>
      <c r="AY107" s="741">
        <v>10195</v>
      </c>
      <c r="AZ107" s="741">
        <v>10195</v>
      </c>
      <c r="BA107" s="741">
        <v>9386</v>
      </c>
      <c r="BB107" s="741">
        <v>8836</v>
      </c>
      <c r="BC107" s="741">
        <v>4382</v>
      </c>
      <c r="BD107" s="741">
        <v>4382</v>
      </c>
      <c r="BE107" s="741">
        <v>4382</v>
      </c>
      <c r="BF107" s="741">
        <v>4382</v>
      </c>
      <c r="BG107" s="741">
        <v>4062</v>
      </c>
      <c r="BH107" s="741">
        <v>4062</v>
      </c>
      <c r="BI107" s="741">
        <v>1322</v>
      </c>
      <c r="BJ107" s="741">
        <v>1219</v>
      </c>
      <c r="BK107" s="741">
        <v>1219</v>
      </c>
      <c r="BL107" s="741">
        <v>1219</v>
      </c>
      <c r="BM107" s="741">
        <v>1219</v>
      </c>
      <c r="BN107" s="741">
        <v>1219</v>
      </c>
      <c r="BO107" s="741">
        <v>591</v>
      </c>
      <c r="BP107" s="741">
        <v>0</v>
      </c>
      <c r="BQ107" s="741">
        <v>0</v>
      </c>
      <c r="BR107" s="741">
        <v>0</v>
      </c>
      <c r="BS107" s="741">
        <v>0</v>
      </c>
      <c r="BT107" s="741">
        <v>0</v>
      </c>
    </row>
    <row r="108" spans="2:72" s="17" customFormat="1" ht="15.5">
      <c r="B108" s="735"/>
      <c r="C108" s="734">
        <v>150</v>
      </c>
      <c r="D108" s="736" t="s">
        <v>95</v>
      </c>
      <c r="E108" s="733" t="s">
        <v>682</v>
      </c>
      <c r="F108" s="736"/>
      <c r="G108" s="739"/>
      <c r="H108" s="739">
        <v>2015</v>
      </c>
      <c r="I108" s="738" t="s">
        <v>576</v>
      </c>
      <c r="J108" s="738" t="s">
        <v>583</v>
      </c>
      <c r="K108" s="633"/>
      <c r="L108" s="741"/>
      <c r="M108" s="741"/>
      <c r="N108" s="741"/>
      <c r="O108" s="741"/>
      <c r="P108" s="741">
        <v>3</v>
      </c>
      <c r="Q108" s="741">
        <v>3</v>
      </c>
      <c r="R108" s="741">
        <v>3</v>
      </c>
      <c r="S108" s="741">
        <v>3</v>
      </c>
      <c r="T108" s="741">
        <v>3</v>
      </c>
      <c r="U108" s="741">
        <v>3</v>
      </c>
      <c r="V108" s="741">
        <v>3</v>
      </c>
      <c r="W108" s="741">
        <v>3</v>
      </c>
      <c r="X108" s="741">
        <v>3</v>
      </c>
      <c r="Y108" s="741">
        <v>3</v>
      </c>
      <c r="Z108" s="741">
        <v>2</v>
      </c>
      <c r="AA108" s="741">
        <v>2</v>
      </c>
      <c r="AB108" s="741">
        <v>2</v>
      </c>
      <c r="AC108" s="741">
        <v>2</v>
      </c>
      <c r="AD108" s="741">
        <v>2</v>
      </c>
      <c r="AE108" s="741">
        <v>2</v>
      </c>
      <c r="AF108" s="741">
        <v>1</v>
      </c>
      <c r="AG108" s="741">
        <v>1</v>
      </c>
      <c r="AH108" s="741">
        <v>1</v>
      </c>
      <c r="AI108" s="741">
        <v>1</v>
      </c>
      <c r="AJ108" s="741">
        <v>0</v>
      </c>
      <c r="AK108" s="741">
        <v>0</v>
      </c>
      <c r="AL108" s="741">
        <v>0</v>
      </c>
      <c r="AM108" s="741">
        <v>0</v>
      </c>
      <c r="AN108" s="741">
        <v>0</v>
      </c>
      <c r="AO108" s="741">
        <v>0</v>
      </c>
      <c r="AP108" s="633"/>
      <c r="AQ108" s="741"/>
      <c r="AR108" s="741"/>
      <c r="AS108" s="741"/>
      <c r="AT108" s="741"/>
      <c r="AU108" s="741">
        <v>43975</v>
      </c>
      <c r="AV108" s="741">
        <v>43600</v>
      </c>
      <c r="AW108" s="741">
        <v>43600</v>
      </c>
      <c r="AX108" s="741">
        <v>43600</v>
      </c>
      <c r="AY108" s="741">
        <v>43600</v>
      </c>
      <c r="AZ108" s="741">
        <v>43600</v>
      </c>
      <c r="BA108" s="741">
        <v>43600</v>
      </c>
      <c r="BB108" s="741">
        <v>43598</v>
      </c>
      <c r="BC108" s="741">
        <v>43598</v>
      </c>
      <c r="BD108" s="741">
        <v>43598</v>
      </c>
      <c r="BE108" s="741">
        <v>38996</v>
      </c>
      <c r="BF108" s="741">
        <v>38421</v>
      </c>
      <c r="BG108" s="741">
        <v>38421</v>
      </c>
      <c r="BH108" s="741">
        <v>38357</v>
      </c>
      <c r="BI108" s="741">
        <v>38357</v>
      </c>
      <c r="BJ108" s="741">
        <v>38290</v>
      </c>
      <c r="BK108" s="741">
        <v>14069</v>
      </c>
      <c r="BL108" s="741">
        <v>14069</v>
      </c>
      <c r="BM108" s="741">
        <v>14069</v>
      </c>
      <c r="BN108" s="741">
        <v>14069</v>
      </c>
      <c r="BO108" s="741">
        <v>0</v>
      </c>
      <c r="BP108" s="741">
        <v>0</v>
      </c>
      <c r="BQ108" s="741">
        <v>0</v>
      </c>
      <c r="BR108" s="741">
        <v>0</v>
      </c>
      <c r="BS108" s="741">
        <v>0</v>
      </c>
      <c r="BT108" s="741">
        <v>0</v>
      </c>
    </row>
    <row r="109" spans="2:72" s="17" customFormat="1" ht="15.5">
      <c r="B109" s="735"/>
      <c r="C109" s="734">
        <v>151</v>
      </c>
      <c r="D109" s="736" t="s">
        <v>96</v>
      </c>
      <c r="E109" s="733" t="s">
        <v>682</v>
      </c>
      <c r="F109" s="736"/>
      <c r="G109" s="739"/>
      <c r="H109" s="739">
        <v>2015</v>
      </c>
      <c r="I109" s="738" t="s">
        <v>576</v>
      </c>
      <c r="J109" s="738" t="s">
        <v>583</v>
      </c>
      <c r="K109" s="633"/>
      <c r="L109" s="741"/>
      <c r="M109" s="741"/>
      <c r="N109" s="741"/>
      <c r="O109" s="741"/>
      <c r="P109" s="741">
        <v>0</v>
      </c>
      <c r="Q109" s="741">
        <v>0</v>
      </c>
      <c r="R109" s="741">
        <v>0</v>
      </c>
      <c r="S109" s="741">
        <v>0</v>
      </c>
      <c r="T109" s="741">
        <v>0</v>
      </c>
      <c r="U109" s="741">
        <v>0</v>
      </c>
      <c r="V109" s="741">
        <v>0</v>
      </c>
      <c r="W109" s="741">
        <v>0</v>
      </c>
      <c r="X109" s="741">
        <v>0</v>
      </c>
      <c r="Y109" s="741">
        <v>0</v>
      </c>
      <c r="Z109" s="741">
        <v>0</v>
      </c>
      <c r="AA109" s="741">
        <v>0</v>
      </c>
      <c r="AB109" s="741">
        <v>0</v>
      </c>
      <c r="AC109" s="741">
        <v>0</v>
      </c>
      <c r="AD109" s="741">
        <v>0</v>
      </c>
      <c r="AE109" s="741">
        <v>0</v>
      </c>
      <c r="AF109" s="741">
        <v>0</v>
      </c>
      <c r="AG109" s="741">
        <v>0</v>
      </c>
      <c r="AH109" s="741">
        <v>0</v>
      </c>
      <c r="AI109" s="741">
        <v>0</v>
      </c>
      <c r="AJ109" s="741">
        <v>0</v>
      </c>
      <c r="AK109" s="741">
        <v>0</v>
      </c>
      <c r="AL109" s="741">
        <v>0</v>
      </c>
      <c r="AM109" s="741">
        <v>0</v>
      </c>
      <c r="AN109" s="741">
        <v>0</v>
      </c>
      <c r="AO109" s="741">
        <v>0</v>
      </c>
      <c r="AP109" s="633"/>
      <c r="AQ109" s="741"/>
      <c r="AR109" s="741"/>
      <c r="AS109" s="741"/>
      <c r="AT109" s="741"/>
      <c r="AU109" s="741">
        <v>697</v>
      </c>
      <c r="AV109" s="741">
        <v>689</v>
      </c>
      <c r="AW109" s="741">
        <v>689</v>
      </c>
      <c r="AX109" s="741">
        <v>689</v>
      </c>
      <c r="AY109" s="741">
        <v>689</v>
      </c>
      <c r="AZ109" s="741">
        <v>689</v>
      </c>
      <c r="BA109" s="741">
        <v>689</v>
      </c>
      <c r="BB109" s="741">
        <v>687</v>
      </c>
      <c r="BC109" s="741">
        <v>687</v>
      </c>
      <c r="BD109" s="741">
        <v>687</v>
      </c>
      <c r="BE109" s="741">
        <v>583</v>
      </c>
      <c r="BF109" s="741">
        <v>578</v>
      </c>
      <c r="BG109" s="741">
        <v>578</v>
      </c>
      <c r="BH109" s="741">
        <v>560</v>
      </c>
      <c r="BI109" s="741">
        <v>560</v>
      </c>
      <c r="BJ109" s="741">
        <v>558</v>
      </c>
      <c r="BK109" s="741">
        <v>233</v>
      </c>
      <c r="BL109" s="741">
        <v>233</v>
      </c>
      <c r="BM109" s="741">
        <v>233</v>
      </c>
      <c r="BN109" s="741">
        <v>233</v>
      </c>
      <c r="BO109" s="741">
        <v>0</v>
      </c>
      <c r="BP109" s="741">
        <v>0</v>
      </c>
      <c r="BQ109" s="741">
        <v>0</v>
      </c>
      <c r="BR109" s="741">
        <v>0</v>
      </c>
      <c r="BS109" s="741">
        <v>0</v>
      </c>
      <c r="BT109" s="741">
        <v>0</v>
      </c>
    </row>
    <row r="110" spans="2:72" s="17" customFormat="1" ht="15.5">
      <c r="B110" s="735"/>
      <c r="C110" s="734">
        <v>152</v>
      </c>
      <c r="D110" s="736" t="s">
        <v>678</v>
      </c>
      <c r="E110" s="733" t="s">
        <v>682</v>
      </c>
      <c r="F110" s="736"/>
      <c r="G110" s="739"/>
      <c r="H110" s="739">
        <v>2015</v>
      </c>
      <c r="I110" s="738" t="s">
        <v>576</v>
      </c>
      <c r="J110" s="738" t="s">
        <v>583</v>
      </c>
      <c r="K110" s="633"/>
      <c r="L110" s="741"/>
      <c r="M110" s="741"/>
      <c r="N110" s="741"/>
      <c r="O110" s="741"/>
      <c r="P110" s="741">
        <v>2</v>
      </c>
      <c r="Q110" s="741">
        <v>2</v>
      </c>
      <c r="R110" s="741">
        <v>2</v>
      </c>
      <c r="S110" s="741">
        <v>2</v>
      </c>
      <c r="T110" s="741">
        <v>2</v>
      </c>
      <c r="U110" s="741">
        <v>2</v>
      </c>
      <c r="V110" s="741">
        <v>2</v>
      </c>
      <c r="W110" s="741">
        <v>2</v>
      </c>
      <c r="X110" s="741">
        <v>2</v>
      </c>
      <c r="Y110" s="741">
        <v>2</v>
      </c>
      <c r="Z110" s="741">
        <v>2</v>
      </c>
      <c r="AA110" s="741">
        <v>2</v>
      </c>
      <c r="AB110" s="741">
        <v>2</v>
      </c>
      <c r="AC110" s="741">
        <v>2</v>
      </c>
      <c r="AD110" s="741">
        <v>2</v>
      </c>
      <c r="AE110" s="741">
        <v>2</v>
      </c>
      <c r="AF110" s="741">
        <v>2</v>
      </c>
      <c r="AG110" s="741">
        <v>2</v>
      </c>
      <c r="AH110" s="741">
        <v>2</v>
      </c>
      <c r="AI110" s="741">
        <v>0</v>
      </c>
      <c r="AJ110" s="741">
        <v>0</v>
      </c>
      <c r="AK110" s="741">
        <v>0</v>
      </c>
      <c r="AL110" s="741">
        <v>0</v>
      </c>
      <c r="AM110" s="741">
        <v>0</v>
      </c>
      <c r="AN110" s="741">
        <v>0</v>
      </c>
      <c r="AO110" s="741">
        <v>0</v>
      </c>
      <c r="AP110" s="633"/>
      <c r="AQ110" s="741"/>
      <c r="AR110" s="741"/>
      <c r="AS110" s="741"/>
      <c r="AT110" s="741"/>
      <c r="AU110" s="741">
        <v>4285</v>
      </c>
      <c r="AV110" s="741">
        <v>4285</v>
      </c>
      <c r="AW110" s="741">
        <v>4285</v>
      </c>
      <c r="AX110" s="741">
        <v>4285</v>
      </c>
      <c r="AY110" s="741">
        <v>4285</v>
      </c>
      <c r="AZ110" s="741">
        <v>4285</v>
      </c>
      <c r="BA110" s="741">
        <v>4285</v>
      </c>
      <c r="BB110" s="741">
        <v>4285</v>
      </c>
      <c r="BC110" s="741">
        <v>4285</v>
      </c>
      <c r="BD110" s="741">
        <v>4285</v>
      </c>
      <c r="BE110" s="741">
        <v>4285</v>
      </c>
      <c r="BF110" s="741">
        <v>4285</v>
      </c>
      <c r="BG110" s="741">
        <v>4285</v>
      </c>
      <c r="BH110" s="741">
        <v>4285</v>
      </c>
      <c r="BI110" s="741">
        <v>4285</v>
      </c>
      <c r="BJ110" s="741">
        <v>4285</v>
      </c>
      <c r="BK110" s="741">
        <v>4285</v>
      </c>
      <c r="BL110" s="741">
        <v>4285</v>
      </c>
      <c r="BM110" s="741">
        <v>4285</v>
      </c>
      <c r="BN110" s="741">
        <v>0</v>
      </c>
      <c r="BO110" s="741">
        <v>0</v>
      </c>
      <c r="BP110" s="741">
        <v>0</v>
      </c>
      <c r="BQ110" s="741">
        <v>0</v>
      </c>
      <c r="BR110" s="741">
        <v>0</v>
      </c>
      <c r="BS110" s="741">
        <v>0</v>
      </c>
      <c r="BT110" s="741">
        <v>0</v>
      </c>
    </row>
    <row r="111" spans="2:72" s="17" customFormat="1" ht="15.5">
      <c r="B111" s="735"/>
      <c r="C111" s="734">
        <v>154</v>
      </c>
      <c r="D111" s="736" t="s">
        <v>99</v>
      </c>
      <c r="E111" s="733" t="s">
        <v>682</v>
      </c>
      <c r="F111" s="736"/>
      <c r="G111" s="739"/>
      <c r="H111" s="739">
        <v>2015</v>
      </c>
      <c r="I111" s="738" t="s">
        <v>576</v>
      </c>
      <c r="J111" s="738" t="s">
        <v>583</v>
      </c>
      <c r="K111" s="633"/>
      <c r="L111" s="741"/>
      <c r="M111" s="741"/>
      <c r="N111" s="741"/>
      <c r="O111" s="741"/>
      <c r="P111" s="741">
        <v>2</v>
      </c>
      <c r="Q111" s="741">
        <v>2</v>
      </c>
      <c r="R111" s="741">
        <v>2</v>
      </c>
      <c r="S111" s="741">
        <v>2</v>
      </c>
      <c r="T111" s="741">
        <v>38</v>
      </c>
      <c r="U111" s="741">
        <v>38</v>
      </c>
      <c r="V111" s="741">
        <v>38</v>
      </c>
      <c r="W111" s="741">
        <v>38</v>
      </c>
      <c r="X111" s="741">
        <v>38</v>
      </c>
      <c r="Y111" s="741">
        <v>38</v>
      </c>
      <c r="Z111" s="741">
        <v>38</v>
      </c>
      <c r="AA111" s="741">
        <v>38</v>
      </c>
      <c r="AB111" s="741">
        <v>38</v>
      </c>
      <c r="AC111" s="741">
        <v>26</v>
      </c>
      <c r="AD111" s="741">
        <v>0</v>
      </c>
      <c r="AE111" s="741">
        <v>0</v>
      </c>
      <c r="AF111" s="741">
        <v>0</v>
      </c>
      <c r="AG111" s="741">
        <v>0</v>
      </c>
      <c r="AH111" s="741">
        <v>0</v>
      </c>
      <c r="AI111" s="741">
        <v>0</v>
      </c>
      <c r="AJ111" s="741">
        <v>0</v>
      </c>
      <c r="AK111" s="741">
        <v>0</v>
      </c>
      <c r="AL111" s="741">
        <v>0</v>
      </c>
      <c r="AM111" s="741">
        <v>0</v>
      </c>
      <c r="AN111" s="741">
        <v>0</v>
      </c>
      <c r="AO111" s="741">
        <v>0</v>
      </c>
      <c r="AP111" s="633"/>
      <c r="AQ111" s="741"/>
      <c r="AR111" s="741"/>
      <c r="AS111" s="741"/>
      <c r="AT111" s="741"/>
      <c r="AU111" s="741">
        <v>11166</v>
      </c>
      <c r="AV111" s="741">
        <v>11166</v>
      </c>
      <c r="AW111" s="741">
        <v>11166</v>
      </c>
      <c r="AX111" s="741">
        <v>11166</v>
      </c>
      <c r="AY111" s="741">
        <v>177102</v>
      </c>
      <c r="AZ111" s="741">
        <v>177102</v>
      </c>
      <c r="BA111" s="741">
        <v>177102</v>
      </c>
      <c r="BB111" s="741">
        <v>177102</v>
      </c>
      <c r="BC111" s="741">
        <v>177102</v>
      </c>
      <c r="BD111" s="741">
        <v>177102</v>
      </c>
      <c r="BE111" s="741">
        <v>177102</v>
      </c>
      <c r="BF111" s="741">
        <v>177102</v>
      </c>
      <c r="BG111" s="741">
        <v>177102</v>
      </c>
      <c r="BH111" s="741">
        <v>123971</v>
      </c>
      <c r="BI111" s="741">
        <v>0</v>
      </c>
      <c r="BJ111" s="741">
        <v>0</v>
      </c>
      <c r="BK111" s="741">
        <v>0</v>
      </c>
      <c r="BL111" s="741">
        <v>0</v>
      </c>
      <c r="BM111" s="741">
        <v>0</v>
      </c>
      <c r="BN111" s="741">
        <v>0</v>
      </c>
      <c r="BO111" s="741">
        <v>0</v>
      </c>
      <c r="BP111" s="741">
        <v>0</v>
      </c>
      <c r="BQ111" s="741">
        <v>0</v>
      </c>
      <c r="BR111" s="741">
        <v>0</v>
      </c>
      <c r="BS111" s="741">
        <v>0</v>
      </c>
      <c r="BT111" s="741">
        <v>0</v>
      </c>
    </row>
    <row r="112" spans="2:72" s="17" customFormat="1" ht="15.5">
      <c r="B112" s="735"/>
      <c r="C112" s="734">
        <v>155</v>
      </c>
      <c r="D112" s="736" t="s">
        <v>100</v>
      </c>
      <c r="E112" s="733" t="s">
        <v>682</v>
      </c>
      <c r="F112" s="736"/>
      <c r="G112" s="739"/>
      <c r="H112" s="739">
        <v>2015</v>
      </c>
      <c r="I112" s="738" t="s">
        <v>576</v>
      </c>
      <c r="J112" s="738" t="s">
        <v>583</v>
      </c>
      <c r="K112" s="633"/>
      <c r="L112" s="741"/>
      <c r="M112" s="741"/>
      <c r="N112" s="741"/>
      <c r="O112" s="741"/>
      <c r="P112" s="741">
        <v>11</v>
      </c>
      <c r="Q112" s="741">
        <v>11</v>
      </c>
      <c r="R112" s="741">
        <v>11</v>
      </c>
      <c r="S112" s="741">
        <v>11</v>
      </c>
      <c r="T112" s="741">
        <v>11</v>
      </c>
      <c r="U112" s="741">
        <v>11</v>
      </c>
      <c r="V112" s="741">
        <v>10</v>
      </c>
      <c r="W112" s="741">
        <v>10</v>
      </c>
      <c r="X112" s="741">
        <v>10</v>
      </c>
      <c r="Y112" s="741">
        <v>5</v>
      </c>
      <c r="Z112" s="741">
        <v>0</v>
      </c>
      <c r="AA112" s="741">
        <v>0</v>
      </c>
      <c r="AB112" s="741">
        <v>0</v>
      </c>
      <c r="AC112" s="741">
        <v>0</v>
      </c>
      <c r="AD112" s="741">
        <v>0</v>
      </c>
      <c r="AE112" s="741">
        <v>0</v>
      </c>
      <c r="AF112" s="741">
        <v>0</v>
      </c>
      <c r="AG112" s="741">
        <v>0</v>
      </c>
      <c r="AH112" s="741">
        <v>0</v>
      </c>
      <c r="AI112" s="741">
        <v>0</v>
      </c>
      <c r="AJ112" s="741">
        <v>0</v>
      </c>
      <c r="AK112" s="741">
        <v>0</v>
      </c>
      <c r="AL112" s="741">
        <v>0</v>
      </c>
      <c r="AM112" s="741">
        <v>0</v>
      </c>
      <c r="AN112" s="741">
        <v>0</v>
      </c>
      <c r="AO112" s="741">
        <v>0</v>
      </c>
      <c r="AP112" s="633"/>
      <c r="AQ112" s="741"/>
      <c r="AR112" s="741"/>
      <c r="AS112" s="741"/>
      <c r="AT112" s="741"/>
      <c r="AU112" s="741">
        <v>93299</v>
      </c>
      <c r="AV112" s="741">
        <v>93299</v>
      </c>
      <c r="AW112" s="741">
        <v>93299</v>
      </c>
      <c r="AX112" s="741">
        <v>93299</v>
      </c>
      <c r="AY112" s="741">
        <v>93299</v>
      </c>
      <c r="AZ112" s="741">
        <v>93299</v>
      </c>
      <c r="BA112" s="741">
        <v>84270</v>
      </c>
      <c r="BB112" s="741">
        <v>84270</v>
      </c>
      <c r="BC112" s="741">
        <v>84270</v>
      </c>
      <c r="BD112" s="741">
        <v>46019</v>
      </c>
      <c r="BE112" s="741">
        <v>8582</v>
      </c>
      <c r="BF112" s="741">
        <v>8582</v>
      </c>
      <c r="BG112" s="741">
        <v>0</v>
      </c>
      <c r="BH112" s="741">
        <v>0</v>
      </c>
      <c r="BI112" s="741">
        <v>0</v>
      </c>
      <c r="BJ112" s="741">
        <v>0</v>
      </c>
      <c r="BK112" s="741">
        <v>0</v>
      </c>
      <c r="BL112" s="741">
        <v>0</v>
      </c>
      <c r="BM112" s="741">
        <v>0</v>
      </c>
      <c r="BN112" s="741">
        <v>0</v>
      </c>
      <c r="BO112" s="741">
        <v>0</v>
      </c>
      <c r="BP112" s="741">
        <v>0</v>
      </c>
      <c r="BQ112" s="741">
        <v>0</v>
      </c>
      <c r="BR112" s="741">
        <v>0</v>
      </c>
      <c r="BS112" s="741">
        <v>0</v>
      </c>
      <c r="BT112" s="741">
        <v>0</v>
      </c>
    </row>
    <row r="113" spans="2:72" s="17" customFormat="1" ht="15.5">
      <c r="B113" s="735"/>
      <c r="C113" s="734">
        <v>237</v>
      </c>
      <c r="D113" s="736" t="s">
        <v>100</v>
      </c>
      <c r="E113" s="733" t="s">
        <v>682</v>
      </c>
      <c r="F113" s="736"/>
      <c r="G113" s="739"/>
      <c r="H113" s="739">
        <v>2015</v>
      </c>
      <c r="I113" s="738" t="s">
        <v>576</v>
      </c>
      <c r="J113" s="738" t="s">
        <v>583</v>
      </c>
      <c r="K113" s="633"/>
      <c r="L113" s="741"/>
      <c r="M113" s="741"/>
      <c r="N113" s="741"/>
      <c r="O113" s="741"/>
      <c r="P113" s="741">
        <v>16</v>
      </c>
      <c r="Q113" s="741">
        <v>16</v>
      </c>
      <c r="R113" s="741">
        <v>42</v>
      </c>
      <c r="S113" s="741">
        <v>44</v>
      </c>
      <c r="T113" s="741">
        <v>44</v>
      </c>
      <c r="U113" s="741">
        <v>44</v>
      </c>
      <c r="V113" s="741">
        <v>59</v>
      </c>
      <c r="W113" s="741">
        <v>59</v>
      </c>
      <c r="X113" s="741">
        <v>64</v>
      </c>
      <c r="Y113" s="741">
        <v>60</v>
      </c>
      <c r="Z113" s="741">
        <v>46</v>
      </c>
      <c r="AA113" s="741">
        <v>44</v>
      </c>
      <c r="AB113" s="741">
        <v>21</v>
      </c>
      <c r="AC113" s="741">
        <v>21</v>
      </c>
      <c r="AD113" s="741">
        <v>21</v>
      </c>
      <c r="AE113" s="741">
        <v>12</v>
      </c>
      <c r="AF113" s="741">
        <v>-8</v>
      </c>
      <c r="AG113" s="741">
        <v>-8</v>
      </c>
      <c r="AH113" s="741">
        <v>-8</v>
      </c>
      <c r="AI113" s="741">
        <v>-8</v>
      </c>
      <c r="AJ113" s="741">
        <v>0</v>
      </c>
      <c r="AK113" s="741">
        <v>0</v>
      </c>
      <c r="AL113" s="741">
        <v>0</v>
      </c>
      <c r="AM113" s="741">
        <v>0</v>
      </c>
      <c r="AN113" s="741">
        <v>0</v>
      </c>
      <c r="AO113" s="741">
        <v>0</v>
      </c>
      <c r="AP113" s="633"/>
      <c r="AQ113" s="741"/>
      <c r="AR113" s="741"/>
      <c r="AS113" s="741"/>
      <c r="AT113" s="741"/>
      <c r="AU113" s="741">
        <v>278544</v>
      </c>
      <c r="AV113" s="741">
        <v>278544</v>
      </c>
      <c r="AW113" s="741">
        <v>360644</v>
      </c>
      <c r="AX113" s="741">
        <v>367339</v>
      </c>
      <c r="AY113" s="741">
        <v>367339</v>
      </c>
      <c r="AZ113" s="741">
        <v>367339</v>
      </c>
      <c r="BA113" s="741">
        <v>455654</v>
      </c>
      <c r="BB113" s="741">
        <v>455654</v>
      </c>
      <c r="BC113" s="741">
        <v>474868</v>
      </c>
      <c r="BD113" s="741">
        <v>455029</v>
      </c>
      <c r="BE113" s="741">
        <v>380131</v>
      </c>
      <c r="BF113" s="741">
        <v>368942</v>
      </c>
      <c r="BG113" s="741">
        <v>271207</v>
      </c>
      <c r="BH113" s="741">
        <v>271207</v>
      </c>
      <c r="BI113" s="741">
        <v>271207</v>
      </c>
      <c r="BJ113" s="741">
        <v>178517</v>
      </c>
      <c r="BK113" s="741">
        <v>-26375</v>
      </c>
      <c r="BL113" s="741">
        <v>-26375</v>
      </c>
      <c r="BM113" s="741">
        <v>-26375</v>
      </c>
      <c r="BN113" s="741">
        <v>-26375</v>
      </c>
      <c r="BO113" s="741">
        <v>0</v>
      </c>
      <c r="BP113" s="741">
        <v>0</v>
      </c>
      <c r="BQ113" s="741">
        <v>0</v>
      </c>
      <c r="BR113" s="741">
        <v>0</v>
      </c>
      <c r="BS113" s="741">
        <v>0</v>
      </c>
      <c r="BT113" s="741">
        <v>0</v>
      </c>
    </row>
    <row r="114" spans="2:72" s="17" customFormat="1" ht="15.5">
      <c r="B114" s="735"/>
      <c r="C114" s="734">
        <v>238</v>
      </c>
      <c r="D114" s="736" t="s">
        <v>101</v>
      </c>
      <c r="E114" s="733" t="s">
        <v>682</v>
      </c>
      <c r="F114" s="736"/>
      <c r="G114" s="739"/>
      <c r="H114" s="739">
        <v>2015</v>
      </c>
      <c r="I114" s="738" t="s">
        <v>576</v>
      </c>
      <c r="J114" s="738" t="s">
        <v>583</v>
      </c>
      <c r="K114" s="633"/>
      <c r="L114" s="741"/>
      <c r="M114" s="741"/>
      <c r="N114" s="741"/>
      <c r="O114" s="741"/>
      <c r="P114" s="741">
        <v>-5</v>
      </c>
      <c r="Q114" s="741">
        <v>-2</v>
      </c>
      <c r="R114" s="741">
        <v>1</v>
      </c>
      <c r="S114" s="741">
        <v>2</v>
      </c>
      <c r="T114" s="741">
        <v>2</v>
      </c>
      <c r="U114" s="741">
        <v>2</v>
      </c>
      <c r="V114" s="741">
        <v>2</v>
      </c>
      <c r="W114" s="741">
        <v>2</v>
      </c>
      <c r="X114" s="741">
        <v>2</v>
      </c>
      <c r="Y114" s="741">
        <v>2</v>
      </c>
      <c r="Z114" s="741">
        <v>2</v>
      </c>
      <c r="AA114" s="741">
        <v>1</v>
      </c>
      <c r="AB114" s="741">
        <v>0</v>
      </c>
      <c r="AC114" s="741">
        <v>0</v>
      </c>
      <c r="AD114" s="741">
        <v>0</v>
      </c>
      <c r="AE114" s="741">
        <v>0</v>
      </c>
      <c r="AF114" s="741">
        <v>0</v>
      </c>
      <c r="AG114" s="741">
        <v>0</v>
      </c>
      <c r="AH114" s="741">
        <v>0</v>
      </c>
      <c r="AI114" s="741">
        <v>0</v>
      </c>
      <c r="AJ114" s="741">
        <v>0</v>
      </c>
      <c r="AK114" s="741">
        <v>0</v>
      </c>
      <c r="AL114" s="741">
        <v>0</v>
      </c>
      <c r="AM114" s="741">
        <v>0</v>
      </c>
      <c r="AN114" s="741">
        <v>0</v>
      </c>
      <c r="AO114" s="741">
        <v>0</v>
      </c>
      <c r="AP114" s="633"/>
      <c r="AQ114" s="741"/>
      <c r="AR114" s="741"/>
      <c r="AS114" s="741"/>
      <c r="AT114" s="741"/>
      <c r="AU114" s="741">
        <v>-20576</v>
      </c>
      <c r="AV114" s="741">
        <v>-7447</v>
      </c>
      <c r="AW114" s="741">
        <v>3879</v>
      </c>
      <c r="AX114" s="741">
        <v>6465</v>
      </c>
      <c r="AY114" s="741">
        <v>6465</v>
      </c>
      <c r="AZ114" s="741">
        <v>6465</v>
      </c>
      <c r="BA114" s="741">
        <v>6465</v>
      </c>
      <c r="BB114" s="741">
        <v>6465</v>
      </c>
      <c r="BC114" s="741">
        <v>6465</v>
      </c>
      <c r="BD114" s="741">
        <v>6465</v>
      </c>
      <c r="BE114" s="741">
        <v>6465</v>
      </c>
      <c r="BF114" s="741">
        <v>3563</v>
      </c>
      <c r="BG114" s="741">
        <v>0</v>
      </c>
      <c r="BH114" s="741">
        <v>0</v>
      </c>
      <c r="BI114" s="741">
        <v>0</v>
      </c>
      <c r="BJ114" s="741">
        <v>0</v>
      </c>
      <c r="BK114" s="741">
        <v>0</v>
      </c>
      <c r="BL114" s="741">
        <v>0</v>
      </c>
      <c r="BM114" s="741">
        <v>0</v>
      </c>
      <c r="BN114" s="741">
        <v>0</v>
      </c>
      <c r="BO114" s="741">
        <v>0</v>
      </c>
      <c r="BP114" s="741">
        <v>0</v>
      </c>
      <c r="BQ114" s="741">
        <v>0</v>
      </c>
      <c r="BR114" s="741">
        <v>0</v>
      </c>
      <c r="BS114" s="741">
        <v>0</v>
      </c>
      <c r="BT114" s="741">
        <v>0</v>
      </c>
    </row>
    <row r="115" spans="2:72" s="17" customFormat="1" ht="15.5">
      <c r="B115" s="735"/>
      <c r="C115" s="734">
        <v>247</v>
      </c>
      <c r="D115" s="736" t="s">
        <v>113</v>
      </c>
      <c r="E115" s="733" t="s">
        <v>682</v>
      </c>
      <c r="F115" s="736"/>
      <c r="G115" s="739"/>
      <c r="H115" s="739">
        <v>2016</v>
      </c>
      <c r="I115" s="738" t="s">
        <v>577</v>
      </c>
      <c r="J115" s="738" t="s">
        <v>590</v>
      </c>
      <c r="K115" s="633"/>
      <c r="L115" s="741"/>
      <c r="M115" s="741"/>
      <c r="N115" s="741"/>
      <c r="O115" s="741"/>
      <c r="P115" s="741"/>
      <c r="Q115" s="741">
        <v>58</v>
      </c>
      <c r="R115" s="741">
        <v>58</v>
      </c>
      <c r="S115" s="741">
        <v>58</v>
      </c>
      <c r="T115" s="741">
        <v>58</v>
      </c>
      <c r="U115" s="741">
        <v>58</v>
      </c>
      <c r="V115" s="741">
        <v>58</v>
      </c>
      <c r="W115" s="741">
        <v>58</v>
      </c>
      <c r="X115" s="741">
        <v>58</v>
      </c>
      <c r="Y115" s="741">
        <v>58</v>
      </c>
      <c r="Z115" s="741">
        <v>58</v>
      </c>
      <c r="AA115" s="741">
        <v>56</v>
      </c>
      <c r="AB115" s="741">
        <v>56</v>
      </c>
      <c r="AC115" s="741">
        <v>56</v>
      </c>
      <c r="AD115" s="741">
        <v>56</v>
      </c>
      <c r="AE115" s="741">
        <v>51</v>
      </c>
      <c r="AF115" s="741">
        <v>51</v>
      </c>
      <c r="AG115" s="741">
        <v>33</v>
      </c>
      <c r="AH115" s="741">
        <v>0</v>
      </c>
      <c r="AI115" s="741">
        <v>0</v>
      </c>
      <c r="AJ115" s="741">
        <v>0</v>
      </c>
      <c r="AK115" s="741">
        <v>0</v>
      </c>
      <c r="AL115" s="741">
        <v>0</v>
      </c>
      <c r="AM115" s="741">
        <v>0</v>
      </c>
      <c r="AN115" s="741">
        <v>0</v>
      </c>
      <c r="AO115" s="741">
        <v>0</v>
      </c>
      <c r="AP115" s="633"/>
      <c r="AQ115" s="741"/>
      <c r="AR115" s="741"/>
      <c r="AS115" s="741"/>
      <c r="AT115" s="741"/>
      <c r="AU115" s="741"/>
      <c r="AV115" s="741">
        <v>903099</v>
      </c>
      <c r="AW115" s="741">
        <v>903099</v>
      </c>
      <c r="AX115" s="741">
        <v>903099</v>
      </c>
      <c r="AY115" s="741">
        <v>903099</v>
      </c>
      <c r="AZ115" s="741">
        <v>903099</v>
      </c>
      <c r="BA115" s="741">
        <v>903099</v>
      </c>
      <c r="BB115" s="741">
        <v>903099</v>
      </c>
      <c r="BC115" s="741">
        <v>902982</v>
      </c>
      <c r="BD115" s="741">
        <v>902982</v>
      </c>
      <c r="BE115" s="741">
        <v>894975</v>
      </c>
      <c r="BF115" s="741">
        <v>885984</v>
      </c>
      <c r="BG115" s="741">
        <v>885254</v>
      </c>
      <c r="BH115" s="741">
        <v>885254</v>
      </c>
      <c r="BI115" s="741">
        <v>879227</v>
      </c>
      <c r="BJ115" s="741">
        <v>798174</v>
      </c>
      <c r="BK115" s="741">
        <v>798174</v>
      </c>
      <c r="BL115" s="741">
        <v>525017</v>
      </c>
      <c r="BM115" s="741">
        <v>0</v>
      </c>
      <c r="BN115" s="741">
        <v>0</v>
      </c>
      <c r="BO115" s="741">
        <v>0</v>
      </c>
      <c r="BP115" s="741">
        <v>0</v>
      </c>
      <c r="BQ115" s="741">
        <v>0</v>
      </c>
      <c r="BR115" s="741">
        <v>0</v>
      </c>
      <c r="BS115" s="741">
        <v>0</v>
      </c>
      <c r="BT115" s="741">
        <v>0</v>
      </c>
    </row>
    <row r="116" spans="2:72" s="17" customFormat="1" ht="15.5">
      <c r="B116" s="735"/>
      <c r="C116" s="734">
        <v>249</v>
      </c>
      <c r="D116" s="736" t="s">
        <v>718</v>
      </c>
      <c r="E116" s="733" t="s">
        <v>682</v>
      </c>
      <c r="F116" s="736"/>
      <c r="G116" s="739"/>
      <c r="H116" s="739">
        <v>2016</v>
      </c>
      <c r="I116" s="738" t="s">
        <v>577</v>
      </c>
      <c r="J116" s="738" t="s">
        <v>590</v>
      </c>
      <c r="K116" s="633"/>
      <c r="L116" s="741"/>
      <c r="M116" s="741"/>
      <c r="N116" s="741"/>
      <c r="O116" s="741"/>
      <c r="P116" s="741"/>
      <c r="Q116" s="741">
        <v>44</v>
      </c>
      <c r="R116" s="741">
        <v>44</v>
      </c>
      <c r="S116" s="741">
        <v>44</v>
      </c>
      <c r="T116" s="741">
        <v>44</v>
      </c>
      <c r="U116" s="741">
        <v>44</v>
      </c>
      <c r="V116" s="741">
        <v>44</v>
      </c>
      <c r="W116" s="741">
        <v>44</v>
      </c>
      <c r="X116" s="741">
        <v>44</v>
      </c>
      <c r="Y116" s="741">
        <v>44</v>
      </c>
      <c r="Z116" s="741">
        <v>44</v>
      </c>
      <c r="AA116" s="741">
        <v>44</v>
      </c>
      <c r="AB116" s="741">
        <v>44</v>
      </c>
      <c r="AC116" s="741">
        <v>44</v>
      </c>
      <c r="AD116" s="741">
        <v>44</v>
      </c>
      <c r="AE116" s="741">
        <v>44</v>
      </c>
      <c r="AF116" s="741">
        <v>44</v>
      </c>
      <c r="AG116" s="741">
        <v>44</v>
      </c>
      <c r="AH116" s="741">
        <v>44</v>
      </c>
      <c r="AI116" s="741">
        <v>42</v>
      </c>
      <c r="AJ116" s="741">
        <v>0</v>
      </c>
      <c r="AK116" s="741">
        <v>0</v>
      </c>
      <c r="AL116" s="741">
        <v>0</v>
      </c>
      <c r="AM116" s="741">
        <v>0</v>
      </c>
      <c r="AN116" s="741">
        <v>0</v>
      </c>
      <c r="AO116" s="741">
        <v>0</v>
      </c>
      <c r="AP116" s="633"/>
      <c r="AQ116" s="741"/>
      <c r="AR116" s="741"/>
      <c r="AS116" s="741"/>
      <c r="AT116" s="741"/>
      <c r="AU116" s="741"/>
      <c r="AV116" s="741">
        <v>154608</v>
      </c>
      <c r="AW116" s="741">
        <v>154608</v>
      </c>
      <c r="AX116" s="741">
        <v>154608</v>
      </c>
      <c r="AY116" s="741">
        <v>154608</v>
      </c>
      <c r="AZ116" s="741">
        <v>154608</v>
      </c>
      <c r="BA116" s="741">
        <v>154608</v>
      </c>
      <c r="BB116" s="741">
        <v>154608</v>
      </c>
      <c r="BC116" s="741">
        <v>154608</v>
      </c>
      <c r="BD116" s="741">
        <v>154608</v>
      </c>
      <c r="BE116" s="741">
        <v>154608</v>
      </c>
      <c r="BF116" s="741">
        <v>154608</v>
      </c>
      <c r="BG116" s="741">
        <v>154608</v>
      </c>
      <c r="BH116" s="741">
        <v>154608</v>
      </c>
      <c r="BI116" s="741">
        <v>154608</v>
      </c>
      <c r="BJ116" s="741">
        <v>154608</v>
      </c>
      <c r="BK116" s="741">
        <v>154608</v>
      </c>
      <c r="BL116" s="741">
        <v>154608</v>
      </c>
      <c r="BM116" s="741">
        <v>154608</v>
      </c>
      <c r="BN116" s="741">
        <v>153082</v>
      </c>
      <c r="BO116" s="741">
        <v>0</v>
      </c>
      <c r="BP116" s="741">
        <v>0</v>
      </c>
      <c r="BQ116" s="741">
        <v>0</v>
      </c>
      <c r="BR116" s="741">
        <v>0</v>
      </c>
      <c r="BS116" s="741">
        <v>0</v>
      </c>
      <c r="BT116" s="741">
        <v>0</v>
      </c>
    </row>
    <row r="117" spans="2:72" s="17" customFormat="1" ht="15.5">
      <c r="B117" s="735"/>
      <c r="C117" s="734">
        <v>253</v>
      </c>
      <c r="D117" s="736" t="s">
        <v>118</v>
      </c>
      <c r="E117" s="733" t="s">
        <v>682</v>
      </c>
      <c r="F117" s="736"/>
      <c r="G117" s="739"/>
      <c r="H117" s="739">
        <v>2016</v>
      </c>
      <c r="I117" s="738" t="s">
        <v>577</v>
      </c>
      <c r="J117" s="738" t="s">
        <v>590</v>
      </c>
      <c r="K117" s="633"/>
      <c r="L117" s="741"/>
      <c r="M117" s="741"/>
      <c r="N117" s="741"/>
      <c r="O117" s="741"/>
      <c r="P117" s="741"/>
      <c r="Q117" s="741">
        <v>151</v>
      </c>
      <c r="R117" s="741">
        <v>149</v>
      </c>
      <c r="S117" s="741">
        <v>149</v>
      </c>
      <c r="T117" s="741">
        <v>149</v>
      </c>
      <c r="U117" s="741">
        <v>149</v>
      </c>
      <c r="V117" s="741">
        <v>149</v>
      </c>
      <c r="W117" s="741">
        <v>149</v>
      </c>
      <c r="X117" s="741">
        <v>149</v>
      </c>
      <c r="Y117" s="741">
        <v>149</v>
      </c>
      <c r="Z117" s="741">
        <v>149</v>
      </c>
      <c r="AA117" s="741">
        <v>148</v>
      </c>
      <c r="AB117" s="741">
        <v>122</v>
      </c>
      <c r="AC117" s="741">
        <v>105</v>
      </c>
      <c r="AD117" s="741">
        <v>105</v>
      </c>
      <c r="AE117" s="741">
        <v>11</v>
      </c>
      <c r="AF117" s="741">
        <v>1</v>
      </c>
      <c r="AG117" s="741">
        <v>1</v>
      </c>
      <c r="AH117" s="741">
        <v>1</v>
      </c>
      <c r="AI117" s="741">
        <v>1</v>
      </c>
      <c r="AJ117" s="741">
        <v>1</v>
      </c>
      <c r="AK117" s="741">
        <v>0</v>
      </c>
      <c r="AL117" s="741">
        <v>0</v>
      </c>
      <c r="AM117" s="741">
        <v>0</v>
      </c>
      <c r="AN117" s="741">
        <v>0</v>
      </c>
      <c r="AO117" s="741">
        <v>0</v>
      </c>
      <c r="AP117" s="633"/>
      <c r="AQ117" s="741"/>
      <c r="AR117" s="741"/>
      <c r="AS117" s="741"/>
      <c r="AT117" s="741"/>
      <c r="AU117" s="741"/>
      <c r="AV117" s="741">
        <v>1046035</v>
      </c>
      <c r="AW117" s="741">
        <v>1039565</v>
      </c>
      <c r="AX117" s="741">
        <v>1039565</v>
      </c>
      <c r="AY117" s="741">
        <v>1039565</v>
      </c>
      <c r="AZ117" s="741">
        <v>1039565</v>
      </c>
      <c r="BA117" s="741">
        <v>1039565</v>
      </c>
      <c r="BB117" s="741">
        <v>1039565</v>
      </c>
      <c r="BC117" s="741">
        <v>1039565</v>
      </c>
      <c r="BD117" s="741">
        <v>1039190</v>
      </c>
      <c r="BE117" s="741">
        <v>1039190</v>
      </c>
      <c r="BF117" s="741">
        <v>1027027</v>
      </c>
      <c r="BG117" s="741">
        <v>899647</v>
      </c>
      <c r="BH117" s="741">
        <v>599562</v>
      </c>
      <c r="BI117" s="741">
        <v>599562</v>
      </c>
      <c r="BJ117" s="741">
        <v>44352</v>
      </c>
      <c r="BK117" s="741">
        <v>196</v>
      </c>
      <c r="BL117" s="741">
        <v>196</v>
      </c>
      <c r="BM117" s="741">
        <v>196</v>
      </c>
      <c r="BN117" s="741">
        <v>196</v>
      </c>
      <c r="BO117" s="741">
        <v>196</v>
      </c>
      <c r="BP117" s="741">
        <v>0</v>
      </c>
      <c r="BQ117" s="741">
        <v>0</v>
      </c>
      <c r="BR117" s="741">
        <v>0</v>
      </c>
      <c r="BS117" s="741">
        <v>0</v>
      </c>
      <c r="BT117" s="741">
        <v>0</v>
      </c>
    </row>
    <row r="118" spans="2:72" s="17" customFormat="1" ht="15.5">
      <c r="B118" s="735"/>
      <c r="C118" s="734">
        <v>254</v>
      </c>
      <c r="D118" s="736" t="s">
        <v>119</v>
      </c>
      <c r="E118" s="733" t="s">
        <v>682</v>
      </c>
      <c r="F118" s="736"/>
      <c r="G118" s="739"/>
      <c r="H118" s="739">
        <v>2016</v>
      </c>
      <c r="I118" s="738" t="s">
        <v>577</v>
      </c>
      <c r="J118" s="738" t="s">
        <v>590</v>
      </c>
      <c r="K118" s="633"/>
      <c r="L118" s="741"/>
      <c r="M118" s="741"/>
      <c r="N118" s="741"/>
      <c r="O118" s="741"/>
      <c r="P118" s="741"/>
      <c r="Q118" s="741">
        <v>10</v>
      </c>
      <c r="R118" s="741">
        <v>10</v>
      </c>
      <c r="S118" s="741">
        <v>10</v>
      </c>
      <c r="T118" s="741">
        <v>10</v>
      </c>
      <c r="U118" s="741">
        <v>10</v>
      </c>
      <c r="V118" s="741">
        <v>10</v>
      </c>
      <c r="W118" s="741">
        <v>8</v>
      </c>
      <c r="X118" s="741">
        <v>7</v>
      </c>
      <c r="Y118" s="741">
        <v>5</v>
      </c>
      <c r="Z118" s="741">
        <v>1</v>
      </c>
      <c r="AA118" s="741">
        <v>0</v>
      </c>
      <c r="AB118" s="741">
        <v>0</v>
      </c>
      <c r="AC118" s="741">
        <v>0</v>
      </c>
      <c r="AD118" s="741">
        <v>0</v>
      </c>
      <c r="AE118" s="741">
        <v>0</v>
      </c>
      <c r="AF118" s="741">
        <v>0</v>
      </c>
      <c r="AG118" s="741">
        <v>0</v>
      </c>
      <c r="AH118" s="741">
        <v>0</v>
      </c>
      <c r="AI118" s="741">
        <v>0</v>
      </c>
      <c r="AJ118" s="741">
        <v>0</v>
      </c>
      <c r="AK118" s="741">
        <v>0</v>
      </c>
      <c r="AL118" s="741">
        <v>0</v>
      </c>
      <c r="AM118" s="741">
        <v>0</v>
      </c>
      <c r="AN118" s="741">
        <v>0</v>
      </c>
      <c r="AO118" s="741">
        <v>0</v>
      </c>
      <c r="AP118" s="633"/>
      <c r="AQ118" s="741"/>
      <c r="AR118" s="741"/>
      <c r="AS118" s="741"/>
      <c r="AT118" s="741"/>
      <c r="AU118" s="741"/>
      <c r="AV118" s="741">
        <v>46233</v>
      </c>
      <c r="AW118" s="741">
        <v>46233</v>
      </c>
      <c r="AX118" s="741">
        <v>46179</v>
      </c>
      <c r="AY118" s="741">
        <v>45648</v>
      </c>
      <c r="AZ118" s="741">
        <v>45648</v>
      </c>
      <c r="BA118" s="741">
        <v>44841</v>
      </c>
      <c r="BB118" s="741">
        <v>33044</v>
      </c>
      <c r="BC118" s="741">
        <v>25980</v>
      </c>
      <c r="BD118" s="741">
        <v>21154</v>
      </c>
      <c r="BE118" s="741">
        <v>4010</v>
      </c>
      <c r="BF118" s="741">
        <v>1432</v>
      </c>
      <c r="BG118" s="741">
        <v>0</v>
      </c>
      <c r="BH118" s="741">
        <v>0</v>
      </c>
      <c r="BI118" s="741">
        <v>0</v>
      </c>
      <c r="BJ118" s="741">
        <v>0</v>
      </c>
      <c r="BK118" s="741">
        <v>0</v>
      </c>
      <c r="BL118" s="741">
        <v>0</v>
      </c>
      <c r="BM118" s="741">
        <v>0</v>
      </c>
      <c r="BN118" s="741">
        <v>0</v>
      </c>
      <c r="BO118" s="741">
        <v>0</v>
      </c>
      <c r="BP118" s="741">
        <v>0</v>
      </c>
      <c r="BQ118" s="741">
        <v>0</v>
      </c>
      <c r="BR118" s="741">
        <v>0</v>
      </c>
      <c r="BS118" s="741">
        <v>0</v>
      </c>
      <c r="BT118" s="741">
        <v>0</v>
      </c>
    </row>
    <row r="119" spans="2:72" s="17" customFormat="1" ht="15.5">
      <c r="B119" s="735"/>
      <c r="C119" s="734">
        <v>329</v>
      </c>
      <c r="D119" s="736" t="s">
        <v>113</v>
      </c>
      <c r="E119" s="733" t="s">
        <v>682</v>
      </c>
      <c r="F119" s="736"/>
      <c r="G119" s="739"/>
      <c r="H119" s="739">
        <v>2016</v>
      </c>
      <c r="I119" s="738" t="s">
        <v>577</v>
      </c>
      <c r="J119" s="738" t="s">
        <v>583</v>
      </c>
      <c r="K119" s="633"/>
      <c r="L119" s="741"/>
      <c r="M119" s="741"/>
      <c r="N119" s="741"/>
      <c r="O119" s="741"/>
      <c r="P119" s="741"/>
      <c r="Q119" s="741">
        <v>2</v>
      </c>
      <c r="R119" s="741">
        <v>2</v>
      </c>
      <c r="S119" s="741">
        <v>2</v>
      </c>
      <c r="T119" s="741">
        <v>2</v>
      </c>
      <c r="U119" s="741">
        <v>2</v>
      </c>
      <c r="V119" s="741">
        <v>2</v>
      </c>
      <c r="W119" s="741">
        <v>2</v>
      </c>
      <c r="X119" s="741">
        <v>2</v>
      </c>
      <c r="Y119" s="741">
        <v>2</v>
      </c>
      <c r="Z119" s="741">
        <v>2</v>
      </c>
      <c r="AA119" s="741">
        <v>2</v>
      </c>
      <c r="AB119" s="741">
        <v>2</v>
      </c>
      <c r="AC119" s="741">
        <v>2</v>
      </c>
      <c r="AD119" s="741">
        <v>2</v>
      </c>
      <c r="AE119" s="741">
        <v>2</v>
      </c>
      <c r="AF119" s="741">
        <v>2</v>
      </c>
      <c r="AG119" s="741">
        <v>1</v>
      </c>
      <c r="AH119" s="741">
        <v>0</v>
      </c>
      <c r="AI119" s="741">
        <v>0</v>
      </c>
      <c r="AJ119" s="741">
        <v>0</v>
      </c>
      <c r="AK119" s="741">
        <v>0</v>
      </c>
      <c r="AL119" s="741">
        <v>0</v>
      </c>
      <c r="AM119" s="741">
        <v>0</v>
      </c>
      <c r="AN119" s="741">
        <v>0</v>
      </c>
      <c r="AO119" s="741">
        <v>0</v>
      </c>
      <c r="AP119" s="633"/>
      <c r="AQ119" s="741"/>
      <c r="AR119" s="741"/>
      <c r="AS119" s="741"/>
      <c r="AT119" s="741"/>
      <c r="AU119" s="741"/>
      <c r="AV119" s="741">
        <v>32011</v>
      </c>
      <c r="AW119" s="741">
        <v>32011</v>
      </c>
      <c r="AX119" s="741">
        <v>32011</v>
      </c>
      <c r="AY119" s="741">
        <v>32011</v>
      </c>
      <c r="AZ119" s="741">
        <v>32011</v>
      </c>
      <c r="BA119" s="741">
        <v>32011</v>
      </c>
      <c r="BB119" s="741">
        <v>32011</v>
      </c>
      <c r="BC119" s="741">
        <v>32008</v>
      </c>
      <c r="BD119" s="741">
        <v>32008</v>
      </c>
      <c r="BE119" s="741">
        <v>32056</v>
      </c>
      <c r="BF119" s="741">
        <v>32078</v>
      </c>
      <c r="BG119" s="741">
        <v>32047</v>
      </c>
      <c r="BH119" s="741">
        <v>32047</v>
      </c>
      <c r="BI119" s="741">
        <v>31961</v>
      </c>
      <c r="BJ119" s="741">
        <v>27680</v>
      </c>
      <c r="BK119" s="741">
        <v>27680</v>
      </c>
      <c r="BL119" s="741">
        <v>11402</v>
      </c>
      <c r="BM119" s="741">
        <v>0</v>
      </c>
      <c r="BN119" s="741">
        <v>0</v>
      </c>
      <c r="BO119" s="741">
        <v>0</v>
      </c>
      <c r="BP119" s="741">
        <v>0</v>
      </c>
      <c r="BQ119" s="741">
        <v>0</v>
      </c>
      <c r="BR119" s="741">
        <v>0</v>
      </c>
      <c r="BS119" s="741">
        <v>0</v>
      </c>
      <c r="BT119" s="741">
        <v>0</v>
      </c>
    </row>
    <row r="120" spans="2:72" s="17" customFormat="1" ht="15.5">
      <c r="B120" s="735"/>
      <c r="C120" s="734">
        <v>331</v>
      </c>
      <c r="D120" s="736" t="s">
        <v>718</v>
      </c>
      <c r="E120" s="733" t="s">
        <v>682</v>
      </c>
      <c r="F120" s="736"/>
      <c r="G120" s="739"/>
      <c r="H120" s="739">
        <v>2016</v>
      </c>
      <c r="I120" s="738" t="s">
        <v>577</v>
      </c>
      <c r="J120" s="738" t="s">
        <v>583</v>
      </c>
      <c r="K120" s="633"/>
      <c r="L120" s="741"/>
      <c r="M120" s="741"/>
      <c r="N120" s="741"/>
      <c r="O120" s="741"/>
      <c r="P120" s="741"/>
      <c r="Q120" s="741">
        <v>1</v>
      </c>
      <c r="R120" s="741">
        <v>1</v>
      </c>
      <c r="S120" s="741">
        <v>1</v>
      </c>
      <c r="T120" s="741">
        <v>1</v>
      </c>
      <c r="U120" s="741">
        <v>1</v>
      </c>
      <c r="V120" s="741">
        <v>1</v>
      </c>
      <c r="W120" s="741">
        <v>1</v>
      </c>
      <c r="X120" s="741">
        <v>1</v>
      </c>
      <c r="Y120" s="741">
        <v>1</v>
      </c>
      <c r="Z120" s="741">
        <v>1</v>
      </c>
      <c r="AA120" s="741">
        <v>1</v>
      </c>
      <c r="AB120" s="741">
        <v>1</v>
      </c>
      <c r="AC120" s="741">
        <v>1</v>
      </c>
      <c r="AD120" s="741">
        <v>1</v>
      </c>
      <c r="AE120" s="741">
        <v>1</v>
      </c>
      <c r="AF120" s="741">
        <v>1</v>
      </c>
      <c r="AG120" s="741">
        <v>1</v>
      </c>
      <c r="AH120" s="741">
        <v>1</v>
      </c>
      <c r="AI120" s="741">
        <v>1</v>
      </c>
      <c r="AJ120" s="741">
        <v>0</v>
      </c>
      <c r="AK120" s="741">
        <v>0</v>
      </c>
      <c r="AL120" s="741">
        <v>0</v>
      </c>
      <c r="AM120" s="741">
        <v>0</v>
      </c>
      <c r="AN120" s="741">
        <v>0</v>
      </c>
      <c r="AO120" s="741">
        <v>0</v>
      </c>
      <c r="AP120" s="633"/>
      <c r="AQ120" s="741"/>
      <c r="AR120" s="741"/>
      <c r="AS120" s="741"/>
      <c r="AT120" s="741"/>
      <c r="AU120" s="741"/>
      <c r="AV120" s="741">
        <v>2734</v>
      </c>
      <c r="AW120" s="741">
        <v>2734</v>
      </c>
      <c r="AX120" s="741">
        <v>2734</v>
      </c>
      <c r="AY120" s="741">
        <v>2734</v>
      </c>
      <c r="AZ120" s="741">
        <v>2734</v>
      </c>
      <c r="BA120" s="741">
        <v>2734</v>
      </c>
      <c r="BB120" s="741">
        <v>2734</v>
      </c>
      <c r="BC120" s="741">
        <v>2734</v>
      </c>
      <c r="BD120" s="741">
        <v>2734</v>
      </c>
      <c r="BE120" s="741">
        <v>2734</v>
      </c>
      <c r="BF120" s="741">
        <v>2734</v>
      </c>
      <c r="BG120" s="741">
        <v>2734</v>
      </c>
      <c r="BH120" s="741">
        <v>2734</v>
      </c>
      <c r="BI120" s="741">
        <v>2734</v>
      </c>
      <c r="BJ120" s="741">
        <v>2734</v>
      </c>
      <c r="BK120" s="741">
        <v>2734</v>
      </c>
      <c r="BL120" s="741">
        <v>2734</v>
      </c>
      <c r="BM120" s="741">
        <v>2734</v>
      </c>
      <c r="BN120" s="741">
        <v>2734</v>
      </c>
      <c r="BO120" s="741">
        <v>0</v>
      </c>
      <c r="BP120" s="741">
        <v>0</v>
      </c>
      <c r="BQ120" s="741">
        <v>0</v>
      </c>
      <c r="BR120" s="741">
        <v>0</v>
      </c>
      <c r="BS120" s="741">
        <v>0</v>
      </c>
      <c r="BT120" s="741">
        <v>0</v>
      </c>
    </row>
    <row r="121" spans="2:72" s="17" customFormat="1" ht="15.5">
      <c r="B121" s="735"/>
      <c r="C121" s="734">
        <v>335</v>
      </c>
      <c r="D121" s="736" t="s">
        <v>118</v>
      </c>
      <c r="E121" s="733" t="s">
        <v>682</v>
      </c>
      <c r="F121" s="736"/>
      <c r="G121" s="739"/>
      <c r="H121" s="739">
        <v>2016</v>
      </c>
      <c r="I121" s="738" t="s">
        <v>577</v>
      </c>
      <c r="J121" s="738" t="s">
        <v>583</v>
      </c>
      <c r="K121" s="633"/>
      <c r="L121" s="741"/>
      <c r="M121" s="741"/>
      <c r="N121" s="741"/>
      <c r="O121" s="741"/>
      <c r="P121" s="741"/>
      <c r="Q121" s="741">
        <v>-5</v>
      </c>
      <c r="R121" s="741">
        <v>-3</v>
      </c>
      <c r="S121" s="741">
        <v>-2</v>
      </c>
      <c r="T121" s="741">
        <v>-2</v>
      </c>
      <c r="U121" s="741">
        <v>-2</v>
      </c>
      <c r="V121" s="741">
        <v>-2</v>
      </c>
      <c r="W121" s="741">
        <v>-2</v>
      </c>
      <c r="X121" s="741">
        <v>-2</v>
      </c>
      <c r="Y121" s="741">
        <v>-2</v>
      </c>
      <c r="Z121" s="741">
        <v>-2</v>
      </c>
      <c r="AA121" s="741">
        <v>-3</v>
      </c>
      <c r="AB121" s="741">
        <v>2</v>
      </c>
      <c r="AC121" s="741">
        <v>0</v>
      </c>
      <c r="AD121" s="741">
        <v>0</v>
      </c>
      <c r="AE121" s="741">
        <v>0</v>
      </c>
      <c r="AF121" s="741">
        <v>0</v>
      </c>
      <c r="AG121" s="741">
        <v>0</v>
      </c>
      <c r="AH121" s="741">
        <v>0</v>
      </c>
      <c r="AI121" s="741">
        <v>0</v>
      </c>
      <c r="AJ121" s="741">
        <v>0</v>
      </c>
      <c r="AK121" s="741">
        <v>0</v>
      </c>
      <c r="AL121" s="741">
        <v>0</v>
      </c>
      <c r="AM121" s="741">
        <v>0</v>
      </c>
      <c r="AN121" s="741">
        <v>0</v>
      </c>
      <c r="AO121" s="741">
        <v>0</v>
      </c>
      <c r="AP121" s="633"/>
      <c r="AQ121" s="741"/>
      <c r="AR121" s="741"/>
      <c r="AS121" s="741"/>
      <c r="AT121" s="741"/>
      <c r="AU121" s="741"/>
      <c r="AV121" s="741">
        <v>50447</v>
      </c>
      <c r="AW121" s="741">
        <v>56918</v>
      </c>
      <c r="AX121" s="741">
        <v>63755</v>
      </c>
      <c r="AY121" s="741">
        <v>63755</v>
      </c>
      <c r="AZ121" s="741">
        <v>63755</v>
      </c>
      <c r="BA121" s="741">
        <v>63755</v>
      </c>
      <c r="BB121" s="741">
        <v>63755</v>
      </c>
      <c r="BC121" s="741">
        <v>63755</v>
      </c>
      <c r="BD121" s="741">
        <v>63755</v>
      </c>
      <c r="BE121" s="741">
        <v>63755</v>
      </c>
      <c r="BF121" s="741">
        <v>60345</v>
      </c>
      <c r="BG121" s="741">
        <v>80951</v>
      </c>
      <c r="BH121" s="741">
        <v>0</v>
      </c>
      <c r="BI121" s="741">
        <v>0</v>
      </c>
      <c r="BJ121" s="741">
        <v>0</v>
      </c>
      <c r="BK121" s="741">
        <v>0</v>
      </c>
      <c r="BL121" s="741">
        <v>0</v>
      </c>
      <c r="BM121" s="741">
        <v>0</v>
      </c>
      <c r="BN121" s="741">
        <v>0</v>
      </c>
      <c r="BO121" s="741">
        <v>0</v>
      </c>
      <c r="BP121" s="741">
        <v>0</v>
      </c>
      <c r="BQ121" s="741">
        <v>0</v>
      </c>
      <c r="BR121" s="741">
        <v>0</v>
      </c>
      <c r="BS121" s="741">
        <v>0</v>
      </c>
      <c r="BT121" s="741">
        <v>0</v>
      </c>
    </row>
    <row r="122" spans="2:72" s="17" customFormat="1" ht="15.5">
      <c r="B122" s="735"/>
      <c r="C122" s="734">
        <v>336</v>
      </c>
      <c r="D122" s="736" t="s">
        <v>119</v>
      </c>
      <c r="E122" s="733" t="s">
        <v>682</v>
      </c>
      <c r="F122" s="736"/>
      <c r="G122" s="739"/>
      <c r="H122" s="739">
        <v>2016</v>
      </c>
      <c r="I122" s="738" t="s">
        <v>577</v>
      </c>
      <c r="J122" s="738" t="s">
        <v>583</v>
      </c>
      <c r="K122" s="633"/>
      <c r="L122" s="741"/>
      <c r="M122" s="741"/>
      <c r="N122" s="741"/>
      <c r="O122" s="741"/>
      <c r="P122" s="741"/>
      <c r="Q122" s="741">
        <v>2</v>
      </c>
      <c r="R122" s="741">
        <v>2</v>
      </c>
      <c r="S122" s="741">
        <v>2</v>
      </c>
      <c r="T122" s="741">
        <v>2</v>
      </c>
      <c r="U122" s="741">
        <v>2</v>
      </c>
      <c r="V122" s="741">
        <v>2</v>
      </c>
      <c r="W122" s="741">
        <v>2</v>
      </c>
      <c r="X122" s="741">
        <v>1</v>
      </c>
      <c r="Y122" s="741">
        <v>1</v>
      </c>
      <c r="Z122" s="741">
        <v>0</v>
      </c>
      <c r="AA122" s="741">
        <v>0</v>
      </c>
      <c r="AB122" s="741">
        <v>0</v>
      </c>
      <c r="AC122" s="741">
        <v>0</v>
      </c>
      <c r="AD122" s="741">
        <v>0</v>
      </c>
      <c r="AE122" s="741">
        <v>0</v>
      </c>
      <c r="AF122" s="741">
        <v>0</v>
      </c>
      <c r="AG122" s="741">
        <v>0</v>
      </c>
      <c r="AH122" s="741">
        <v>0</v>
      </c>
      <c r="AI122" s="741">
        <v>0</v>
      </c>
      <c r="AJ122" s="741">
        <v>0</v>
      </c>
      <c r="AK122" s="741">
        <v>0</v>
      </c>
      <c r="AL122" s="741">
        <v>0</v>
      </c>
      <c r="AM122" s="741">
        <v>0</v>
      </c>
      <c r="AN122" s="741">
        <v>0</v>
      </c>
      <c r="AO122" s="741">
        <v>0</v>
      </c>
      <c r="AP122" s="633"/>
      <c r="AQ122" s="741"/>
      <c r="AR122" s="741"/>
      <c r="AS122" s="741"/>
      <c r="AT122" s="741"/>
      <c r="AU122" s="741"/>
      <c r="AV122" s="741">
        <v>10453</v>
      </c>
      <c r="AW122" s="741">
        <v>10453</v>
      </c>
      <c r="AX122" s="741">
        <v>10453</v>
      </c>
      <c r="AY122" s="741">
        <v>10452</v>
      </c>
      <c r="AZ122" s="741">
        <v>10452</v>
      </c>
      <c r="BA122" s="741">
        <v>10210</v>
      </c>
      <c r="BB122" s="741">
        <v>6538</v>
      </c>
      <c r="BC122" s="741">
        <v>4275</v>
      </c>
      <c r="BD122" s="741">
        <v>3352</v>
      </c>
      <c r="BE122" s="741">
        <v>394</v>
      </c>
      <c r="BF122" s="741">
        <v>66</v>
      </c>
      <c r="BG122" s="741">
        <v>0</v>
      </c>
      <c r="BH122" s="741">
        <v>0</v>
      </c>
      <c r="BI122" s="741">
        <v>0</v>
      </c>
      <c r="BJ122" s="741">
        <v>0</v>
      </c>
      <c r="BK122" s="741">
        <v>0</v>
      </c>
      <c r="BL122" s="741">
        <v>0</v>
      </c>
      <c r="BM122" s="741">
        <v>0</v>
      </c>
      <c r="BN122" s="741">
        <v>0</v>
      </c>
      <c r="BO122" s="741">
        <v>0</v>
      </c>
      <c r="BP122" s="741">
        <v>0</v>
      </c>
      <c r="BQ122" s="741">
        <v>0</v>
      </c>
      <c r="BR122" s="741">
        <v>0</v>
      </c>
      <c r="BS122" s="741">
        <v>0</v>
      </c>
      <c r="BT122" s="741">
        <v>0</v>
      </c>
    </row>
    <row r="123" spans="2:72" s="17" customFormat="1" ht="15.5">
      <c r="B123" s="735"/>
      <c r="C123" s="734">
        <v>341</v>
      </c>
      <c r="D123" s="736" t="s">
        <v>124</v>
      </c>
      <c r="E123" s="733" t="s">
        <v>682</v>
      </c>
      <c r="F123" s="736"/>
      <c r="G123" s="739"/>
      <c r="H123" s="739">
        <v>2016</v>
      </c>
      <c r="I123" s="738" t="s">
        <v>577</v>
      </c>
      <c r="J123" s="738" t="s">
        <v>583</v>
      </c>
      <c r="K123" s="633"/>
      <c r="L123" s="741"/>
      <c r="M123" s="741"/>
      <c r="N123" s="741"/>
      <c r="O123" s="741"/>
      <c r="P123" s="741"/>
      <c r="Q123" s="741">
        <v>0</v>
      </c>
      <c r="R123" s="741">
        <v>0</v>
      </c>
      <c r="S123" s="741">
        <v>0</v>
      </c>
      <c r="T123" s="741">
        <v>0</v>
      </c>
      <c r="U123" s="741">
        <v>0</v>
      </c>
      <c r="V123" s="741">
        <v>0</v>
      </c>
      <c r="W123" s="741">
        <v>0</v>
      </c>
      <c r="X123" s="741">
        <v>0</v>
      </c>
      <c r="Y123" s="741">
        <v>0</v>
      </c>
      <c r="Z123" s="741">
        <v>0</v>
      </c>
      <c r="AA123" s="741">
        <v>0</v>
      </c>
      <c r="AB123" s="741">
        <v>0</v>
      </c>
      <c r="AC123" s="741">
        <v>0</v>
      </c>
      <c r="AD123" s="741">
        <v>0</v>
      </c>
      <c r="AE123" s="741">
        <v>0</v>
      </c>
      <c r="AF123" s="741">
        <v>0</v>
      </c>
      <c r="AG123" s="741">
        <v>0</v>
      </c>
      <c r="AH123" s="741">
        <v>0</v>
      </c>
      <c r="AI123" s="741">
        <v>0</v>
      </c>
      <c r="AJ123" s="741">
        <v>0</v>
      </c>
      <c r="AK123" s="741">
        <v>0</v>
      </c>
      <c r="AL123" s="741">
        <v>0</v>
      </c>
      <c r="AM123" s="741">
        <v>0</v>
      </c>
      <c r="AN123" s="741">
        <v>0</v>
      </c>
      <c r="AO123" s="741">
        <v>0</v>
      </c>
      <c r="AP123" s="633"/>
      <c r="AQ123" s="741"/>
      <c r="AR123" s="741"/>
      <c r="AS123" s="741"/>
      <c r="AT123" s="741"/>
      <c r="AU123" s="741"/>
      <c r="AV123" s="741">
        <v>971</v>
      </c>
      <c r="AW123" s="741">
        <v>971</v>
      </c>
      <c r="AX123" s="741">
        <v>971</v>
      </c>
      <c r="AY123" s="741">
        <v>971</v>
      </c>
      <c r="AZ123" s="741">
        <v>971</v>
      </c>
      <c r="BA123" s="741">
        <v>971</v>
      </c>
      <c r="BB123" s="741">
        <v>971</v>
      </c>
      <c r="BC123" s="741">
        <v>971</v>
      </c>
      <c r="BD123" s="741">
        <v>971</v>
      </c>
      <c r="BE123" s="741">
        <v>971</v>
      </c>
      <c r="BF123" s="741">
        <v>971</v>
      </c>
      <c r="BG123" s="741">
        <v>971</v>
      </c>
      <c r="BH123" s="741">
        <v>0</v>
      </c>
      <c r="BI123" s="741">
        <v>0</v>
      </c>
      <c r="BJ123" s="741">
        <v>0</v>
      </c>
      <c r="BK123" s="741">
        <v>0</v>
      </c>
      <c r="BL123" s="741">
        <v>0</v>
      </c>
      <c r="BM123" s="741">
        <v>0</v>
      </c>
      <c r="BN123" s="741">
        <v>0</v>
      </c>
      <c r="BO123" s="741">
        <v>0</v>
      </c>
      <c r="BP123" s="741">
        <v>0</v>
      </c>
      <c r="BQ123" s="741">
        <v>0</v>
      </c>
      <c r="BR123" s="741">
        <v>0</v>
      </c>
      <c r="BS123" s="741">
        <v>0</v>
      </c>
      <c r="BT123" s="741">
        <v>0</v>
      </c>
    </row>
    <row r="124" spans="2:72" s="17" customFormat="1" ht="15.5">
      <c r="B124" s="735"/>
      <c r="C124" s="734">
        <v>411</v>
      </c>
      <c r="D124" s="736" t="s">
        <v>113</v>
      </c>
      <c r="E124" s="733" t="s">
        <v>682</v>
      </c>
      <c r="F124" s="736"/>
      <c r="G124" s="739"/>
      <c r="H124" s="739">
        <v>2017</v>
      </c>
      <c r="I124" s="738" t="s">
        <v>578</v>
      </c>
      <c r="J124" s="738" t="s">
        <v>590</v>
      </c>
      <c r="K124" s="633"/>
      <c r="L124" s="741"/>
      <c r="M124" s="741"/>
      <c r="N124" s="741"/>
      <c r="O124" s="741"/>
      <c r="P124" s="741"/>
      <c r="Q124" s="741"/>
      <c r="R124" s="741">
        <v>152</v>
      </c>
      <c r="S124" s="741">
        <v>122</v>
      </c>
      <c r="T124" s="741">
        <v>122</v>
      </c>
      <c r="U124" s="741">
        <v>122</v>
      </c>
      <c r="V124" s="741">
        <v>122</v>
      </c>
      <c r="W124" s="741">
        <v>122</v>
      </c>
      <c r="X124" s="741">
        <v>122</v>
      </c>
      <c r="Y124" s="741">
        <v>122</v>
      </c>
      <c r="Z124" s="741">
        <v>122</v>
      </c>
      <c r="AA124" s="741">
        <v>122</v>
      </c>
      <c r="AB124" s="741">
        <v>120</v>
      </c>
      <c r="AC124" s="741">
        <v>120</v>
      </c>
      <c r="AD124" s="741">
        <v>120</v>
      </c>
      <c r="AE124" s="741">
        <v>120</v>
      </c>
      <c r="AF124" s="741">
        <v>105</v>
      </c>
      <c r="AG124" s="741">
        <v>105</v>
      </c>
      <c r="AH124" s="741">
        <v>5</v>
      </c>
      <c r="AI124" s="741">
        <v>0</v>
      </c>
      <c r="AJ124" s="741">
        <v>0</v>
      </c>
      <c r="AK124" s="741">
        <v>0</v>
      </c>
      <c r="AL124" s="741">
        <v>0</v>
      </c>
      <c r="AM124" s="741">
        <v>0</v>
      </c>
      <c r="AN124" s="741">
        <v>0</v>
      </c>
      <c r="AO124" s="741">
        <v>0</v>
      </c>
      <c r="AP124" s="633"/>
      <c r="AQ124" s="741"/>
      <c r="AR124" s="741"/>
      <c r="AS124" s="741"/>
      <c r="AT124" s="741"/>
      <c r="AU124" s="741"/>
      <c r="AV124" s="741"/>
      <c r="AW124" s="741">
        <v>2252816</v>
      </c>
      <c r="AX124" s="741">
        <v>1806348</v>
      </c>
      <c r="AY124" s="741">
        <v>1806348</v>
      </c>
      <c r="AZ124" s="741">
        <v>1806348</v>
      </c>
      <c r="BA124" s="741">
        <v>1806348</v>
      </c>
      <c r="BB124" s="741">
        <v>1806348</v>
      </c>
      <c r="BC124" s="741">
        <v>1806348</v>
      </c>
      <c r="BD124" s="741">
        <v>1806311</v>
      </c>
      <c r="BE124" s="741">
        <v>1806311</v>
      </c>
      <c r="BF124" s="741">
        <v>1805574</v>
      </c>
      <c r="BG124" s="741">
        <v>1797288</v>
      </c>
      <c r="BH124" s="741">
        <v>1797242</v>
      </c>
      <c r="BI124" s="741">
        <v>1797242</v>
      </c>
      <c r="BJ124" s="741">
        <v>1796361</v>
      </c>
      <c r="BK124" s="741">
        <v>1563751</v>
      </c>
      <c r="BL124" s="741">
        <v>1563751</v>
      </c>
      <c r="BM124" s="741">
        <v>73835</v>
      </c>
      <c r="BN124" s="741">
        <v>0</v>
      </c>
      <c r="BO124" s="741">
        <v>0</v>
      </c>
      <c r="BP124" s="741">
        <v>0</v>
      </c>
      <c r="BQ124" s="741">
        <v>0</v>
      </c>
      <c r="BR124" s="741">
        <v>0</v>
      </c>
      <c r="BS124" s="741">
        <v>0</v>
      </c>
      <c r="BT124" s="741">
        <v>0</v>
      </c>
    </row>
    <row r="125" spans="2:72" s="17" customFormat="1" ht="15.5">
      <c r="B125" s="735"/>
      <c r="C125" s="734">
        <v>412</v>
      </c>
      <c r="D125" s="736" t="s">
        <v>719</v>
      </c>
      <c r="E125" s="733" t="s">
        <v>682</v>
      </c>
      <c r="F125" s="736"/>
      <c r="G125" s="739"/>
      <c r="H125" s="739">
        <v>2017</v>
      </c>
      <c r="I125" s="738" t="s">
        <v>578</v>
      </c>
      <c r="J125" s="738" t="s">
        <v>590</v>
      </c>
      <c r="K125" s="633"/>
      <c r="L125" s="741"/>
      <c r="M125" s="741"/>
      <c r="N125" s="741"/>
      <c r="O125" s="741"/>
      <c r="P125" s="741"/>
      <c r="Q125" s="741"/>
      <c r="R125" s="741">
        <v>23</v>
      </c>
      <c r="S125" s="741">
        <v>16</v>
      </c>
      <c r="T125" s="741">
        <v>16</v>
      </c>
      <c r="U125" s="741">
        <v>16</v>
      </c>
      <c r="V125" s="741">
        <v>16</v>
      </c>
      <c r="W125" s="741">
        <v>16</v>
      </c>
      <c r="X125" s="741">
        <v>16</v>
      </c>
      <c r="Y125" s="741">
        <v>16</v>
      </c>
      <c r="Z125" s="741">
        <v>16</v>
      </c>
      <c r="AA125" s="741">
        <v>16</v>
      </c>
      <c r="AB125" s="741">
        <v>16</v>
      </c>
      <c r="AC125" s="741">
        <v>16</v>
      </c>
      <c r="AD125" s="741">
        <v>16</v>
      </c>
      <c r="AE125" s="741">
        <v>13</v>
      </c>
      <c r="AF125" s="741">
        <v>13</v>
      </c>
      <c r="AG125" s="741">
        <v>10</v>
      </c>
      <c r="AH125" s="741">
        <v>9</v>
      </c>
      <c r="AI125" s="741">
        <v>0</v>
      </c>
      <c r="AJ125" s="741">
        <v>0</v>
      </c>
      <c r="AK125" s="741">
        <v>0</v>
      </c>
      <c r="AL125" s="741">
        <v>0</v>
      </c>
      <c r="AM125" s="741">
        <v>0</v>
      </c>
      <c r="AN125" s="741">
        <v>0</v>
      </c>
      <c r="AO125" s="741">
        <v>0</v>
      </c>
      <c r="AP125" s="633"/>
      <c r="AQ125" s="741"/>
      <c r="AR125" s="741"/>
      <c r="AS125" s="741"/>
      <c r="AT125" s="741"/>
      <c r="AU125" s="741"/>
      <c r="AV125" s="741"/>
      <c r="AW125" s="741">
        <v>336910</v>
      </c>
      <c r="AX125" s="741">
        <v>241102</v>
      </c>
      <c r="AY125" s="741">
        <v>241102</v>
      </c>
      <c r="AZ125" s="741">
        <v>241102</v>
      </c>
      <c r="BA125" s="741">
        <v>241102</v>
      </c>
      <c r="BB125" s="741">
        <v>241102</v>
      </c>
      <c r="BC125" s="741">
        <v>241102</v>
      </c>
      <c r="BD125" s="741">
        <v>241096</v>
      </c>
      <c r="BE125" s="741">
        <v>241096</v>
      </c>
      <c r="BF125" s="741">
        <v>241096</v>
      </c>
      <c r="BG125" s="741">
        <v>237558</v>
      </c>
      <c r="BH125" s="741">
        <v>237262</v>
      </c>
      <c r="BI125" s="741">
        <v>237262</v>
      </c>
      <c r="BJ125" s="741">
        <v>198631</v>
      </c>
      <c r="BK125" s="741">
        <v>198631</v>
      </c>
      <c r="BL125" s="741">
        <v>151696</v>
      </c>
      <c r="BM125" s="741">
        <v>127795</v>
      </c>
      <c r="BN125" s="741">
        <v>0</v>
      </c>
      <c r="BO125" s="741">
        <v>0</v>
      </c>
      <c r="BP125" s="741">
        <v>0</v>
      </c>
      <c r="BQ125" s="741">
        <v>0</v>
      </c>
      <c r="BR125" s="741">
        <v>0</v>
      </c>
      <c r="BS125" s="741">
        <v>0</v>
      </c>
      <c r="BT125" s="741">
        <v>0</v>
      </c>
    </row>
    <row r="126" spans="2:72" s="17" customFormat="1" ht="15.5">
      <c r="B126" s="735"/>
      <c r="C126" s="734">
        <v>413</v>
      </c>
      <c r="D126" s="736" t="s">
        <v>718</v>
      </c>
      <c r="E126" s="733" t="s">
        <v>682</v>
      </c>
      <c r="F126" s="736"/>
      <c r="G126" s="739"/>
      <c r="H126" s="739">
        <v>2017</v>
      </c>
      <c r="I126" s="738" t="s">
        <v>578</v>
      </c>
      <c r="J126" s="738" t="s">
        <v>590</v>
      </c>
      <c r="K126" s="633"/>
      <c r="L126" s="741"/>
      <c r="M126" s="741"/>
      <c r="N126" s="741"/>
      <c r="O126" s="741"/>
      <c r="P126" s="741"/>
      <c r="Q126" s="741"/>
      <c r="R126" s="741">
        <v>33</v>
      </c>
      <c r="S126" s="741">
        <v>33</v>
      </c>
      <c r="T126" s="741">
        <v>33</v>
      </c>
      <c r="U126" s="741">
        <v>33</v>
      </c>
      <c r="V126" s="741">
        <v>33</v>
      </c>
      <c r="W126" s="741">
        <v>33</v>
      </c>
      <c r="X126" s="741">
        <v>33</v>
      </c>
      <c r="Y126" s="741">
        <v>33</v>
      </c>
      <c r="Z126" s="741">
        <v>33</v>
      </c>
      <c r="AA126" s="741">
        <v>33</v>
      </c>
      <c r="AB126" s="741">
        <v>33</v>
      </c>
      <c r="AC126" s="741">
        <v>33</v>
      </c>
      <c r="AD126" s="741">
        <v>33</v>
      </c>
      <c r="AE126" s="741">
        <v>33</v>
      </c>
      <c r="AF126" s="741">
        <v>33</v>
      </c>
      <c r="AG126" s="741">
        <v>33</v>
      </c>
      <c r="AH126" s="741">
        <v>33</v>
      </c>
      <c r="AI126" s="741">
        <v>33</v>
      </c>
      <c r="AJ126" s="741">
        <v>34</v>
      </c>
      <c r="AK126" s="741">
        <v>0</v>
      </c>
      <c r="AL126" s="741">
        <v>0</v>
      </c>
      <c r="AM126" s="741">
        <v>0</v>
      </c>
      <c r="AN126" s="741">
        <v>0</v>
      </c>
      <c r="AO126" s="741">
        <v>0</v>
      </c>
      <c r="AP126" s="633"/>
      <c r="AQ126" s="741"/>
      <c r="AR126" s="741"/>
      <c r="AS126" s="741"/>
      <c r="AT126" s="741"/>
      <c r="AU126" s="741"/>
      <c r="AV126" s="741"/>
      <c r="AW126" s="741">
        <v>136729</v>
      </c>
      <c r="AX126" s="741">
        <v>136729</v>
      </c>
      <c r="AY126" s="741">
        <v>136729</v>
      </c>
      <c r="AZ126" s="741">
        <v>136729</v>
      </c>
      <c r="BA126" s="741">
        <v>136729</v>
      </c>
      <c r="BB126" s="741">
        <v>136729</v>
      </c>
      <c r="BC126" s="741">
        <v>136729</v>
      </c>
      <c r="BD126" s="741">
        <v>136729</v>
      </c>
      <c r="BE126" s="741">
        <v>136729</v>
      </c>
      <c r="BF126" s="741">
        <v>136729</v>
      </c>
      <c r="BG126" s="741">
        <v>136729</v>
      </c>
      <c r="BH126" s="741">
        <v>136729</v>
      </c>
      <c r="BI126" s="741">
        <v>136729</v>
      </c>
      <c r="BJ126" s="741">
        <v>136729</v>
      </c>
      <c r="BK126" s="741">
        <v>136729</v>
      </c>
      <c r="BL126" s="741">
        <v>136729</v>
      </c>
      <c r="BM126" s="741">
        <v>136729</v>
      </c>
      <c r="BN126" s="741">
        <v>136729</v>
      </c>
      <c r="BO126" s="741">
        <v>124852</v>
      </c>
      <c r="BP126" s="741">
        <v>0</v>
      </c>
      <c r="BQ126" s="741">
        <v>0</v>
      </c>
      <c r="BR126" s="741">
        <v>0</v>
      </c>
      <c r="BS126" s="741">
        <v>0</v>
      </c>
      <c r="BT126" s="741">
        <v>0</v>
      </c>
    </row>
    <row r="127" spans="2:72" s="17" customFormat="1" ht="15.5">
      <c r="B127" s="735"/>
      <c r="C127" s="734">
        <v>415</v>
      </c>
      <c r="D127" s="736" t="s">
        <v>116</v>
      </c>
      <c r="E127" s="733" t="s">
        <v>682</v>
      </c>
      <c r="F127" s="736"/>
      <c r="G127" s="739"/>
      <c r="H127" s="739">
        <v>2017</v>
      </c>
      <c r="I127" s="738" t="s">
        <v>578</v>
      </c>
      <c r="J127" s="738" t="s">
        <v>590</v>
      </c>
      <c r="K127" s="633"/>
      <c r="L127" s="741"/>
      <c r="M127" s="741"/>
      <c r="N127" s="741"/>
      <c r="O127" s="741"/>
      <c r="P127" s="741"/>
      <c r="Q127" s="741"/>
      <c r="R127" s="741">
        <v>1</v>
      </c>
      <c r="S127" s="741">
        <v>1</v>
      </c>
      <c r="T127" s="741">
        <v>1</v>
      </c>
      <c r="U127" s="741">
        <v>1</v>
      </c>
      <c r="V127" s="741">
        <v>1</v>
      </c>
      <c r="W127" s="741">
        <v>1</v>
      </c>
      <c r="X127" s="741">
        <v>1</v>
      </c>
      <c r="Y127" s="741">
        <v>1</v>
      </c>
      <c r="Z127" s="741">
        <v>1</v>
      </c>
      <c r="AA127" s="741">
        <v>1</v>
      </c>
      <c r="AB127" s="741">
        <v>0</v>
      </c>
      <c r="AC127" s="741">
        <v>0</v>
      </c>
      <c r="AD127" s="741">
        <v>0</v>
      </c>
      <c r="AE127" s="741">
        <v>0</v>
      </c>
      <c r="AF127" s="741">
        <v>0</v>
      </c>
      <c r="AG127" s="741">
        <v>0</v>
      </c>
      <c r="AH127" s="741">
        <v>0</v>
      </c>
      <c r="AI127" s="741">
        <v>0</v>
      </c>
      <c r="AJ127" s="741">
        <v>0</v>
      </c>
      <c r="AK127" s="741">
        <v>0</v>
      </c>
      <c r="AL127" s="741">
        <v>0</v>
      </c>
      <c r="AM127" s="741">
        <v>0</v>
      </c>
      <c r="AN127" s="741">
        <v>0</v>
      </c>
      <c r="AO127" s="741">
        <v>0</v>
      </c>
      <c r="AP127" s="633"/>
      <c r="AQ127" s="741"/>
      <c r="AR127" s="741"/>
      <c r="AS127" s="741"/>
      <c r="AT127" s="741"/>
      <c r="AU127" s="741"/>
      <c r="AV127" s="741"/>
      <c r="AW127" s="741">
        <v>6600</v>
      </c>
      <c r="AX127" s="741">
        <v>6600</v>
      </c>
      <c r="AY127" s="741">
        <v>6600</v>
      </c>
      <c r="AZ127" s="741">
        <v>6600</v>
      </c>
      <c r="BA127" s="741">
        <v>6600</v>
      </c>
      <c r="BB127" s="741">
        <v>6600</v>
      </c>
      <c r="BC127" s="741">
        <v>6600</v>
      </c>
      <c r="BD127" s="741">
        <v>6600</v>
      </c>
      <c r="BE127" s="741">
        <v>6600</v>
      </c>
      <c r="BF127" s="741">
        <v>6600</v>
      </c>
      <c r="BG127" s="741">
        <v>5065</v>
      </c>
      <c r="BH127" s="741">
        <v>5065</v>
      </c>
      <c r="BI127" s="741">
        <v>4545</v>
      </c>
      <c r="BJ127" s="741">
        <v>4545</v>
      </c>
      <c r="BK127" s="741">
        <v>3772</v>
      </c>
      <c r="BL127" s="741">
        <v>3565</v>
      </c>
      <c r="BM127" s="741">
        <v>3565</v>
      </c>
      <c r="BN127" s="741">
        <v>3565</v>
      </c>
      <c r="BO127" s="741">
        <v>3565</v>
      </c>
      <c r="BP127" s="741">
        <v>3565</v>
      </c>
      <c r="BQ127" s="741">
        <v>0</v>
      </c>
      <c r="BR127" s="741">
        <v>0</v>
      </c>
      <c r="BS127" s="741">
        <v>0</v>
      </c>
      <c r="BT127" s="741">
        <v>0</v>
      </c>
    </row>
    <row r="128" spans="2:72" s="17" customFormat="1" ht="15.5">
      <c r="B128" s="735"/>
      <c r="C128" s="734">
        <v>417</v>
      </c>
      <c r="D128" s="736" t="s">
        <v>720</v>
      </c>
      <c r="E128" s="733" t="s">
        <v>682</v>
      </c>
      <c r="F128" s="736"/>
      <c r="G128" s="739"/>
      <c r="H128" s="739">
        <v>2017</v>
      </c>
      <c r="I128" s="738" t="s">
        <v>578</v>
      </c>
      <c r="J128" s="738" t="s">
        <v>590</v>
      </c>
      <c r="K128" s="633"/>
      <c r="L128" s="741"/>
      <c r="M128" s="741"/>
      <c r="N128" s="741"/>
      <c r="O128" s="741"/>
      <c r="P128" s="741"/>
      <c r="Q128" s="741"/>
      <c r="R128" s="741">
        <v>513</v>
      </c>
      <c r="S128" s="741">
        <v>526</v>
      </c>
      <c r="T128" s="741">
        <v>526</v>
      </c>
      <c r="U128" s="741">
        <v>526</v>
      </c>
      <c r="V128" s="741">
        <v>526</v>
      </c>
      <c r="W128" s="741">
        <v>468</v>
      </c>
      <c r="X128" s="741">
        <v>468</v>
      </c>
      <c r="Y128" s="741">
        <v>468</v>
      </c>
      <c r="Z128" s="741">
        <v>468</v>
      </c>
      <c r="AA128" s="741">
        <v>468</v>
      </c>
      <c r="AB128" s="741">
        <v>395</v>
      </c>
      <c r="AC128" s="741">
        <v>395</v>
      </c>
      <c r="AD128" s="741">
        <v>142</v>
      </c>
      <c r="AE128" s="741">
        <v>99</v>
      </c>
      <c r="AF128" s="741">
        <v>8</v>
      </c>
      <c r="AG128" s="741">
        <v>0</v>
      </c>
      <c r="AH128" s="741">
        <v>0</v>
      </c>
      <c r="AI128" s="741">
        <v>0</v>
      </c>
      <c r="AJ128" s="741">
        <v>0</v>
      </c>
      <c r="AK128" s="741">
        <v>0</v>
      </c>
      <c r="AL128" s="741">
        <v>0</v>
      </c>
      <c r="AM128" s="741">
        <v>0</v>
      </c>
      <c r="AN128" s="741">
        <v>0</v>
      </c>
      <c r="AO128" s="741">
        <v>0</v>
      </c>
      <c r="AP128" s="633"/>
      <c r="AQ128" s="741"/>
      <c r="AR128" s="741"/>
      <c r="AS128" s="741"/>
      <c r="AT128" s="741"/>
      <c r="AU128" s="741"/>
      <c r="AV128" s="741"/>
      <c r="AW128" s="741">
        <v>3443301</v>
      </c>
      <c r="AX128" s="741">
        <v>3508789</v>
      </c>
      <c r="AY128" s="741">
        <v>3508789</v>
      </c>
      <c r="AZ128" s="741">
        <v>3508789</v>
      </c>
      <c r="BA128" s="741">
        <v>3508789</v>
      </c>
      <c r="BB128" s="741">
        <v>3155869</v>
      </c>
      <c r="BC128" s="741">
        <v>3155869</v>
      </c>
      <c r="BD128" s="741">
        <v>3155869</v>
      </c>
      <c r="BE128" s="741">
        <v>3154244</v>
      </c>
      <c r="BF128" s="741">
        <v>3154244</v>
      </c>
      <c r="BG128" s="741">
        <v>2774181</v>
      </c>
      <c r="BH128" s="741">
        <v>2774181</v>
      </c>
      <c r="BI128" s="741">
        <v>1161468</v>
      </c>
      <c r="BJ128" s="741">
        <v>905824</v>
      </c>
      <c r="BK128" s="741">
        <v>73290</v>
      </c>
      <c r="BL128" s="741">
        <v>0</v>
      </c>
      <c r="BM128" s="741">
        <v>0</v>
      </c>
      <c r="BN128" s="741">
        <v>0</v>
      </c>
      <c r="BO128" s="741">
        <v>0</v>
      </c>
      <c r="BP128" s="741">
        <v>0</v>
      </c>
      <c r="BQ128" s="741">
        <v>0</v>
      </c>
      <c r="BR128" s="741">
        <v>0</v>
      </c>
      <c r="BS128" s="741">
        <v>0</v>
      </c>
      <c r="BT128" s="741">
        <v>0</v>
      </c>
    </row>
    <row r="129" spans="2:72" s="17" customFormat="1" ht="15.5">
      <c r="B129" s="735"/>
      <c r="C129" s="734">
        <v>418</v>
      </c>
      <c r="D129" s="736" t="s">
        <v>721</v>
      </c>
      <c r="E129" s="733" t="s">
        <v>682</v>
      </c>
      <c r="F129" s="736"/>
      <c r="G129" s="739"/>
      <c r="H129" s="739">
        <v>2017</v>
      </c>
      <c r="I129" s="738" t="s">
        <v>578</v>
      </c>
      <c r="J129" s="738" t="s">
        <v>590</v>
      </c>
      <c r="K129" s="633"/>
      <c r="L129" s="741"/>
      <c r="M129" s="741"/>
      <c r="N129" s="741"/>
      <c r="O129" s="741"/>
      <c r="P129" s="741"/>
      <c r="Q129" s="741"/>
      <c r="R129" s="741">
        <v>34</v>
      </c>
      <c r="S129" s="741">
        <v>34</v>
      </c>
      <c r="T129" s="741">
        <v>34</v>
      </c>
      <c r="U129" s="741">
        <v>34</v>
      </c>
      <c r="V129" s="741">
        <v>34</v>
      </c>
      <c r="W129" s="741">
        <v>32</v>
      </c>
      <c r="X129" s="741">
        <v>28</v>
      </c>
      <c r="Y129" s="741">
        <v>26</v>
      </c>
      <c r="Z129" s="741">
        <v>18</v>
      </c>
      <c r="AA129" s="741">
        <v>13</v>
      </c>
      <c r="AB129" s="741">
        <v>8</v>
      </c>
      <c r="AC129" s="741">
        <v>2</v>
      </c>
      <c r="AD129" s="741">
        <v>0</v>
      </c>
      <c r="AE129" s="741">
        <v>0</v>
      </c>
      <c r="AF129" s="741">
        <v>0</v>
      </c>
      <c r="AG129" s="741">
        <v>0</v>
      </c>
      <c r="AH129" s="741">
        <v>0</v>
      </c>
      <c r="AI129" s="741">
        <v>0</v>
      </c>
      <c r="AJ129" s="741">
        <v>0</v>
      </c>
      <c r="AK129" s="741">
        <v>0</v>
      </c>
      <c r="AL129" s="741">
        <v>0</v>
      </c>
      <c r="AM129" s="741">
        <v>0</v>
      </c>
      <c r="AN129" s="741">
        <v>0</v>
      </c>
      <c r="AO129" s="741">
        <v>0</v>
      </c>
      <c r="AP129" s="633"/>
      <c r="AQ129" s="741"/>
      <c r="AR129" s="741"/>
      <c r="AS129" s="741"/>
      <c r="AT129" s="741"/>
      <c r="AU129" s="741"/>
      <c r="AV129" s="741"/>
      <c r="AW129" s="741">
        <v>165901</v>
      </c>
      <c r="AX129" s="741">
        <v>165901</v>
      </c>
      <c r="AY129" s="741">
        <v>165765</v>
      </c>
      <c r="AZ129" s="741">
        <v>164989</v>
      </c>
      <c r="BA129" s="741">
        <v>163728</v>
      </c>
      <c r="BB129" s="741">
        <v>146208</v>
      </c>
      <c r="BC129" s="741">
        <v>104484</v>
      </c>
      <c r="BD129" s="741">
        <v>95235</v>
      </c>
      <c r="BE129" s="741">
        <v>64693</v>
      </c>
      <c r="BF129" s="741">
        <v>44054</v>
      </c>
      <c r="BG129" s="741">
        <v>28293</v>
      </c>
      <c r="BH129" s="741">
        <v>4950</v>
      </c>
      <c r="BI129" s="741">
        <v>131</v>
      </c>
      <c r="BJ129" s="741">
        <v>131</v>
      </c>
      <c r="BK129" s="741">
        <v>131</v>
      </c>
      <c r="BL129" s="741">
        <v>28</v>
      </c>
      <c r="BM129" s="741">
        <v>0</v>
      </c>
      <c r="BN129" s="741">
        <v>0</v>
      </c>
      <c r="BO129" s="741">
        <v>0</v>
      </c>
      <c r="BP129" s="741">
        <v>0</v>
      </c>
      <c r="BQ129" s="741">
        <v>0</v>
      </c>
      <c r="BR129" s="741">
        <v>0</v>
      </c>
      <c r="BS129" s="741">
        <v>0</v>
      </c>
      <c r="BT129" s="741">
        <v>0</v>
      </c>
    </row>
    <row r="130" spans="2:72" s="17" customFormat="1" ht="15.5">
      <c r="B130" s="735"/>
      <c r="C130" s="734">
        <v>423</v>
      </c>
      <c r="D130" s="736" t="s">
        <v>722</v>
      </c>
      <c r="E130" s="733" t="s">
        <v>682</v>
      </c>
      <c r="F130" s="736"/>
      <c r="G130" s="739"/>
      <c r="H130" s="739">
        <v>2017</v>
      </c>
      <c r="I130" s="738" t="s">
        <v>578</v>
      </c>
      <c r="J130" s="738" t="s">
        <v>590</v>
      </c>
      <c r="K130" s="633"/>
      <c r="L130" s="741"/>
      <c r="M130" s="741"/>
      <c r="N130" s="741"/>
      <c r="O130" s="741"/>
      <c r="P130" s="741"/>
      <c r="Q130" s="741"/>
      <c r="R130" s="741">
        <v>0</v>
      </c>
      <c r="S130" s="741">
        <v>0</v>
      </c>
      <c r="T130" s="741">
        <v>0</v>
      </c>
      <c r="U130" s="741">
        <v>0</v>
      </c>
      <c r="V130" s="741">
        <v>0</v>
      </c>
      <c r="W130" s="741">
        <v>0</v>
      </c>
      <c r="X130" s="741">
        <v>0</v>
      </c>
      <c r="Y130" s="741">
        <v>0</v>
      </c>
      <c r="Z130" s="741">
        <v>0</v>
      </c>
      <c r="AA130" s="741">
        <v>0</v>
      </c>
      <c r="AB130" s="741">
        <v>0</v>
      </c>
      <c r="AC130" s="741">
        <v>0</v>
      </c>
      <c r="AD130" s="741">
        <v>0</v>
      </c>
      <c r="AE130" s="741">
        <v>0</v>
      </c>
      <c r="AF130" s="741">
        <v>0</v>
      </c>
      <c r="AG130" s="741">
        <v>0</v>
      </c>
      <c r="AH130" s="741">
        <v>0</v>
      </c>
      <c r="AI130" s="741">
        <v>0</v>
      </c>
      <c r="AJ130" s="741">
        <v>0</v>
      </c>
      <c r="AK130" s="741">
        <v>0</v>
      </c>
      <c r="AL130" s="741">
        <v>0</v>
      </c>
      <c r="AM130" s="741">
        <v>0</v>
      </c>
      <c r="AN130" s="741">
        <v>0</v>
      </c>
      <c r="AO130" s="741">
        <v>0</v>
      </c>
      <c r="AP130" s="633"/>
      <c r="AQ130" s="741"/>
      <c r="AR130" s="741"/>
      <c r="AS130" s="741"/>
      <c r="AT130" s="741"/>
      <c r="AU130" s="741"/>
      <c r="AV130" s="741"/>
      <c r="AW130" s="741">
        <v>912</v>
      </c>
      <c r="AX130" s="741">
        <v>912</v>
      </c>
      <c r="AY130" s="741">
        <v>912</v>
      </c>
      <c r="AZ130" s="741">
        <v>0</v>
      </c>
      <c r="BA130" s="741">
        <v>0</v>
      </c>
      <c r="BB130" s="741">
        <v>0</v>
      </c>
      <c r="BC130" s="741">
        <v>0</v>
      </c>
      <c r="BD130" s="741">
        <v>0</v>
      </c>
      <c r="BE130" s="741">
        <v>0</v>
      </c>
      <c r="BF130" s="741">
        <v>0</v>
      </c>
      <c r="BG130" s="741">
        <v>0</v>
      </c>
      <c r="BH130" s="741">
        <v>0</v>
      </c>
      <c r="BI130" s="741">
        <v>0</v>
      </c>
      <c r="BJ130" s="741">
        <v>0</v>
      </c>
      <c r="BK130" s="741">
        <v>0</v>
      </c>
      <c r="BL130" s="741">
        <v>0</v>
      </c>
      <c r="BM130" s="741">
        <v>0</v>
      </c>
      <c r="BN130" s="741">
        <v>0</v>
      </c>
      <c r="BO130" s="741">
        <v>0</v>
      </c>
      <c r="BP130" s="741">
        <v>0</v>
      </c>
      <c r="BQ130" s="741">
        <v>0</v>
      </c>
      <c r="BR130" s="741">
        <v>0</v>
      </c>
      <c r="BS130" s="741">
        <v>0</v>
      </c>
      <c r="BT130" s="741">
        <v>0</v>
      </c>
    </row>
    <row r="131" spans="2:72" s="17" customFormat="1" ht="15.5">
      <c r="B131" s="735"/>
      <c r="C131" s="734">
        <v>463</v>
      </c>
      <c r="D131" s="736" t="s">
        <v>723</v>
      </c>
      <c r="E131" s="733" t="s">
        <v>682</v>
      </c>
      <c r="F131" s="736"/>
      <c r="G131" s="739"/>
      <c r="H131" s="739">
        <v>2017</v>
      </c>
      <c r="I131" s="738" t="s">
        <v>578</v>
      </c>
      <c r="J131" s="738" t="s">
        <v>590</v>
      </c>
      <c r="K131" s="633"/>
      <c r="L131" s="741"/>
      <c r="M131" s="741"/>
      <c r="N131" s="741"/>
      <c r="O131" s="741"/>
      <c r="P131" s="741"/>
      <c r="Q131" s="741"/>
      <c r="R131" s="741">
        <v>0</v>
      </c>
      <c r="S131" s="741">
        <v>0</v>
      </c>
      <c r="T131" s="741">
        <v>0</v>
      </c>
      <c r="U131" s="741">
        <v>0</v>
      </c>
      <c r="V131" s="741">
        <v>0</v>
      </c>
      <c r="W131" s="741">
        <v>0</v>
      </c>
      <c r="X131" s="741">
        <v>0</v>
      </c>
      <c r="Y131" s="741">
        <v>0</v>
      </c>
      <c r="Z131" s="741">
        <v>0</v>
      </c>
      <c r="AA131" s="741">
        <v>0</v>
      </c>
      <c r="AB131" s="741">
        <v>0</v>
      </c>
      <c r="AC131" s="741">
        <v>0</v>
      </c>
      <c r="AD131" s="741">
        <v>0</v>
      </c>
      <c r="AE131" s="741">
        <v>0</v>
      </c>
      <c r="AF131" s="741">
        <v>0</v>
      </c>
      <c r="AG131" s="741">
        <v>0</v>
      </c>
      <c r="AH131" s="741">
        <v>0</v>
      </c>
      <c r="AI131" s="741">
        <v>0</v>
      </c>
      <c r="AJ131" s="741">
        <v>0</v>
      </c>
      <c r="AK131" s="741">
        <v>0</v>
      </c>
      <c r="AL131" s="741">
        <v>0</v>
      </c>
      <c r="AM131" s="741">
        <v>0</v>
      </c>
      <c r="AN131" s="741">
        <v>0</v>
      </c>
      <c r="AO131" s="741">
        <v>0</v>
      </c>
      <c r="AP131" s="633"/>
      <c r="AQ131" s="741"/>
      <c r="AR131" s="741"/>
      <c r="AS131" s="741"/>
      <c r="AT131" s="741"/>
      <c r="AU131" s="741"/>
      <c r="AV131" s="741"/>
      <c r="AW131" s="741">
        <v>755</v>
      </c>
      <c r="AX131" s="741">
        <v>755</v>
      </c>
      <c r="AY131" s="741">
        <v>755</v>
      </c>
      <c r="AZ131" s="741">
        <v>755</v>
      </c>
      <c r="BA131" s="741">
        <v>755</v>
      </c>
      <c r="BB131" s="741">
        <v>755</v>
      </c>
      <c r="BC131" s="741">
        <v>755</v>
      </c>
      <c r="BD131" s="741">
        <v>755</v>
      </c>
      <c r="BE131" s="741">
        <v>755</v>
      </c>
      <c r="BF131" s="741">
        <v>755</v>
      </c>
      <c r="BG131" s="741">
        <v>755</v>
      </c>
      <c r="BH131" s="741">
        <v>755</v>
      </c>
      <c r="BI131" s="741">
        <v>755</v>
      </c>
      <c r="BJ131" s="741">
        <v>755</v>
      </c>
      <c r="BK131" s="741">
        <v>755</v>
      </c>
      <c r="BL131" s="741">
        <v>755</v>
      </c>
      <c r="BM131" s="741">
        <v>755</v>
      </c>
      <c r="BN131" s="741">
        <v>755</v>
      </c>
      <c r="BO131" s="741">
        <v>723</v>
      </c>
      <c r="BP131" s="741">
        <v>0</v>
      </c>
      <c r="BQ131" s="741">
        <v>0</v>
      </c>
      <c r="BR131" s="741">
        <v>0</v>
      </c>
      <c r="BS131" s="741">
        <v>0</v>
      </c>
      <c r="BT131" s="741">
        <v>0</v>
      </c>
    </row>
  </sheetData>
  <mergeCells count="1">
    <mergeCell ref="C24:G24"/>
  </mergeCells>
  <conditionalFormatting sqref="L27:AO27 AQ27:BT27">
    <cfRule type="cellIs" dxfId="1" priority="21" operator="equal">
      <formula>0</formula>
    </cfRule>
  </conditionalFormatting>
  <conditionalFormatting sqref="L28:AO131 AQ28:BT131">
    <cfRule type="cellIs" dxfId="0" priority="1" operator="equal">
      <formula>0</formula>
    </cfRule>
  </conditionalFormatting>
  <pageMargins left="0.7" right="0.7" top="0.75" bottom="0.75" header="0.3" footer="0.3"/>
  <pageSetup scale="1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DropDownList!$G$2:$G$11</xm:f>
          </x14:formula1>
          <xm:sqref>I27:I1048576</xm:sqref>
        </x14:dataValidation>
        <x14:dataValidation type="list" allowBlank="1" showInputMessage="1" showErrorMessage="1" xr:uid="{00000000-0002-0000-0B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165"/>
  <sheetViews>
    <sheetView topLeftCell="A37" zoomScale="90" zoomScaleNormal="90" workbookViewId="0">
      <selection activeCell="R341" sqref="R341"/>
    </sheetView>
  </sheetViews>
  <sheetFormatPr defaultColWidth="9.1796875" defaultRowHeight="14.5"/>
  <cols>
    <col min="1" max="1" width="4.54296875" style="12" customWidth="1"/>
    <col min="2" max="2" width="19.54296875" style="11" customWidth="1"/>
    <col min="3" max="3" width="30.81640625" style="12" customWidth="1"/>
    <col min="4" max="4" width="5" style="12" customWidth="1"/>
    <col min="5" max="5" width="14.26953125" style="12" customWidth="1"/>
    <col min="6" max="6" width="15.1796875" style="12" customWidth="1"/>
    <col min="7" max="7" width="11.453125" style="12" customWidth="1"/>
    <col min="8" max="8" width="13" style="18" customWidth="1"/>
    <col min="9" max="10" width="14" style="12" customWidth="1"/>
    <col min="11" max="11" width="18" style="12" customWidth="1"/>
    <col min="12" max="12" width="19.1796875" style="12" customWidth="1"/>
    <col min="13" max="13" width="16.81640625" style="12" customWidth="1"/>
    <col min="14" max="14" width="16" style="12" customWidth="1"/>
    <col min="15" max="15" width="14.54296875" style="12" customWidth="1"/>
    <col min="16" max="16" width="14.7265625" style="12" customWidth="1"/>
    <col min="17" max="17" width="14" style="12" customWidth="1"/>
    <col min="18" max="18" width="15.7265625" style="12" customWidth="1"/>
    <col min="19" max="19" width="14.1796875" style="12" customWidth="1"/>
    <col min="20" max="22" width="15" style="12" customWidth="1"/>
    <col min="23" max="23" width="13.453125" style="12" customWidth="1"/>
    <col min="24" max="24" width="4.1796875" style="12" customWidth="1"/>
    <col min="25" max="16384" width="9.17968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932" t="s">
        <v>664</v>
      </c>
      <c r="D8" s="932"/>
      <c r="E8" s="932"/>
      <c r="F8" s="932"/>
      <c r="G8" s="932"/>
      <c r="H8" s="932"/>
      <c r="I8" s="932"/>
      <c r="J8" s="932"/>
      <c r="K8" s="932"/>
      <c r="L8" s="932"/>
      <c r="M8" s="932"/>
      <c r="N8" s="932"/>
      <c r="O8" s="932"/>
      <c r="P8" s="932"/>
      <c r="Q8" s="932"/>
      <c r="R8" s="932"/>
      <c r="S8" s="932"/>
      <c r="T8" s="105"/>
      <c r="U8" s="105"/>
      <c r="V8" s="105"/>
      <c r="W8" s="105"/>
    </row>
    <row r="9" spans="1:28" s="9" customFormat="1" ht="46.9" customHeight="1">
      <c r="B9" s="55"/>
      <c r="C9" s="888" t="s">
        <v>676</v>
      </c>
      <c r="D9" s="888"/>
      <c r="E9" s="888"/>
      <c r="F9" s="888"/>
      <c r="G9" s="888"/>
      <c r="H9" s="888"/>
      <c r="I9" s="888"/>
      <c r="J9" s="888"/>
      <c r="K9" s="888"/>
      <c r="L9" s="888"/>
      <c r="M9" s="888"/>
      <c r="N9" s="888"/>
      <c r="O9" s="888"/>
      <c r="P9" s="888"/>
      <c r="Q9" s="888"/>
      <c r="R9" s="888"/>
      <c r="S9" s="888"/>
      <c r="T9" s="105"/>
      <c r="U9" s="105"/>
      <c r="V9" s="105"/>
      <c r="W9" s="105"/>
    </row>
    <row r="10" spans="1:28" s="9" customFormat="1" ht="37.9" customHeight="1">
      <c r="B10" s="88"/>
      <c r="C10" s="904" t="s">
        <v>677</v>
      </c>
      <c r="D10" s="888"/>
      <c r="E10" s="888"/>
      <c r="F10" s="888"/>
      <c r="G10" s="888"/>
      <c r="H10" s="888"/>
      <c r="I10" s="888"/>
      <c r="J10" s="888"/>
      <c r="K10" s="888"/>
      <c r="L10" s="888"/>
      <c r="M10" s="888"/>
      <c r="N10" s="888"/>
      <c r="O10" s="888"/>
      <c r="P10" s="888"/>
      <c r="Q10" s="888"/>
      <c r="R10" s="888"/>
      <c r="S10" s="888"/>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1" t="s">
        <v>235</v>
      </c>
      <c r="C12" s="931"/>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v>
      </c>
      <c r="L14" s="204" t="str">
        <f>'1.  LRAMVA Summary'!G52</f>
        <v>Street Lights</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1">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1">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1">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1">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1">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1">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-0.37524572291978486</v>
      </c>
      <c r="J46" s="230">
        <f>(SUM('1.  LRAMVA Summary'!E$54:E$59)+SUM('1.  LRAMVA Summary'!E$60:E$61)*(MONTH($E46)-1)/12)*$H46</f>
        <v>-2.3662359756991109</v>
      </c>
      <c r="K46" s="230">
        <f>(SUM('1.  LRAMVA Summary'!F$54:F$59)+SUM('1.  LRAMVA Summary'!F$60:F$61)*(MONTH($E46)-1)/12)*$H46</f>
        <v>1.372380850553327</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-1.3691008480655689</v>
      </c>
    </row>
    <row r="47" spans="2:23" s="9" customFormat="1">
      <c r="B47" s="213" t="s">
        <v>85</v>
      </c>
      <c r="C47" s="233"/>
      <c r="D47" s="206"/>
      <c r="E47" s="214">
        <v>41334</v>
      </c>
      <c r="F47" s="214" t="s">
        <v>179</v>
      </c>
      <c r="G47" s="215" t="s">
        <v>65</v>
      </c>
      <c r="H47" s="229">
        <f>C$23/12</f>
        <v>1.225E-3</v>
      </c>
      <c r="I47" s="230">
        <f>(SUM('1.  LRAMVA Summary'!D$54:D$59)+SUM('1.  LRAMVA Summary'!D$60:D$61)*(MONTH($E47)-1)/12)*$H47</f>
        <v>-0.75049144583956973</v>
      </c>
      <c r="J47" s="230">
        <f>(SUM('1.  LRAMVA Summary'!E$54:E$59)+SUM('1.  LRAMVA Summary'!E$60:E$61)*(MONTH($E47)-1)/12)*$H47</f>
        <v>-4.7324719513982219</v>
      </c>
      <c r="K47" s="230">
        <f>(SUM('1.  LRAMVA Summary'!F$54:F$59)+SUM('1.  LRAMVA Summary'!F$60:F$61)*(MONTH($E47)-1)/12)*$H47</f>
        <v>2.7447617011066541</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-2.7382016961311377</v>
      </c>
    </row>
    <row r="48" spans="2:23" s="9" customFormat="1">
      <c r="B48" s="213" t="s">
        <v>86</v>
      </c>
      <c r="C48" s="233"/>
      <c r="D48" s="206"/>
      <c r="E48" s="214">
        <v>41365</v>
      </c>
      <c r="F48" s="214" t="s">
        <v>179</v>
      </c>
      <c r="G48" s="215" t="s">
        <v>66</v>
      </c>
      <c r="H48" s="232">
        <f>C$24/12</f>
        <v>1.225E-3</v>
      </c>
      <c r="I48" s="230">
        <f>(SUM('1.  LRAMVA Summary'!D$54:D$59)+SUM('1.  LRAMVA Summary'!D$60:D$61)*(MONTH($E48)-1)/12)*$H48</f>
        <v>-1.1257371687593547</v>
      </c>
      <c r="J48" s="230">
        <f>(SUM('1.  LRAMVA Summary'!E$54:E$59)+SUM('1.  LRAMVA Summary'!E$60:E$61)*(MONTH($E48)-1)/12)*$H48</f>
        <v>-7.0987079270973314</v>
      </c>
      <c r="K48" s="230">
        <f>(SUM('1.  LRAMVA Summary'!F$54:F$59)+SUM('1.  LRAMVA Summary'!F$60:F$61)*(MONTH($E48)-1)/12)*$H48</f>
        <v>4.1171425516599802</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-4.1073025441967053</v>
      </c>
    </row>
    <row r="49" spans="1:23" s="9" customFormat="1">
      <c r="B49" s="213" t="s">
        <v>87</v>
      </c>
      <c r="C49" s="233"/>
      <c r="D49" s="206"/>
      <c r="E49" s="214">
        <v>41395</v>
      </c>
      <c r="F49" s="214" t="s">
        <v>179</v>
      </c>
      <c r="G49" s="215" t="s">
        <v>66</v>
      </c>
      <c r="H49" s="229">
        <f>C$24/12</f>
        <v>1.225E-3</v>
      </c>
      <c r="I49" s="230">
        <f>(SUM('1.  LRAMVA Summary'!D$54:D$59)+SUM('1.  LRAMVA Summary'!D$60:D$61)*(MONTH($E49)-1)/12)*$H49</f>
        <v>-1.5009828916791395</v>
      </c>
      <c r="J49" s="230">
        <f>(SUM('1.  LRAMVA Summary'!E$54:E$59)+SUM('1.  LRAMVA Summary'!E$60:E$61)*(MONTH($E49)-1)/12)*$H49</f>
        <v>-9.4649439027964437</v>
      </c>
      <c r="K49" s="230">
        <f>(SUM('1.  LRAMVA Summary'!F$54:F$59)+SUM('1.  LRAMVA Summary'!F$60:F$61)*(MONTH($E49)-1)/12)*$H49</f>
        <v>5.4895234022133081</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-5.4764033922622755</v>
      </c>
    </row>
    <row r="50" spans="1:23" s="9" customFormat="1">
      <c r="B50" s="213" t="s">
        <v>88</v>
      </c>
      <c r="C50" s="233"/>
      <c r="D50" s="206"/>
      <c r="E50" s="214">
        <v>41426</v>
      </c>
      <c r="F50" s="214" t="s">
        <v>179</v>
      </c>
      <c r="G50" s="215" t="s">
        <v>66</v>
      </c>
      <c r="H50" s="229">
        <f>C$24/12</f>
        <v>1.225E-3</v>
      </c>
      <c r="I50" s="230">
        <f>(SUM('1.  LRAMVA Summary'!D$54:D$59)+SUM('1.  LRAMVA Summary'!D$60:D$61)*(MONTH($E50)-1)/12)*$H50</f>
        <v>-1.8762286145989244</v>
      </c>
      <c r="J50" s="230">
        <f>(SUM('1.  LRAMVA Summary'!E$54:E$59)+SUM('1.  LRAMVA Summary'!E$60:E$61)*(MONTH($E50)-1)/12)*$H50</f>
        <v>-11.831179878495556</v>
      </c>
      <c r="K50" s="230">
        <f>(SUM('1.  LRAMVA Summary'!F$54:F$59)+SUM('1.  LRAMVA Summary'!F$60:F$61)*(MONTH($E50)-1)/12)*$H50</f>
        <v>6.8619042527666343</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-6.8455042403278457</v>
      </c>
    </row>
    <row r="51" spans="1:23" s="9" customFormat="1">
      <c r="B51" s="213" t="s">
        <v>89</v>
      </c>
      <c r="C51" s="233"/>
      <c r="D51" s="206"/>
      <c r="E51" s="214">
        <v>41456</v>
      </c>
      <c r="F51" s="214" t="s">
        <v>179</v>
      </c>
      <c r="G51" s="215" t="s">
        <v>68</v>
      </c>
      <c r="H51" s="232">
        <f>C$25/12</f>
        <v>1.225E-3</v>
      </c>
      <c r="I51" s="230">
        <f>(SUM('1.  LRAMVA Summary'!D$54:D$59)+SUM('1.  LRAMVA Summary'!D$60:D$61)*(MONTH($E51)-1)/12)*$H51</f>
        <v>-2.2514743375187094</v>
      </c>
      <c r="J51" s="230">
        <f>(SUM('1.  LRAMVA Summary'!E$54:E$59)+SUM('1.  LRAMVA Summary'!E$60:E$61)*(MONTH($E51)-1)/12)*$H51</f>
        <v>-14.197415854194663</v>
      </c>
      <c r="K51" s="230">
        <f>(SUM('1.  LRAMVA Summary'!F$54:F$59)+SUM('1.  LRAMVA Summary'!F$60:F$61)*(MONTH($E51)-1)/12)*$H51</f>
        <v>8.2342851033199604</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-8.2146050883934105</v>
      </c>
    </row>
    <row r="52" spans="1:23" s="9" customFormat="1">
      <c r="B52" s="213" t="s">
        <v>91</v>
      </c>
      <c r="C52" s="233"/>
      <c r="D52" s="206"/>
      <c r="E52" s="214">
        <v>41487</v>
      </c>
      <c r="F52" s="214" t="s">
        <v>179</v>
      </c>
      <c r="G52" s="215" t="s">
        <v>68</v>
      </c>
      <c r="H52" s="229">
        <f>C$25/12</f>
        <v>1.225E-3</v>
      </c>
      <c r="I52" s="230">
        <f>(SUM('1.  LRAMVA Summary'!D$54:D$59)+SUM('1.  LRAMVA Summary'!D$60:D$61)*(MONTH($E52)-1)/12)*$H52</f>
        <v>-2.6267200604384944</v>
      </c>
      <c r="J52" s="230">
        <f>(SUM('1.  LRAMVA Summary'!E$54:E$59)+SUM('1.  LRAMVA Summary'!E$60:E$61)*(MONTH($E52)-1)/12)*$H52</f>
        <v>-16.563651829893775</v>
      </c>
      <c r="K52" s="230">
        <f>(SUM('1.  LRAMVA Summary'!F$54:F$59)+SUM('1.  LRAMVA Summary'!F$60:F$61)*(MONTH($E52)-1)/12)*$H52</f>
        <v>9.6066659538732893</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-9.5837059364589798</v>
      </c>
    </row>
    <row r="53" spans="1:23" s="9" customFormat="1">
      <c r="B53" s="213" t="s">
        <v>90</v>
      </c>
      <c r="C53" s="233"/>
      <c r="D53" s="206"/>
      <c r="E53" s="214">
        <v>41518</v>
      </c>
      <c r="F53" s="214" t="s">
        <v>179</v>
      </c>
      <c r="G53" s="215" t="s">
        <v>68</v>
      </c>
      <c r="H53" s="229">
        <f>C$25/12</f>
        <v>1.225E-3</v>
      </c>
      <c r="I53" s="230">
        <f>(SUM('1.  LRAMVA Summary'!D$54:D$59)+SUM('1.  LRAMVA Summary'!D$60:D$61)*(MONTH($E53)-1)/12)*$H53</f>
        <v>-3.0019657833582789</v>
      </c>
      <c r="J53" s="230">
        <f>(SUM('1.  LRAMVA Summary'!E$54:E$59)+SUM('1.  LRAMVA Summary'!E$60:E$61)*(MONTH($E53)-1)/12)*$H53</f>
        <v>-18.929887805592887</v>
      </c>
      <c r="K53" s="230">
        <f>(SUM('1.  LRAMVA Summary'!F$54:F$59)+SUM('1.  LRAMVA Summary'!F$60:F$61)*(MONTH($E53)-1)/12)*$H53</f>
        <v>10.979046804426616</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-10.952806784524551</v>
      </c>
    </row>
    <row r="54" spans="1:23" s="9" customFormat="1">
      <c r="B54" s="235" t="s">
        <v>92</v>
      </c>
      <c r="C54" s="236"/>
      <c r="D54" s="206"/>
      <c r="E54" s="214">
        <v>41548</v>
      </c>
      <c r="F54" s="214" t="s">
        <v>179</v>
      </c>
      <c r="G54" s="215" t="s">
        <v>69</v>
      </c>
      <c r="H54" s="232">
        <f>C$26/12</f>
        <v>1.225E-3</v>
      </c>
      <c r="I54" s="230">
        <f>(SUM('1.  LRAMVA Summary'!D$54:D$59)+SUM('1.  LRAMVA Summary'!D$60:D$61)*(MONTH($E54)-1)/12)*$H54</f>
        <v>-3.3772115062780643</v>
      </c>
      <c r="J54" s="230">
        <f>(SUM('1.  LRAMVA Summary'!E$54:E$59)+SUM('1.  LRAMVA Summary'!E$60:E$61)*(MONTH($E54)-1)/12)*$H54</f>
        <v>-21.296123781292</v>
      </c>
      <c r="K54" s="230">
        <f>(SUM('1.  LRAMVA Summary'!F$54:F$59)+SUM('1.  LRAMVA Summary'!F$60:F$61)*(MONTH($E54)-1)/12)*$H54</f>
        <v>12.351427654979942</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-12.321907632590124</v>
      </c>
    </row>
    <row r="55" spans="1:23" s="9" customFormat="1">
      <c r="D55" s="206"/>
      <c r="E55" s="214">
        <v>41579</v>
      </c>
      <c r="F55" s="214" t="s">
        <v>179</v>
      </c>
      <c r="G55" s="215" t="s">
        <v>69</v>
      </c>
      <c r="H55" s="229">
        <f>C$26/12</f>
        <v>1.225E-3</v>
      </c>
      <c r="I55" s="230">
        <f>(SUM('1.  LRAMVA Summary'!D$54:D$59)+SUM('1.  LRAMVA Summary'!D$60:D$61)*(MONTH($E55)-1)/12)*$H55</f>
        <v>-3.7524572291978489</v>
      </c>
      <c r="J55" s="230">
        <f>(SUM('1.  LRAMVA Summary'!E$54:E$59)+SUM('1.  LRAMVA Summary'!E$60:E$61)*(MONTH($E55)-1)/12)*$H55</f>
        <v>-23.662359756991112</v>
      </c>
      <c r="K55" s="230">
        <f>(SUM('1.  LRAMVA Summary'!F$54:F$59)+SUM('1.  LRAMVA Summary'!F$60:F$61)*(MONTH($E55)-1)/12)*$H55</f>
        <v>13.723808505533269</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-13.691008480655691</v>
      </c>
    </row>
    <row r="56" spans="1:23" s="9" customFormat="1" ht="15.5">
      <c r="B56" s="183" t="s">
        <v>182</v>
      </c>
      <c r="C56" s="27"/>
      <c r="D56" s="206"/>
      <c r="E56" s="214">
        <v>41609</v>
      </c>
      <c r="F56" s="214" t="s">
        <v>179</v>
      </c>
      <c r="G56" s="215" t="s">
        <v>69</v>
      </c>
      <c r="H56" s="229">
        <f>C$26/12</f>
        <v>1.225E-3</v>
      </c>
      <c r="I56" s="230">
        <f>(SUM('1.  LRAMVA Summary'!D$54:D$59)+SUM('1.  LRAMVA Summary'!D$60:D$61)*(MONTH($E56)-1)/12)*$H56</f>
        <v>-4.1277029521176338</v>
      </c>
      <c r="J56" s="230">
        <f>(SUM('1.  LRAMVA Summary'!E$54:E$59)+SUM('1.  LRAMVA Summary'!E$60:E$61)*(MONTH($E56)-1)/12)*$H56</f>
        <v>-26.028595732690217</v>
      </c>
      <c r="K56" s="230">
        <f>(SUM('1.  LRAMVA Summary'!F$54:F$59)+SUM('1.  LRAMVA Summary'!F$60:F$61)*(MONTH($E56)-1)/12)*$H56</f>
        <v>15.096189356086596</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-15.060109328721255</v>
      </c>
    </row>
    <row r="57" spans="1:23" s="9" customFormat="1" ht="15" thickBot="1">
      <c r="B57" s="27"/>
      <c r="C57" s="27"/>
      <c r="D57" s="206"/>
      <c r="E57" s="216" t="s">
        <v>463</v>
      </c>
      <c r="F57" s="216"/>
      <c r="G57" s="217"/>
      <c r="H57" s="218"/>
      <c r="I57" s="219">
        <f>SUM(I44:I56)</f>
        <v>-24.766217712705803</v>
      </c>
      <c r="J57" s="219">
        <f t="shared" ref="J57:O57" si="11">SUM(J44:J56)</f>
        <v>-156.1715743961413</v>
      </c>
      <c r="K57" s="219">
        <f t="shared" si="11"/>
        <v>90.577136136519584</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-90.36065597232755</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-24.766217712705803</v>
      </c>
      <c r="J59" s="228">
        <f t="shared" si="13"/>
        <v>-156.1715743961413</v>
      </c>
      <c r="K59" s="228">
        <f t="shared" si="13"/>
        <v>90.577136136519584</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-90.36065597232755</v>
      </c>
    </row>
    <row r="60" spans="1:23" s="9" customFormat="1">
      <c r="D60" s="206"/>
      <c r="E60" s="214">
        <v>41640</v>
      </c>
      <c r="F60" s="214" t="s">
        <v>180</v>
      </c>
      <c r="G60" s="215" t="s">
        <v>65</v>
      </c>
      <c r="H60" s="232">
        <f>C$27/12</f>
        <v>1.225E-3</v>
      </c>
      <c r="I60" s="230">
        <f>(SUM('1.  LRAMVA Summary'!D$54:D$62)+SUM('1.  LRAMVA Summary'!D$63:D$64)*(MONTH($E60)-1)/12)*$H60</f>
        <v>-4.5029486750374188</v>
      </c>
      <c r="J60" s="230">
        <f>(SUM('1.  LRAMVA Summary'!E$54:E$62)+SUM('1.  LRAMVA Summary'!E$63:E$64)*(MONTH($E60)-1)/12)*$H60</f>
        <v>-28.394831708389329</v>
      </c>
      <c r="K60" s="230">
        <f>(SUM('1.  LRAMVA Summary'!F$54:F$62)+SUM('1.  LRAMVA Summary'!F$63:F$64)*(MONTH($E60)-1)/12)*$H60</f>
        <v>16.468570206639921</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-16.429210176786828</v>
      </c>
    </row>
    <row r="61" spans="1:23" s="9" customFormat="1">
      <c r="A61" s="28"/>
      <c r="E61" s="214">
        <v>41671</v>
      </c>
      <c r="F61" s="214" t="s">
        <v>180</v>
      </c>
      <c r="G61" s="215" t="s">
        <v>65</v>
      </c>
      <c r="H61" s="229">
        <f>C$27/12</f>
        <v>1.225E-3</v>
      </c>
      <c r="I61" s="230">
        <f>(SUM('1.  LRAMVA Summary'!D$54:D$62)+SUM('1.  LRAMVA Summary'!D$63:D$64)*(MONTH($E61)-1)/12)*$H61</f>
        <v>-4.3496876750148692</v>
      </c>
      <c r="J61" s="230">
        <f>(SUM('1.  LRAMVA Summary'!E$54:E$62)+SUM('1.  LRAMVA Summary'!E$63:E$64)*(MONTH($E61)-1)/12)*$H61</f>
        <v>-30.102681185867024</v>
      </c>
      <c r="K61" s="230">
        <f>(SUM('1.  LRAMVA Summary'!F$54:F$62)+SUM('1.  LRAMVA Summary'!F$63:F$64)*(MONTH($E61)-1)/12)*$H61</f>
        <v>18.924232762353025</v>
      </c>
      <c r="L61" s="230">
        <f>(SUM('1.  LRAMVA Summary'!G$54:G$62)+SUM('1.  LRAMVA Summary'!G$63:G$64)*(MONTH($E61)-1)/12)*$H61</f>
        <v>2.8815288143657403E-2</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-15.499320810385207</v>
      </c>
    </row>
    <row r="62" spans="1:23" s="9" customFormat="1">
      <c r="B62" s="66"/>
      <c r="E62" s="214">
        <v>41699</v>
      </c>
      <c r="F62" s="214" t="s">
        <v>180</v>
      </c>
      <c r="G62" s="215" t="s">
        <v>65</v>
      </c>
      <c r="H62" s="229">
        <f>C$27/12</f>
        <v>1.225E-3</v>
      </c>
      <c r="I62" s="230">
        <f>(SUM('1.  LRAMVA Summary'!D$54:D$62)+SUM('1.  LRAMVA Summary'!D$63:D$64)*(MONTH($E62)-1)/12)*$H62</f>
        <v>-4.1964266749923214</v>
      </c>
      <c r="J62" s="230">
        <f>(SUM('1.  LRAMVA Summary'!E$54:E$62)+SUM('1.  LRAMVA Summary'!E$63:E$64)*(MONTH($E62)-1)/12)*$H62</f>
        <v>-31.810530663344711</v>
      </c>
      <c r="K62" s="230">
        <f>(SUM('1.  LRAMVA Summary'!F$54:F$62)+SUM('1.  LRAMVA Summary'!F$63:F$64)*(MONTH($E62)-1)/12)*$H62</f>
        <v>21.379895318066129</v>
      </c>
      <c r="L62" s="230">
        <f>(SUM('1.  LRAMVA Summary'!G$54:G$62)+SUM('1.  LRAMVA Summary'!G$63:G$64)*(MONTH($E62)-1)/12)*$H62</f>
        <v>5.7630576287314807E-2</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-14.569431443983587</v>
      </c>
    </row>
    <row r="63" spans="1:23" s="9" customFormat="1">
      <c r="B63" s="66"/>
      <c r="E63" s="214">
        <v>41730</v>
      </c>
      <c r="F63" s="214" t="s">
        <v>180</v>
      </c>
      <c r="G63" s="215" t="s">
        <v>66</v>
      </c>
      <c r="H63" s="232">
        <f>C$28/12</f>
        <v>1.225E-3</v>
      </c>
      <c r="I63" s="230">
        <f>(SUM('1.  LRAMVA Summary'!D$54:D$62)+SUM('1.  LRAMVA Summary'!D$63:D$64)*(MONTH($E63)-1)/12)*$H63</f>
        <v>-4.0431656749697726</v>
      </c>
      <c r="J63" s="230">
        <f>(SUM('1.  LRAMVA Summary'!E$54:E$62)+SUM('1.  LRAMVA Summary'!E$63:E$64)*(MONTH($E63)-1)/12)*$H63</f>
        <v>-33.518380140822401</v>
      </c>
      <c r="K63" s="230">
        <f>(SUM('1.  LRAMVA Summary'!F$54:F$62)+SUM('1.  LRAMVA Summary'!F$63:F$64)*(MONTH($E63)-1)/12)*$H63</f>
        <v>23.835557873779234</v>
      </c>
      <c r="L63" s="230">
        <f>(SUM('1.  LRAMVA Summary'!G$54:G$62)+SUM('1.  LRAMVA Summary'!G$63:G$64)*(MONTH($E63)-1)/12)*$H63</f>
        <v>8.64458644309722E-2</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-13.639542077581966</v>
      </c>
    </row>
    <row r="64" spans="1:23" s="9" customFormat="1">
      <c r="B64" s="66"/>
      <c r="E64" s="214">
        <v>41760</v>
      </c>
      <c r="F64" s="214" t="s">
        <v>180</v>
      </c>
      <c r="G64" s="215" t="s">
        <v>66</v>
      </c>
      <c r="H64" s="229">
        <f>C$28/12</f>
        <v>1.225E-3</v>
      </c>
      <c r="I64" s="230">
        <f>(SUM('1.  LRAMVA Summary'!D$54:D$62)+SUM('1.  LRAMVA Summary'!D$63:D$64)*(MONTH($E64)-1)/12)*$H64</f>
        <v>-3.8899046749472235</v>
      </c>
      <c r="J64" s="230">
        <f>(SUM('1.  LRAMVA Summary'!E$54:E$62)+SUM('1.  LRAMVA Summary'!E$63:E$64)*(MONTH($E64)-1)/12)*$H64</f>
        <v>-35.226229618300096</v>
      </c>
      <c r="K64" s="230">
        <f>(SUM('1.  LRAMVA Summary'!F$54:F$62)+SUM('1.  LRAMVA Summary'!F$63:F$64)*(MONTH($E64)-1)/12)*$H64</f>
        <v>26.291220429492334</v>
      </c>
      <c r="L64" s="230">
        <f>(SUM('1.  LRAMVA Summary'!G$54:G$62)+SUM('1.  LRAMVA Summary'!G$63:G$64)*(MONTH($E64)-1)/12)*$H64</f>
        <v>0.11526115257462961</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-12.709652711180357</v>
      </c>
    </row>
    <row r="65" spans="2:23" s="9" customFormat="1">
      <c r="B65" s="66"/>
      <c r="E65" s="214">
        <v>41791</v>
      </c>
      <c r="F65" s="214" t="s">
        <v>180</v>
      </c>
      <c r="G65" s="215" t="s">
        <v>66</v>
      </c>
      <c r="H65" s="229">
        <f>C$28/12</f>
        <v>1.225E-3</v>
      </c>
      <c r="I65" s="230">
        <f>(SUM('1.  LRAMVA Summary'!D$54:D$62)+SUM('1.  LRAMVA Summary'!D$63:D$64)*(MONTH($E65)-1)/12)*$H65</f>
        <v>-3.7366436749246748</v>
      </c>
      <c r="J65" s="230">
        <f>(SUM('1.  LRAMVA Summary'!E$54:E$62)+SUM('1.  LRAMVA Summary'!E$63:E$64)*(MONTH($E65)-1)/12)*$H65</f>
        <v>-36.934079095777783</v>
      </c>
      <c r="K65" s="230">
        <f>(SUM('1.  LRAMVA Summary'!F$54:F$62)+SUM('1.  LRAMVA Summary'!F$63:F$64)*(MONTH($E65)-1)/12)*$H65</f>
        <v>28.746882985205438</v>
      </c>
      <c r="L65" s="230">
        <f>(SUM('1.  LRAMVA Summary'!G$54:G$62)+SUM('1.  LRAMVA Summary'!G$63:G$64)*(MONTH($E65)-1)/12)*$H65</f>
        <v>0.14407644071828701</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-11.779763344778729</v>
      </c>
    </row>
    <row r="66" spans="2:23" s="9" customFormat="1">
      <c r="B66" s="66"/>
      <c r="E66" s="214">
        <v>41821</v>
      </c>
      <c r="F66" s="214" t="s">
        <v>180</v>
      </c>
      <c r="G66" s="215" t="s">
        <v>68</v>
      </c>
      <c r="H66" s="232">
        <f>C$29/12</f>
        <v>1.225E-3</v>
      </c>
      <c r="I66" s="230">
        <f>(SUM('1.  LRAMVA Summary'!D$54:D$62)+SUM('1.  LRAMVA Summary'!D$63:D$64)*(MONTH($E66)-1)/12)*$H66</f>
        <v>-3.583382674902126</v>
      </c>
      <c r="J66" s="230">
        <f>(SUM('1.  LRAMVA Summary'!E$54:E$62)+SUM('1.  LRAMVA Summary'!E$63:E$64)*(MONTH($E66)-1)/12)*$H66</f>
        <v>-38.641928573255477</v>
      </c>
      <c r="K66" s="230">
        <f>(SUM('1.  LRAMVA Summary'!F$54:F$62)+SUM('1.  LRAMVA Summary'!F$63:F$64)*(MONTH($E66)-1)/12)*$H66</f>
        <v>31.202545540918543</v>
      </c>
      <c r="L66" s="230">
        <f>(SUM('1.  LRAMVA Summary'!G$54:G$62)+SUM('1.  LRAMVA Summary'!G$63:G$64)*(MONTH($E66)-1)/12)*$H66</f>
        <v>0.1728917288619444</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-10.849873978377115</v>
      </c>
    </row>
    <row r="67" spans="2:23" s="9" customFormat="1">
      <c r="B67" s="66"/>
      <c r="E67" s="214">
        <v>41852</v>
      </c>
      <c r="F67" s="214" t="s">
        <v>180</v>
      </c>
      <c r="G67" s="215" t="s">
        <v>68</v>
      </c>
      <c r="H67" s="229">
        <f>C$29/12</f>
        <v>1.225E-3</v>
      </c>
      <c r="I67" s="230">
        <f>(SUM('1.  LRAMVA Summary'!D$54:D$62)+SUM('1.  LRAMVA Summary'!D$63:D$64)*(MONTH($E67)-1)/12)*$H67</f>
        <v>-3.4301216748795769</v>
      </c>
      <c r="J67" s="230">
        <f>(SUM('1.  LRAMVA Summary'!E$54:E$62)+SUM('1.  LRAMVA Summary'!E$63:E$64)*(MONTH($E67)-1)/12)*$H67</f>
        <v>-40.349778050733171</v>
      </c>
      <c r="K67" s="230">
        <f>(SUM('1.  LRAMVA Summary'!F$54:F$62)+SUM('1.  LRAMVA Summary'!F$63:F$64)*(MONTH($E67)-1)/12)*$H67</f>
        <v>33.658208096631647</v>
      </c>
      <c r="L67" s="230">
        <f>(SUM('1.  LRAMVA Summary'!G$54:G$62)+SUM('1.  LRAMVA Summary'!G$63:G$64)*(MONTH($E67)-1)/12)*$H67</f>
        <v>0.20170701700560184</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-9.9199846119755026</v>
      </c>
    </row>
    <row r="68" spans="2:23" s="9" customFormat="1">
      <c r="B68" s="66"/>
      <c r="E68" s="214">
        <v>41883</v>
      </c>
      <c r="F68" s="214" t="s">
        <v>180</v>
      </c>
      <c r="G68" s="215" t="s">
        <v>68</v>
      </c>
      <c r="H68" s="229">
        <f>C$29/12</f>
        <v>1.225E-3</v>
      </c>
      <c r="I68" s="230">
        <f>(SUM('1.  LRAMVA Summary'!D$54:D$62)+SUM('1.  LRAMVA Summary'!D$63:D$64)*(MONTH($E68)-1)/12)*$H68</f>
        <v>-3.2768606748570286</v>
      </c>
      <c r="J68" s="230">
        <f>(SUM('1.  LRAMVA Summary'!E$54:E$62)+SUM('1.  LRAMVA Summary'!E$63:E$64)*(MONTH($E68)-1)/12)*$H68</f>
        <v>-42.057627528210858</v>
      </c>
      <c r="K68" s="230">
        <f>(SUM('1.  LRAMVA Summary'!F$54:F$62)+SUM('1.  LRAMVA Summary'!F$63:F$64)*(MONTH($E68)-1)/12)*$H68</f>
        <v>36.113870652344751</v>
      </c>
      <c r="L68" s="230">
        <f>(SUM('1.  LRAMVA Summary'!G$54:G$62)+SUM('1.  LRAMVA Summary'!G$63:G$64)*(MONTH($E68)-1)/12)*$H68</f>
        <v>0.23052230514925923</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-8.9900952455738743</v>
      </c>
    </row>
    <row r="69" spans="2:23" s="9" customFormat="1">
      <c r="B69" s="66"/>
      <c r="E69" s="214">
        <v>41913</v>
      </c>
      <c r="F69" s="214" t="s">
        <v>180</v>
      </c>
      <c r="G69" s="215" t="s">
        <v>69</v>
      </c>
      <c r="H69" s="232">
        <f>C$30/12</f>
        <v>1.225E-3</v>
      </c>
      <c r="I69" s="230">
        <f>(SUM('1.  LRAMVA Summary'!D$54:D$62)+SUM('1.  LRAMVA Summary'!D$63:D$64)*(MONTH($E69)-1)/12)*$H69</f>
        <v>-3.1235996748344799</v>
      </c>
      <c r="J69" s="230">
        <f>(SUM('1.  LRAMVA Summary'!E$54:E$62)+SUM('1.  LRAMVA Summary'!E$63:E$64)*(MONTH($E69)-1)/12)*$H69</f>
        <v>-43.765477005688552</v>
      </c>
      <c r="K69" s="230">
        <f>(SUM('1.  LRAMVA Summary'!F$54:F$62)+SUM('1.  LRAMVA Summary'!F$63:F$64)*(MONTH($E69)-1)/12)*$H69</f>
        <v>38.569533208057848</v>
      </c>
      <c r="L69" s="230">
        <f>(SUM('1.  LRAMVA Summary'!G$54:G$62)+SUM('1.  LRAMVA Summary'!G$63:G$64)*(MONTH($E69)-1)/12)*$H69</f>
        <v>0.25933759329291661</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-8.0602058791722673</v>
      </c>
    </row>
    <row r="70" spans="2:23" s="9" customFormat="1">
      <c r="B70" s="66"/>
      <c r="E70" s="214">
        <v>41944</v>
      </c>
      <c r="F70" s="214" t="s">
        <v>180</v>
      </c>
      <c r="G70" s="215" t="s">
        <v>69</v>
      </c>
      <c r="H70" s="229">
        <f>C$30/12</f>
        <v>1.225E-3</v>
      </c>
      <c r="I70" s="230">
        <f>(SUM('1.  LRAMVA Summary'!D$54:D$62)+SUM('1.  LRAMVA Summary'!D$63:D$64)*(MONTH($E70)-1)/12)*$H70</f>
        <v>-2.9703386748119311</v>
      </c>
      <c r="J70" s="230">
        <f>(SUM('1.  LRAMVA Summary'!E$54:E$62)+SUM('1.  LRAMVA Summary'!E$63:E$64)*(MONTH($E70)-1)/12)*$H70</f>
        <v>-45.47332648316624</v>
      </c>
      <c r="K70" s="230">
        <f>(SUM('1.  LRAMVA Summary'!F$54:F$62)+SUM('1.  LRAMVA Summary'!F$63:F$64)*(MONTH($E70)-1)/12)*$H70</f>
        <v>41.025195763770952</v>
      </c>
      <c r="L70" s="230">
        <f>(SUM('1.  LRAMVA Summary'!G$54:G$62)+SUM('1.  LRAMVA Summary'!G$63:G$64)*(MONTH($E70)-1)/12)*$H70</f>
        <v>0.28815288143657403</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-7.1303165127706478</v>
      </c>
    </row>
    <row r="71" spans="2:23" s="9" customFormat="1">
      <c r="B71" s="66"/>
      <c r="E71" s="214">
        <v>41974</v>
      </c>
      <c r="F71" s="214" t="s">
        <v>180</v>
      </c>
      <c r="G71" s="215" t="s">
        <v>69</v>
      </c>
      <c r="H71" s="229">
        <f>C$30/12</f>
        <v>1.225E-3</v>
      </c>
      <c r="I71" s="230">
        <f>(SUM('1.  LRAMVA Summary'!D$54:D$62)+SUM('1.  LRAMVA Summary'!D$63:D$64)*(MONTH($E71)-1)/12)*$H71</f>
        <v>-2.8170776747893824</v>
      </c>
      <c r="J71" s="230">
        <f>(SUM('1.  LRAMVA Summary'!E$54:E$62)+SUM('1.  LRAMVA Summary'!E$63:E$64)*(MONTH($E71)-1)/12)*$H71</f>
        <v>-47.181175960643927</v>
      </c>
      <c r="K71" s="230">
        <f>(SUM('1.  LRAMVA Summary'!F$54:F$62)+SUM('1.  LRAMVA Summary'!F$63:F$64)*(MONTH($E71)-1)/12)*$H71</f>
        <v>43.480858319484057</v>
      </c>
      <c r="L71" s="230">
        <f>(SUM('1.  LRAMVA Summary'!G$54:G$62)+SUM('1.  LRAMVA Summary'!G$63:G$64)*(MONTH($E71)-1)/12)*$H71</f>
        <v>0.31696816958023138</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-6.2004271463690195</v>
      </c>
    </row>
    <row r="72" spans="2:23" s="9" customFormat="1" ht="15" thickBot="1">
      <c r="B72" s="66"/>
      <c r="E72" s="216" t="s">
        <v>464</v>
      </c>
      <c r="F72" s="216"/>
      <c r="G72" s="217"/>
      <c r="H72" s="218"/>
      <c r="I72" s="219">
        <f>SUM(I59:I71)</f>
        <v>-68.686375811666608</v>
      </c>
      <c r="J72" s="219">
        <f t="shared" ref="J72:V72" si="16">SUM(J59:J71)</f>
        <v>-609.62762041034091</v>
      </c>
      <c r="K72" s="219">
        <f t="shared" si="16"/>
        <v>450.27370729326356</v>
      </c>
      <c r="L72" s="219">
        <f t="shared" si="16"/>
        <v>1.9018090174813889</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-226.13847991126261</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-68.686375811666608</v>
      </c>
      <c r="J74" s="228">
        <f t="shared" si="17"/>
        <v>-609.62762041034091</v>
      </c>
      <c r="K74" s="228">
        <f t="shared" si="17"/>
        <v>450.27370729326356</v>
      </c>
      <c r="L74" s="228">
        <f t="shared" si="17"/>
        <v>1.9018090174813889</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-226.13847991126261</v>
      </c>
    </row>
    <row r="75" spans="2:23" s="9" customFormat="1">
      <c r="B75" s="66"/>
      <c r="E75" s="214">
        <v>42005</v>
      </c>
      <c r="F75" s="214" t="s">
        <v>181</v>
      </c>
      <c r="G75" s="215" t="s">
        <v>65</v>
      </c>
      <c r="H75" s="229">
        <f>C$31/12</f>
        <v>1.225E-3</v>
      </c>
      <c r="I75" s="230">
        <f>(SUM('1.  LRAMVA Summary'!D$54:D$65)+SUM('1.  LRAMVA Summary'!D$66:D$67)*(MONTH($E75)-1)/12)*$H75</f>
        <v>-2.6638166747668333</v>
      </c>
      <c r="J75" s="230">
        <f>(SUM('1.  LRAMVA Summary'!E$54:E$65)+SUM('1.  LRAMVA Summary'!E$66:E$67)*(MONTH($E75)-1)/12)*$H75</f>
        <v>-48.889025438121621</v>
      </c>
      <c r="K75" s="230">
        <f>(SUM('1.  LRAMVA Summary'!F$54:F$65)+SUM('1.  LRAMVA Summary'!F$66:F$67)*(MONTH($E75)-1)/12)*$H75</f>
        <v>45.936520875197161</v>
      </c>
      <c r="L75" s="230">
        <f>(SUM('1.  LRAMVA Summary'!G$54:G$65)+SUM('1.  LRAMVA Summary'!G$66:G$67)*(MONTH($E75)-1)/12)*$H75</f>
        <v>0.3457834577238888</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-5.2705377799674062</v>
      </c>
    </row>
    <row r="76" spans="2:23" s="238" customFormat="1">
      <c r="B76" s="237"/>
      <c r="E76" s="214">
        <v>42036</v>
      </c>
      <c r="F76" s="214" t="s">
        <v>181</v>
      </c>
      <c r="G76" s="215" t="s">
        <v>65</v>
      </c>
      <c r="H76" s="229">
        <f t="shared" ref="H76:H77" si="19">C$31/12</f>
        <v>1.225E-3</v>
      </c>
      <c r="I76" s="230">
        <f>(SUM('1.  LRAMVA Summary'!D$54:D$65)+SUM('1.  LRAMVA Summary'!D$66:D$67)*(MONTH($E76)-1)/12)*$H76</f>
        <v>-0.6269286271145823</v>
      </c>
      <c r="J76" s="230">
        <f>(SUM('1.  LRAMVA Summary'!E$54:E$65)+SUM('1.  LRAMVA Summary'!E$66:E$67)*(MONTH($E76)-1)/12)*$H76</f>
        <v>-49.301730657324192</v>
      </c>
      <c r="K76" s="230">
        <f>(SUM('1.  LRAMVA Summary'!F$54:F$65)+SUM('1.  LRAMVA Summary'!F$66:F$67)*(MONTH($E76)-1)/12)*$H76</f>
        <v>51.344894791213655</v>
      </c>
      <c r="L76" s="230">
        <f>(SUM('1.  LRAMVA Summary'!G$54:G$65)+SUM('1.  LRAMVA Summary'!G$66:G$67)*(MONTH($E76)-1)/12)*$H76</f>
        <v>0.37364535912789498</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1.789880865902777</v>
      </c>
    </row>
    <row r="77" spans="2:23" s="9" customFormat="1">
      <c r="B77" s="66"/>
      <c r="E77" s="214">
        <v>42064</v>
      </c>
      <c r="F77" s="214" t="s">
        <v>181</v>
      </c>
      <c r="G77" s="215" t="s">
        <v>65</v>
      </c>
      <c r="H77" s="229">
        <f t="shared" si="19"/>
        <v>1.225E-3</v>
      </c>
      <c r="I77" s="230">
        <f>(SUM('1.  LRAMVA Summary'!D$54:D$65)+SUM('1.  LRAMVA Summary'!D$66:D$67)*(MONTH($E77)-1)/12)*$H77</f>
        <v>1.4099594205376687</v>
      </c>
      <c r="J77" s="230">
        <f>(SUM('1.  LRAMVA Summary'!E$54:E$65)+SUM('1.  LRAMVA Summary'!E$66:E$67)*(MONTH($E77)-1)/12)*$H77</f>
        <v>-49.71443587652675</v>
      </c>
      <c r="K77" s="230">
        <f>(SUM('1.  LRAMVA Summary'!F$54:F$65)+SUM('1.  LRAMVA Summary'!F$66:F$67)*(MONTH($E77)-1)/12)*$H77</f>
        <v>56.753268707230156</v>
      </c>
      <c r="L77" s="230">
        <f>(SUM('1.  LRAMVA Summary'!G$54:G$65)+SUM('1.  LRAMVA Summary'!G$66:G$67)*(MONTH($E77)-1)/12)*$H77</f>
        <v>0.40150726053190122</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8.8502995117729739</v>
      </c>
    </row>
    <row r="78" spans="2:23" s="9" customFormat="1">
      <c r="B78" s="66"/>
      <c r="E78" s="214">
        <v>42095</v>
      </c>
      <c r="F78" s="214" t="s">
        <v>181</v>
      </c>
      <c r="G78" s="215" t="s">
        <v>66</v>
      </c>
      <c r="H78" s="229">
        <f>C$32/12</f>
        <v>9.1666666666666665E-4</v>
      </c>
      <c r="I78" s="230">
        <f>(SUM('1.  LRAMVA Summary'!D$54:D$65)+SUM('1.  LRAMVA Summary'!D$66:D$67)*(MONTH($E78)-1)/12)*$H78</f>
        <v>2.5792736156523208</v>
      </c>
      <c r="J78" s="230">
        <f>(SUM('1.  LRAMVA Summary'!E$54:E$65)+SUM('1.  LRAMVA Summary'!E$66:E$67)*(MONTH($E78)-1)/12)*$H78</f>
        <v>-37.51010558183826</v>
      </c>
      <c r="K78" s="230">
        <f>(SUM('1.  LRAMVA Summary'!F$54:F$65)+SUM('1.  LRAMVA Summary'!F$66:F$67)*(MONTH($E78)-1)/12)*$H78</f>
        <v>46.515514888143748</v>
      </c>
      <c r="L78" s="230">
        <f>(SUM('1.  LRAMVA Summary'!G$54:G$65)+SUM('1.  LRAMVA Summary'!G$66:G$67)*(MONTH($E78)-1)/12)*$H78</f>
        <v>0.3212966517887742</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11.905979573746581</v>
      </c>
    </row>
    <row r="79" spans="2:23" s="9" customFormat="1">
      <c r="B79" s="66"/>
      <c r="E79" s="214">
        <v>42125</v>
      </c>
      <c r="F79" s="214" t="s">
        <v>181</v>
      </c>
      <c r="G79" s="215" t="s">
        <v>66</v>
      </c>
      <c r="H79" s="229">
        <f t="shared" ref="H79:H80" si="21">C$32/12</f>
        <v>9.1666666666666665E-4</v>
      </c>
      <c r="I79" s="230">
        <f>(SUM('1.  LRAMVA Summary'!D$54:D$65)+SUM('1.  LRAMVA Summary'!D$66:D$67)*(MONTH($E79)-1)/12)*$H79</f>
        <v>4.1034755560723726</v>
      </c>
      <c r="J79" s="230">
        <f>(SUM('1.  LRAMVA Summary'!E$54:E$65)+SUM('1.  LRAMVA Summary'!E$66:E$67)*(MONTH($E79)-1)/12)*$H79</f>
        <v>-37.818932616615697</v>
      </c>
      <c r="K79" s="230">
        <f>(SUM('1.  LRAMVA Summary'!F$54:F$65)+SUM('1.  LRAMVA Summary'!F$66:F$67)*(MONTH($E79)-1)/12)*$H79</f>
        <v>50.56259741033297</v>
      </c>
      <c r="L79" s="230">
        <f>(SUM('1.  LRAMVA Summary'!G$54:G$65)+SUM('1.  LRAMVA Summary'!G$66:G$67)*(MONTH($E79)-1)/12)*$H79</f>
        <v>0.34214569365571768</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17.189286043445364</v>
      </c>
    </row>
    <row r="80" spans="2:23" s="9" customFormat="1">
      <c r="B80" s="66"/>
      <c r="E80" s="214">
        <v>42156</v>
      </c>
      <c r="F80" s="214" t="s">
        <v>181</v>
      </c>
      <c r="G80" s="215" t="s">
        <v>66</v>
      </c>
      <c r="H80" s="229">
        <f t="shared" si="21"/>
        <v>9.1666666666666665E-4</v>
      </c>
      <c r="I80" s="230">
        <f>(SUM('1.  LRAMVA Summary'!D$54:D$65)+SUM('1.  LRAMVA Summary'!D$66:D$67)*(MONTH($E80)-1)/12)*$H80</f>
        <v>5.6276774964924243</v>
      </c>
      <c r="J80" s="230">
        <f>(SUM('1.  LRAMVA Summary'!E$54:E$65)+SUM('1.  LRAMVA Summary'!E$66:E$67)*(MONTH($E80)-1)/12)*$H80</f>
        <v>-38.127759651393127</v>
      </c>
      <c r="K80" s="230">
        <f>(SUM('1.  LRAMVA Summary'!F$54:F$65)+SUM('1.  LRAMVA Summary'!F$66:F$67)*(MONTH($E80)-1)/12)*$H80</f>
        <v>54.609679932522177</v>
      </c>
      <c r="L80" s="230">
        <f>(SUM('1.  LRAMVA Summary'!G$54:G$65)+SUM('1.  LRAMVA Summary'!G$66:G$67)*(MONTH($E80)-1)/12)*$H80</f>
        <v>0.36299473552266104</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22.472592513144136</v>
      </c>
    </row>
    <row r="81" spans="2:23" s="9" customFormat="1">
      <c r="B81" s="66"/>
      <c r="E81" s="214">
        <v>42186</v>
      </c>
      <c r="F81" s="214" t="s">
        <v>181</v>
      </c>
      <c r="G81" s="215" t="s">
        <v>68</v>
      </c>
      <c r="H81" s="229">
        <f>C$33/12</f>
        <v>9.1666666666666665E-4</v>
      </c>
      <c r="I81" s="230">
        <f>(SUM('1.  LRAMVA Summary'!D$54:D$65)+SUM('1.  LRAMVA Summary'!D$66:D$67)*(MONTH($E81)-1)/12)*$H81</f>
        <v>7.1518794369124761</v>
      </c>
      <c r="J81" s="230">
        <f>(SUM('1.  LRAMVA Summary'!E$54:E$65)+SUM('1.  LRAMVA Summary'!E$66:E$67)*(MONTH($E81)-1)/12)*$H81</f>
        <v>-38.436586686170557</v>
      </c>
      <c r="K81" s="230">
        <f>(SUM('1.  LRAMVA Summary'!F$54:F$65)+SUM('1.  LRAMVA Summary'!F$66:F$67)*(MONTH($E81)-1)/12)*$H81</f>
        <v>58.656762454711398</v>
      </c>
      <c r="L81" s="230">
        <f>(SUM('1.  LRAMVA Summary'!G$54:G$65)+SUM('1.  LRAMVA Summary'!G$66:G$67)*(MONTH($E81)-1)/12)*$H81</f>
        <v>0.38384377738960446</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27.755898982842922</v>
      </c>
    </row>
    <row r="82" spans="2:23" s="9" customFormat="1">
      <c r="B82" s="66"/>
      <c r="E82" s="214">
        <v>42217</v>
      </c>
      <c r="F82" s="214" t="s">
        <v>181</v>
      </c>
      <c r="G82" s="215" t="s">
        <v>68</v>
      </c>
      <c r="H82" s="229">
        <f t="shared" ref="H82:H83" si="22">C$33/12</f>
        <v>9.1666666666666665E-4</v>
      </c>
      <c r="I82" s="230">
        <f>(SUM('1.  LRAMVA Summary'!D$54:D$65)+SUM('1.  LRAMVA Summary'!D$66:D$67)*(MONTH($E82)-1)/12)*$H82</f>
        <v>8.676081377332526</v>
      </c>
      <c r="J82" s="230">
        <f>(SUM('1.  LRAMVA Summary'!E$54:E$65)+SUM('1.  LRAMVA Summary'!E$66:E$67)*(MONTH($E82)-1)/12)*$H82</f>
        <v>-38.74541372094798</v>
      </c>
      <c r="K82" s="230">
        <f>(SUM('1.  LRAMVA Summary'!F$54:F$65)+SUM('1.  LRAMVA Summary'!F$66:F$67)*(MONTH($E82)-1)/12)*$H82</f>
        <v>62.703844976900612</v>
      </c>
      <c r="L82" s="230">
        <f>(SUM('1.  LRAMVA Summary'!G$54:G$65)+SUM('1.  LRAMVA Summary'!G$66:G$67)*(MONTH($E82)-1)/12)*$H82</f>
        <v>0.40469281925654782</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33.039205452541701</v>
      </c>
    </row>
    <row r="83" spans="2:23" s="9" customFormat="1">
      <c r="B83" s="66"/>
      <c r="E83" s="214">
        <v>42248</v>
      </c>
      <c r="F83" s="214" t="s">
        <v>181</v>
      </c>
      <c r="G83" s="215" t="s">
        <v>68</v>
      </c>
      <c r="H83" s="229">
        <f t="shared" si="22"/>
        <v>9.1666666666666665E-4</v>
      </c>
      <c r="I83" s="230">
        <f>(SUM('1.  LRAMVA Summary'!D$54:D$65)+SUM('1.  LRAMVA Summary'!D$66:D$67)*(MONTH($E83)-1)/12)*$H83</f>
        <v>10.20028331775258</v>
      </c>
      <c r="J83" s="230">
        <f>(SUM('1.  LRAMVA Summary'!E$54:E$65)+SUM('1.  LRAMVA Summary'!E$66:E$67)*(MONTH($E83)-1)/12)*$H83</f>
        <v>-39.054240755725409</v>
      </c>
      <c r="K83" s="230">
        <f>(SUM('1.  LRAMVA Summary'!F$54:F$65)+SUM('1.  LRAMVA Summary'!F$66:F$67)*(MONTH($E83)-1)/12)*$H83</f>
        <v>66.750927499089826</v>
      </c>
      <c r="L83" s="230">
        <f>(SUM('1.  LRAMVA Summary'!G$54:G$65)+SUM('1.  LRAMVA Summary'!G$66:G$67)*(MONTH($E83)-1)/12)*$H83</f>
        <v>0.42554186112349124</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38.322511922240487</v>
      </c>
    </row>
    <row r="84" spans="2:23" s="9" customFormat="1">
      <c r="B84" s="66"/>
      <c r="E84" s="214">
        <v>42278</v>
      </c>
      <c r="F84" s="214" t="s">
        <v>181</v>
      </c>
      <c r="G84" s="215" t="s">
        <v>69</v>
      </c>
      <c r="H84" s="229">
        <f>C$34/12</f>
        <v>9.1666666666666665E-4</v>
      </c>
      <c r="I84" s="230">
        <f>(SUM('1.  LRAMVA Summary'!D$54:D$65)+SUM('1.  LRAMVA Summary'!D$66:D$67)*(MONTH($E84)-1)/12)*$H84</f>
        <v>11.724485258172633</v>
      </c>
      <c r="J84" s="230">
        <f>(SUM('1.  LRAMVA Summary'!E$54:E$65)+SUM('1.  LRAMVA Summary'!E$66:E$67)*(MONTH($E84)-1)/12)*$H84</f>
        <v>-39.363067790502846</v>
      </c>
      <c r="K84" s="230">
        <f>(SUM('1.  LRAMVA Summary'!F$54:F$65)+SUM('1.  LRAMVA Summary'!F$66:F$67)*(MONTH($E84)-1)/12)*$H84</f>
        <v>70.79801002127904</v>
      </c>
      <c r="L84" s="230">
        <f>(SUM('1.  LRAMVA Summary'!G$54:G$65)+SUM('1.  LRAMVA Summary'!G$66:G$67)*(MONTH($E84)-1)/12)*$H84</f>
        <v>0.44639090299043466</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43.605818391939266</v>
      </c>
    </row>
    <row r="85" spans="2:23" s="9" customFormat="1">
      <c r="B85" s="66"/>
      <c r="E85" s="214">
        <v>42309</v>
      </c>
      <c r="F85" s="214" t="s">
        <v>181</v>
      </c>
      <c r="G85" s="215" t="s">
        <v>69</v>
      </c>
      <c r="H85" s="229">
        <f t="shared" ref="H85:H86" si="23">C$34/12</f>
        <v>9.1666666666666665E-4</v>
      </c>
      <c r="I85" s="230">
        <f>(SUM('1.  LRAMVA Summary'!D$54:D$65)+SUM('1.  LRAMVA Summary'!D$66:D$67)*(MONTH($E85)-1)/12)*$H85</f>
        <v>13.248687198592684</v>
      </c>
      <c r="J85" s="230">
        <f>(SUM('1.  LRAMVA Summary'!E$54:E$65)+SUM('1.  LRAMVA Summary'!E$66:E$67)*(MONTH($E85)-1)/12)*$H85</f>
        <v>-39.671894825280269</v>
      </c>
      <c r="K85" s="230">
        <f>(SUM('1.  LRAMVA Summary'!F$54:F$65)+SUM('1.  LRAMVA Summary'!F$66:F$67)*(MONTH($E85)-1)/12)*$H85</f>
        <v>74.84509254346824</v>
      </c>
      <c r="L85" s="230">
        <f>(SUM('1.  LRAMVA Summary'!G$54:G$65)+SUM('1.  LRAMVA Summary'!G$66:G$67)*(MONTH($E85)-1)/12)*$H85</f>
        <v>0.46723994485737802</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48.889124861638031</v>
      </c>
    </row>
    <row r="86" spans="2:23" s="9" customFormat="1">
      <c r="B86" s="66"/>
      <c r="E86" s="214">
        <v>42339</v>
      </c>
      <c r="F86" s="214" t="s">
        <v>181</v>
      </c>
      <c r="G86" s="215" t="s">
        <v>69</v>
      </c>
      <c r="H86" s="229">
        <f t="shared" si="23"/>
        <v>9.1666666666666665E-4</v>
      </c>
      <c r="I86" s="230">
        <f>(SUM('1.  LRAMVA Summary'!D$54:D$65)+SUM('1.  LRAMVA Summary'!D$66:D$67)*(MONTH($E86)-1)/12)*$H86</f>
        <v>14.772889139012737</v>
      </c>
      <c r="J86" s="230">
        <f>(SUM('1.  LRAMVA Summary'!E$54:E$65)+SUM('1.  LRAMVA Summary'!E$66:E$67)*(MONTH($E86)-1)/12)*$H86</f>
        <v>-39.980721860057699</v>
      </c>
      <c r="K86" s="230">
        <f>(SUM('1.  LRAMVA Summary'!F$54:F$65)+SUM('1.  LRAMVA Summary'!F$66:F$67)*(MONTH($E86)-1)/12)*$H86</f>
        <v>78.892175065657483</v>
      </c>
      <c r="L86" s="230">
        <f>(SUM('1.  LRAMVA Summary'!G$54:G$65)+SUM('1.  LRAMVA Summary'!G$66:G$67)*(MONTH($E86)-1)/12)*$H86</f>
        <v>0.48808898672432144</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54.172431331336838</v>
      </c>
    </row>
    <row r="87" spans="2:23" s="9" customFormat="1" ht="15" thickBot="1">
      <c r="B87" s="66"/>
      <c r="E87" s="216" t="s">
        <v>465</v>
      </c>
      <c r="F87" s="216"/>
      <c r="G87" s="217"/>
      <c r="H87" s="218"/>
      <c r="I87" s="219">
        <f>SUM(I74:I86)</f>
        <v>7.5175707029824075</v>
      </c>
      <c r="J87" s="219">
        <f>SUM(J74:J86)</f>
        <v>-1106.2415358708456</v>
      </c>
      <c r="K87" s="219">
        <f t="shared" ref="K87:O87" si="24">SUM(K74:K86)</f>
        <v>1168.6429964590102</v>
      </c>
      <c r="L87" s="219">
        <f t="shared" si="24"/>
        <v>6.6649804681740052</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76.584011759321072</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7.5175707029824075</v>
      </c>
      <c r="J89" s="228">
        <f t="shared" ref="J89" si="26">J87+J88</f>
        <v>-1106.2415358708456</v>
      </c>
      <c r="K89" s="228">
        <f t="shared" ref="K89" si="27">K87+K88</f>
        <v>1168.6429964590102</v>
      </c>
      <c r="L89" s="228">
        <f t="shared" ref="L89" si="28">L87+L88</f>
        <v>6.6649804681740052</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76.584011759321072</v>
      </c>
    </row>
    <row r="90" spans="2:23" s="9" customFormat="1">
      <c r="B90" s="66"/>
      <c r="E90" s="214">
        <v>42370</v>
      </c>
      <c r="F90" s="214" t="s">
        <v>183</v>
      </c>
      <c r="G90" s="215" t="s">
        <v>65</v>
      </c>
      <c r="H90" s="229">
        <f>$C$35/12</f>
        <v>9.1666666666666665E-4</v>
      </c>
      <c r="I90" s="230">
        <f>(SUM('1.  LRAMVA Summary'!D$54:D$68)+SUM('1.  LRAMVA Summary'!D$69:D$70)*(MONTH($E90)-1)/12)*$H90</f>
        <v>16.297091079432789</v>
      </c>
      <c r="J90" s="230">
        <f>(SUM('1.  LRAMVA Summary'!E$54:E$68)+SUM('1.  LRAMVA Summary'!E$69:E$70)*(MONTH($E90)-1)/12)*$H90</f>
        <v>-40.289548894835129</v>
      </c>
      <c r="K90" s="230">
        <f>(SUM('1.  LRAMVA Summary'!F$54:F$68)+SUM('1.  LRAMVA Summary'!F$69:F$70)*(MONTH($E90)-1)/12)*$H90</f>
        <v>82.939257587846669</v>
      </c>
      <c r="L90" s="230">
        <f>(SUM('1.  LRAMVA Summary'!G$54:G$68)+SUM('1.  LRAMVA Summary'!G$69:G$70)*(MONTH($E90)-1)/12)*$H90</f>
        <v>0.5089380285912648</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59.455737801035596</v>
      </c>
    </row>
    <row r="91" spans="2:23" s="9" customFormat="1">
      <c r="B91" s="66"/>
      <c r="E91" s="214">
        <v>42401</v>
      </c>
      <c r="F91" s="214" t="s">
        <v>183</v>
      </c>
      <c r="G91" s="215" t="s">
        <v>65</v>
      </c>
      <c r="H91" s="229">
        <f t="shared" ref="H91:H92" si="34">$C$35/12</f>
        <v>9.1666666666666665E-4</v>
      </c>
      <c r="I91" s="230">
        <f>(SUM('1.  LRAMVA Summary'!D$54:D$68)+SUM('1.  LRAMVA Summary'!D$69:D$70)*(MONTH($E91)-1)/12)*$H91</f>
        <v>20.859645572444613</v>
      </c>
      <c r="J91" s="230">
        <f>(SUM('1.  LRAMVA Summary'!E$54:E$68)+SUM('1.  LRAMVA Summary'!E$69:E$70)*(MONTH($E91)-1)/12)*$H91</f>
        <v>-40.561151926335796</v>
      </c>
      <c r="K91" s="230">
        <f>(SUM('1.  LRAMVA Summary'!F$54:F$68)+SUM('1.  LRAMVA Summary'!F$69:F$70)*(MONTH($E91)-1)/12)*$H91</f>
        <v>87.043402816101221</v>
      </c>
      <c r="L91" s="230">
        <f>(SUM('1.  LRAMVA Summary'!G$54:G$68)+SUM('1.  LRAMVA Summary'!G$69:G$70)*(MONTH($E91)-1)/12)*$H91</f>
        <v>0.53009659486114225</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67.87199305707118</v>
      </c>
    </row>
    <row r="92" spans="2:23" s="9" customFormat="1" ht="14.25" customHeight="1">
      <c r="B92" s="66"/>
      <c r="E92" s="214">
        <v>42430</v>
      </c>
      <c r="F92" s="214" t="s">
        <v>183</v>
      </c>
      <c r="G92" s="215" t="s">
        <v>65</v>
      </c>
      <c r="H92" s="229">
        <f t="shared" si="34"/>
        <v>9.1666666666666665E-4</v>
      </c>
      <c r="I92" s="230">
        <f>(SUM('1.  LRAMVA Summary'!D$54:D$68)+SUM('1.  LRAMVA Summary'!D$69:D$70)*(MONTH($E92)-1)/12)*$H92</f>
        <v>25.42220006545644</v>
      </c>
      <c r="J92" s="230">
        <f>(SUM('1.  LRAMVA Summary'!E$54:E$68)+SUM('1.  LRAMVA Summary'!E$69:E$70)*(MONTH($E92)-1)/12)*$H92</f>
        <v>-40.832754957836478</v>
      </c>
      <c r="K92" s="230">
        <f>(SUM('1.  LRAMVA Summary'!F$54:F$68)+SUM('1.  LRAMVA Summary'!F$69:F$70)*(MONTH($E92)-1)/12)*$H92</f>
        <v>91.147548044355744</v>
      </c>
      <c r="L92" s="230">
        <f>(SUM('1.  LRAMVA Summary'!G$54:G$68)+SUM('1.  LRAMVA Summary'!G$69:G$70)*(MONTH($E92)-1)/12)*$H92</f>
        <v>0.55125516113101947</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76.288248313106735</v>
      </c>
    </row>
    <row r="93" spans="2:23" s="8" customFormat="1">
      <c r="B93" s="239"/>
      <c r="D93" s="9"/>
      <c r="E93" s="214">
        <v>42461</v>
      </c>
      <c r="F93" s="214" t="s">
        <v>183</v>
      </c>
      <c r="G93" s="215" t="s">
        <v>66</v>
      </c>
      <c r="H93" s="229">
        <f>$C$36/12</f>
        <v>9.1666666666666665E-4</v>
      </c>
      <c r="I93" s="230">
        <f>(SUM('1.  LRAMVA Summary'!D$54:D$68)+SUM('1.  LRAMVA Summary'!D$69:D$70)*(MONTH($E93)-1)/12)*$H93</f>
        <v>29.984754558468268</v>
      </c>
      <c r="J93" s="230">
        <f>(SUM('1.  LRAMVA Summary'!E$54:E$68)+SUM('1.  LRAMVA Summary'!E$69:E$70)*(MONTH($E93)-1)/12)*$H93</f>
        <v>-41.104357989337146</v>
      </c>
      <c r="K93" s="230">
        <f>(SUM('1.  LRAMVA Summary'!F$54:F$68)+SUM('1.  LRAMVA Summary'!F$69:F$70)*(MONTH($E93)-1)/12)*$H93</f>
        <v>95.251693272610297</v>
      </c>
      <c r="L93" s="230">
        <f>(SUM('1.  LRAMVA Summary'!G$54:G$68)+SUM('1.  LRAMVA Summary'!G$69:G$70)*(MONTH($E93)-1)/12)*$H93</f>
        <v>0.57241372740089669</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84.704503569142318</v>
      </c>
    </row>
    <row r="94" spans="2:23" s="9" customFormat="1">
      <c r="B94" s="66"/>
      <c r="E94" s="214">
        <v>42491</v>
      </c>
      <c r="F94" s="214" t="s">
        <v>183</v>
      </c>
      <c r="G94" s="215" t="s">
        <v>66</v>
      </c>
      <c r="H94" s="229">
        <f t="shared" ref="H94:H95" si="36">$C$36/12</f>
        <v>9.1666666666666665E-4</v>
      </c>
      <c r="I94" s="230">
        <f>(SUM('1.  LRAMVA Summary'!D$54:D$68)+SUM('1.  LRAMVA Summary'!D$69:D$70)*(MONTH($E94)-1)/12)*$H94</f>
        <v>34.547309051480099</v>
      </c>
      <c r="J94" s="230">
        <f>(SUM('1.  LRAMVA Summary'!E$54:E$68)+SUM('1.  LRAMVA Summary'!E$69:E$70)*(MONTH($E94)-1)/12)*$H94</f>
        <v>-41.375961020837813</v>
      </c>
      <c r="K94" s="230">
        <f>(SUM('1.  LRAMVA Summary'!F$54:F$68)+SUM('1.  LRAMVA Summary'!F$69:F$70)*(MONTH($E94)-1)/12)*$H94</f>
        <v>99.355838500864849</v>
      </c>
      <c r="L94" s="230">
        <f>(SUM('1.  LRAMVA Summary'!G$54:G$68)+SUM('1.  LRAMVA Summary'!G$69:G$70)*(MONTH($E94)-1)/12)*$H94</f>
        <v>0.59357229367077402</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93.120758825177916</v>
      </c>
    </row>
    <row r="95" spans="2:23" s="238" customFormat="1">
      <c r="B95" s="237"/>
      <c r="D95" s="9"/>
      <c r="E95" s="214">
        <v>42522</v>
      </c>
      <c r="F95" s="214" t="s">
        <v>183</v>
      </c>
      <c r="G95" s="215" t="s">
        <v>66</v>
      </c>
      <c r="H95" s="229">
        <f t="shared" si="36"/>
        <v>9.1666666666666665E-4</v>
      </c>
      <c r="I95" s="230">
        <f>(SUM('1.  LRAMVA Summary'!D$54:D$68)+SUM('1.  LRAMVA Summary'!D$69:D$70)*(MONTH($E95)-1)/12)*$H95</f>
        <v>39.109863544491915</v>
      </c>
      <c r="J95" s="230">
        <f>(SUM('1.  LRAMVA Summary'!E$54:E$68)+SUM('1.  LRAMVA Summary'!E$69:E$70)*(MONTH($E95)-1)/12)*$H95</f>
        <v>-41.647564052338488</v>
      </c>
      <c r="K95" s="230">
        <f>(SUM('1.  LRAMVA Summary'!F$54:F$68)+SUM('1.  LRAMVA Summary'!F$69:F$70)*(MONTH($E95)-1)/12)*$H95</f>
        <v>103.45998372911937</v>
      </c>
      <c r="L95" s="230">
        <f>(SUM('1.  LRAMVA Summary'!G$54:G$68)+SUM('1.  LRAMVA Summary'!G$69:G$70)*(MONTH($E95)-1)/12)*$H95</f>
        <v>0.61473085994065146</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101.53701408121346</v>
      </c>
    </row>
    <row r="96" spans="2:23" s="9" customFormat="1">
      <c r="B96" s="66"/>
      <c r="E96" s="214">
        <v>42552</v>
      </c>
      <c r="F96" s="214" t="s">
        <v>183</v>
      </c>
      <c r="G96" s="215" t="s">
        <v>68</v>
      </c>
      <c r="H96" s="229">
        <f>$C$37/12</f>
        <v>9.1666666666666665E-4</v>
      </c>
      <c r="I96" s="230">
        <f>(SUM('1.  LRAMVA Summary'!D$54:D$68)+SUM('1.  LRAMVA Summary'!D$69:D$70)*(MONTH($E96)-1)/12)*$H96</f>
        <v>43.672418037503746</v>
      </c>
      <c r="J96" s="230">
        <f>(SUM('1.  LRAMVA Summary'!E$54:E$68)+SUM('1.  LRAMVA Summary'!E$69:E$70)*(MONTH($E96)-1)/12)*$H96</f>
        <v>-41.919167083839163</v>
      </c>
      <c r="K96" s="230">
        <f>(SUM('1.  LRAMVA Summary'!F$54:F$68)+SUM('1.  LRAMVA Summary'!F$69:F$70)*(MONTH($E96)-1)/12)*$H96</f>
        <v>107.56412895737392</v>
      </c>
      <c r="L96" s="230">
        <f>(SUM('1.  LRAMVA Summary'!G$54:G$68)+SUM('1.  LRAMVA Summary'!G$69:G$70)*(MONTH($E96)-1)/12)*$H96</f>
        <v>0.63588942621052869</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109.95326933724903</v>
      </c>
    </row>
    <row r="97" spans="2:23" s="9" customFormat="1">
      <c r="B97" s="66"/>
      <c r="E97" s="214">
        <v>42583</v>
      </c>
      <c r="F97" s="214" t="s">
        <v>183</v>
      </c>
      <c r="G97" s="215" t="s">
        <v>68</v>
      </c>
      <c r="H97" s="229">
        <f t="shared" ref="H97:H98" si="37">$C$37/12</f>
        <v>9.1666666666666665E-4</v>
      </c>
      <c r="I97" s="230">
        <f>(SUM('1.  LRAMVA Summary'!D$54:D$68)+SUM('1.  LRAMVA Summary'!D$69:D$70)*(MONTH($E97)-1)/12)*$H97</f>
        <v>48.234972530515577</v>
      </c>
      <c r="J97" s="230">
        <f>(SUM('1.  LRAMVA Summary'!E$54:E$68)+SUM('1.  LRAMVA Summary'!E$69:E$70)*(MONTH($E97)-1)/12)*$H97</f>
        <v>-42.190770115339831</v>
      </c>
      <c r="K97" s="230">
        <f>(SUM('1.  LRAMVA Summary'!F$54:F$68)+SUM('1.  LRAMVA Summary'!F$69:F$70)*(MONTH($E97)-1)/12)*$H97</f>
        <v>111.66827418562846</v>
      </c>
      <c r="L97" s="230">
        <f>(SUM('1.  LRAMVA Summary'!G$54:G$68)+SUM('1.  LRAMVA Summary'!G$69:G$70)*(MONTH($E97)-1)/12)*$H97</f>
        <v>0.65704799248040591</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118.36952459328461</v>
      </c>
    </row>
    <row r="98" spans="2:23" s="9" customFormat="1">
      <c r="B98" s="66"/>
      <c r="E98" s="214">
        <v>42614</v>
      </c>
      <c r="F98" s="214" t="s">
        <v>183</v>
      </c>
      <c r="G98" s="215" t="s">
        <v>68</v>
      </c>
      <c r="H98" s="229">
        <f t="shared" si="37"/>
        <v>9.1666666666666665E-4</v>
      </c>
      <c r="I98" s="230">
        <f>(SUM('1.  LRAMVA Summary'!D$54:D$68)+SUM('1.  LRAMVA Summary'!D$69:D$70)*(MONTH($E98)-1)/12)*$H98</f>
        <v>52.797527023527394</v>
      </c>
      <c r="J98" s="230">
        <f>(SUM('1.  LRAMVA Summary'!E$54:E$68)+SUM('1.  LRAMVA Summary'!E$69:E$70)*(MONTH($E98)-1)/12)*$H98</f>
        <v>-42.462373146840505</v>
      </c>
      <c r="K98" s="230">
        <f>(SUM('1.  LRAMVA Summary'!F$54:F$68)+SUM('1.  LRAMVA Summary'!F$69:F$70)*(MONTH($E98)-1)/12)*$H98</f>
        <v>115.772419413883</v>
      </c>
      <c r="L98" s="230">
        <f>(SUM('1.  LRAMVA Summary'!G$54:G$68)+SUM('1.  LRAMVA Summary'!G$69:G$70)*(MONTH($E98)-1)/12)*$H98</f>
        <v>0.67820655875028324</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126.78577984932018</v>
      </c>
    </row>
    <row r="99" spans="2:23" s="9" customFormat="1">
      <c r="B99" s="66"/>
      <c r="E99" s="214">
        <v>42644</v>
      </c>
      <c r="F99" s="214" t="s">
        <v>183</v>
      </c>
      <c r="G99" s="215" t="s">
        <v>69</v>
      </c>
      <c r="H99" s="210">
        <f>$C$38/12</f>
        <v>9.1666666666666665E-4</v>
      </c>
      <c r="I99" s="230">
        <f>(SUM('1.  LRAMVA Summary'!D$54:D$68)+SUM('1.  LRAMVA Summary'!D$69:D$70)*(MONTH($E99)-1)/12)*$H99</f>
        <v>57.360081516539232</v>
      </c>
      <c r="J99" s="230">
        <f>(SUM('1.  LRAMVA Summary'!E$54:E$68)+SUM('1.  LRAMVA Summary'!E$69:E$70)*(MONTH($E99)-1)/12)*$H99</f>
        <v>-42.733976178341173</v>
      </c>
      <c r="K99" s="230">
        <f>(SUM('1.  LRAMVA Summary'!F$54:F$68)+SUM('1.  LRAMVA Summary'!F$69:F$70)*(MONTH($E99)-1)/12)*$H99</f>
        <v>119.87656464213754</v>
      </c>
      <c r="L99" s="230">
        <f>(SUM('1.  LRAMVA Summary'!G$54:G$68)+SUM('1.  LRAMVA Summary'!G$69:G$70)*(MONTH($E99)-1)/12)*$H99</f>
        <v>0.69936512502016057</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135.20203510535578</v>
      </c>
    </row>
    <row r="100" spans="2:23" s="9" customFormat="1">
      <c r="B100" s="66"/>
      <c r="E100" s="214">
        <v>42675</v>
      </c>
      <c r="F100" s="214" t="s">
        <v>183</v>
      </c>
      <c r="G100" s="215" t="s">
        <v>69</v>
      </c>
      <c r="H100" s="210">
        <f t="shared" ref="H100:H101" si="38">$C$38/12</f>
        <v>9.1666666666666665E-4</v>
      </c>
      <c r="I100" s="230">
        <f>(SUM('1.  LRAMVA Summary'!D$54:D$68)+SUM('1.  LRAMVA Summary'!D$69:D$70)*(MONTH($E100)-1)/12)*$H100</f>
        <v>61.922636009551056</v>
      </c>
      <c r="J100" s="230">
        <f>(SUM('1.  LRAMVA Summary'!E$54:E$68)+SUM('1.  LRAMVA Summary'!E$69:E$70)*(MONTH($E100)-1)/12)*$H100</f>
        <v>-43.005579209841848</v>
      </c>
      <c r="K100" s="230">
        <f>(SUM('1.  LRAMVA Summary'!F$54:F$68)+SUM('1.  LRAMVA Summary'!F$69:F$70)*(MONTH($E100)-1)/12)*$H100</f>
        <v>123.98070987039208</v>
      </c>
      <c r="L100" s="230">
        <f>(SUM('1.  LRAMVA Summary'!G$54:G$68)+SUM('1.  LRAMVA Summary'!G$69:G$70)*(MONTH($E100)-1)/12)*$H100</f>
        <v>0.7205236912900379</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143.6182903613913</v>
      </c>
    </row>
    <row r="101" spans="2:23" s="9" customFormat="1">
      <c r="B101" s="66"/>
      <c r="E101" s="214">
        <v>42705</v>
      </c>
      <c r="F101" s="214" t="s">
        <v>183</v>
      </c>
      <c r="G101" s="215" t="s">
        <v>69</v>
      </c>
      <c r="H101" s="210">
        <f t="shared" si="38"/>
        <v>9.1666666666666665E-4</v>
      </c>
      <c r="I101" s="230">
        <f>(SUM('1.  LRAMVA Summary'!D$54:D$68)+SUM('1.  LRAMVA Summary'!D$69:D$70)*(MONTH($E101)-1)/12)*$H101</f>
        <v>66.485190502562872</v>
      </c>
      <c r="J101" s="230">
        <f>(SUM('1.  LRAMVA Summary'!E$54:E$68)+SUM('1.  LRAMVA Summary'!E$69:E$70)*(MONTH($E101)-1)/12)*$H101</f>
        <v>-43.277182241342523</v>
      </c>
      <c r="K101" s="230">
        <f>(SUM('1.  LRAMVA Summary'!F$54:F$68)+SUM('1.  LRAMVA Summary'!F$69:F$70)*(MONTH($E101)-1)/12)*$H101</f>
        <v>128.08485509864664</v>
      </c>
      <c r="L101" s="230">
        <f>(SUM('1.  LRAMVA Summary'!G$54:G$68)+SUM('1.  LRAMVA Summary'!G$69:G$70)*(MONTH($E101)-1)/12)*$H101</f>
        <v>0.74168225755991513</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152.03454561742691</v>
      </c>
    </row>
    <row r="102" spans="2:23" s="9" customFormat="1" ht="15" thickBot="1">
      <c r="B102" s="66"/>
      <c r="E102" s="216" t="s">
        <v>466</v>
      </c>
      <c r="F102" s="216"/>
      <c r="G102" s="217"/>
      <c r="H102" s="218"/>
      <c r="I102" s="219">
        <f>SUM(I89:I101)</f>
        <v>504.21126019495642</v>
      </c>
      <c r="J102" s="219">
        <f>SUM(J89:J101)</f>
        <v>-1607.6419226879113</v>
      </c>
      <c r="K102" s="219">
        <f t="shared" ref="K102:O102" si="39">SUM(K89:K101)</f>
        <v>2434.7876725779702</v>
      </c>
      <c r="L102" s="219">
        <f t="shared" si="39"/>
        <v>14.168702185081086</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1345.5257122700959</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504.21126019495642</v>
      </c>
      <c r="J104" s="228">
        <f t="shared" ref="J104" si="41">J102+J103</f>
        <v>-1607.6419226879113</v>
      </c>
      <c r="K104" s="228">
        <f t="shared" ref="K104" si="42">K102+K103</f>
        <v>2434.7876725779702</v>
      </c>
      <c r="L104" s="228">
        <f t="shared" ref="L104" si="43">L102+L103</f>
        <v>14.168702185081086</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1345.5257122700959</v>
      </c>
    </row>
    <row r="105" spans="2:23" s="9" customFormat="1">
      <c r="B105" s="66"/>
      <c r="E105" s="214">
        <v>42736</v>
      </c>
      <c r="F105" s="214" t="s">
        <v>184</v>
      </c>
      <c r="G105" s="215" t="s">
        <v>65</v>
      </c>
      <c r="H105" s="240">
        <f>$C$39/12</f>
        <v>9.1666666666666665E-4</v>
      </c>
      <c r="I105" s="230">
        <f>(SUM('1.  LRAMVA Summary'!D$54:D$71)+SUM('1.  LRAMVA Summary'!D$72:D$73)*(MONTH($E105)-1)/12)*$H105</f>
        <v>71.047744995574718</v>
      </c>
      <c r="J105" s="230">
        <f>(SUM('1.  LRAMVA Summary'!E$54:E$71)+SUM('1.  LRAMVA Summary'!E$72:E$73)*(MONTH($E105)-1)/12)*$H105</f>
        <v>-43.54878527284319</v>
      </c>
      <c r="K105" s="230">
        <f>(SUM('1.  LRAMVA Summary'!F$54:F$71)+SUM('1.  LRAMVA Summary'!F$72:F$73)*(MONTH($E105)-1)/12)*$H105</f>
        <v>132.18900032690115</v>
      </c>
      <c r="L105" s="230">
        <f>(SUM('1.  LRAMVA Summary'!G$54:G$71)+SUM('1.  LRAMVA Summary'!G$72:G$73)*(MONTH($E105)-1)/12)*$H105</f>
        <v>0.76284082382979246</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160.4508008734625</v>
      </c>
    </row>
    <row r="106" spans="2:23" s="9" customFormat="1">
      <c r="B106" s="66"/>
      <c r="E106" s="214">
        <v>42767</v>
      </c>
      <c r="F106" s="214" t="s">
        <v>184</v>
      </c>
      <c r="G106" s="215" t="s">
        <v>65</v>
      </c>
      <c r="H106" s="240">
        <f t="shared" ref="H106:H107" si="48">$C$39/12</f>
        <v>9.1666666666666665E-4</v>
      </c>
      <c r="I106" s="230">
        <f>(SUM('1.  LRAMVA Summary'!D$54:D$71)+SUM('1.  LRAMVA Summary'!D$72:D$73)*(MONTH($E106)-1)/12)*$H106</f>
        <v>76.868749147921093</v>
      </c>
      <c r="J106" s="230">
        <f>(SUM('1.  LRAMVA Summary'!E$54:E$71)+SUM('1.  LRAMVA Summary'!E$72:E$73)*(MONTH($E106)-1)/12)*$H106</f>
        <v>-43.695591093563451</v>
      </c>
      <c r="K106" s="230">
        <f>(SUM('1.  LRAMVA Summary'!F$54:F$71)+SUM('1.  LRAMVA Summary'!F$72:F$73)*(MONTH($E106)-1)/12)*$H106</f>
        <v>137.64812995055118</v>
      </c>
      <c r="L106" s="230">
        <f>(SUM('1.  LRAMVA Summary'!G$54:G$71)+SUM('1.  LRAMVA Summary'!G$72:G$73)*(MONTH($E106)-1)/12)*$H106</f>
        <v>0.78427749908182254</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171.60556550399062</v>
      </c>
    </row>
    <row r="107" spans="2:23" s="9" customFormat="1">
      <c r="B107" s="66"/>
      <c r="E107" s="214">
        <v>42795</v>
      </c>
      <c r="F107" s="214" t="s">
        <v>184</v>
      </c>
      <c r="G107" s="215" t="s">
        <v>65</v>
      </c>
      <c r="H107" s="240">
        <f t="shared" si="48"/>
        <v>9.1666666666666665E-4</v>
      </c>
      <c r="I107" s="230">
        <f>(SUM('1.  LRAMVA Summary'!D$54:D$71)+SUM('1.  LRAMVA Summary'!D$72:D$73)*(MONTH($E107)-1)/12)*$H107</f>
        <v>82.689753300267455</v>
      </c>
      <c r="J107" s="230">
        <f>(SUM('1.  LRAMVA Summary'!E$54:E$71)+SUM('1.  LRAMVA Summary'!E$72:E$73)*(MONTH($E107)-1)/12)*$H107</f>
        <v>-43.842396914283718</v>
      </c>
      <c r="K107" s="230">
        <f>(SUM('1.  LRAMVA Summary'!F$54:F$71)+SUM('1.  LRAMVA Summary'!F$72:F$73)*(MONTH($E107)-1)/12)*$H107</f>
        <v>143.10725957420118</v>
      </c>
      <c r="L107" s="230">
        <f>(SUM('1.  LRAMVA Summary'!G$54:G$71)+SUM('1.  LRAMVA Summary'!G$72:G$73)*(MONTH($E107)-1)/12)*$H107</f>
        <v>0.80571417433385273</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182.76033013451877</v>
      </c>
    </row>
    <row r="108" spans="2:23" s="8" customFormat="1">
      <c r="B108" s="239"/>
      <c r="E108" s="214">
        <v>42826</v>
      </c>
      <c r="F108" s="214" t="s">
        <v>184</v>
      </c>
      <c r="G108" s="215" t="s">
        <v>66</v>
      </c>
      <c r="H108" s="240">
        <f>$C$40/12</f>
        <v>9.1666666666666665E-4</v>
      </c>
      <c r="I108" s="230">
        <f>(SUM('1.  LRAMVA Summary'!D$54:D$71)+SUM('1.  LRAMVA Summary'!D$72:D$73)*(MONTH($E108)-1)/12)*$H108</f>
        <v>88.510757452613845</v>
      </c>
      <c r="J108" s="230">
        <f>(SUM('1.  LRAMVA Summary'!E$54:E$71)+SUM('1.  LRAMVA Summary'!E$72:E$73)*(MONTH($E108)-1)/12)*$H108</f>
        <v>-43.989202735003978</v>
      </c>
      <c r="K108" s="230">
        <f>(SUM('1.  LRAMVA Summary'!F$54:F$71)+SUM('1.  LRAMVA Summary'!F$72:F$73)*(MONTH($E108)-1)/12)*$H108</f>
        <v>148.56638919785115</v>
      </c>
      <c r="L108" s="230">
        <f>(SUM('1.  LRAMVA Summary'!G$54:G$71)+SUM('1.  LRAMVA Summary'!G$72:G$73)*(MONTH($E108)-1)/12)*$H108</f>
        <v>0.82715084958588292</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193.91509476504689</v>
      </c>
    </row>
    <row r="109" spans="2:23" s="9" customFormat="1">
      <c r="B109" s="66"/>
      <c r="E109" s="214">
        <v>42856</v>
      </c>
      <c r="F109" s="214" t="s">
        <v>184</v>
      </c>
      <c r="G109" s="215" t="s">
        <v>66</v>
      </c>
      <c r="H109" s="240">
        <f t="shared" ref="H109:H110" si="50">$C$40/12</f>
        <v>9.1666666666666665E-4</v>
      </c>
      <c r="I109" s="230">
        <f>(SUM('1.  LRAMVA Summary'!D$54:D$71)+SUM('1.  LRAMVA Summary'!D$72:D$73)*(MONTH($E109)-1)/12)*$H109</f>
        <v>94.331761604960221</v>
      </c>
      <c r="J109" s="230">
        <f>(SUM('1.  LRAMVA Summary'!E$54:E$71)+SUM('1.  LRAMVA Summary'!E$72:E$73)*(MONTH($E109)-1)/12)*$H109</f>
        <v>-44.136008555724231</v>
      </c>
      <c r="K109" s="230">
        <f>(SUM('1.  LRAMVA Summary'!F$54:F$71)+SUM('1.  LRAMVA Summary'!F$72:F$73)*(MONTH($E109)-1)/12)*$H109</f>
        <v>154.02551882150118</v>
      </c>
      <c r="L109" s="230">
        <f>(SUM('1.  LRAMVA Summary'!G$54:G$71)+SUM('1.  LRAMVA Summary'!G$72:G$73)*(MONTH($E109)-1)/12)*$H109</f>
        <v>0.848587524837913</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205.06985939557507</v>
      </c>
    </row>
    <row r="110" spans="2:23" s="238" customFormat="1">
      <c r="B110" s="237"/>
      <c r="E110" s="214">
        <v>42887</v>
      </c>
      <c r="F110" s="214" t="s">
        <v>184</v>
      </c>
      <c r="G110" s="215" t="s">
        <v>66</v>
      </c>
      <c r="H110" s="240">
        <f t="shared" si="50"/>
        <v>9.1666666666666665E-4</v>
      </c>
      <c r="I110" s="230">
        <f>(SUM('1.  LRAMVA Summary'!D$54:D$71)+SUM('1.  LRAMVA Summary'!D$72:D$73)*(MONTH($E110)-1)/12)*$H110</f>
        <v>100.1527657573066</v>
      </c>
      <c r="J110" s="230">
        <f>(SUM('1.  LRAMVA Summary'!E$54:E$71)+SUM('1.  LRAMVA Summary'!E$72:E$73)*(MONTH($E110)-1)/12)*$H110</f>
        <v>-44.282814376444499</v>
      </c>
      <c r="K110" s="230">
        <f>(SUM('1.  LRAMVA Summary'!F$54:F$71)+SUM('1.  LRAMVA Summary'!F$72:F$73)*(MONTH($E110)-1)/12)*$H110</f>
        <v>159.48464844515118</v>
      </c>
      <c r="L110" s="230">
        <f>(SUM('1.  LRAMVA Summary'!G$54:G$71)+SUM('1.  LRAMVA Summary'!G$72:G$73)*(MONTH($E110)-1)/12)*$H110</f>
        <v>0.87002420008994319</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216.22462402610321</v>
      </c>
    </row>
    <row r="111" spans="2:23" s="9" customFormat="1">
      <c r="B111" s="66"/>
      <c r="E111" s="214">
        <v>42917</v>
      </c>
      <c r="F111" s="214" t="s">
        <v>184</v>
      </c>
      <c r="G111" s="215" t="s">
        <v>68</v>
      </c>
      <c r="H111" s="240">
        <f>$C$41/12</f>
        <v>9.1666666666666665E-4</v>
      </c>
      <c r="I111" s="230">
        <f>(SUM('1.  LRAMVA Summary'!D$54:D$71)+SUM('1.  LRAMVA Summary'!D$72:D$73)*(MONTH($E111)-1)/12)*$H111</f>
        <v>105.97376990965297</v>
      </c>
      <c r="J111" s="230">
        <f>(SUM('1.  LRAMVA Summary'!E$54:E$71)+SUM('1.  LRAMVA Summary'!E$72:E$73)*(MONTH($E111)-1)/12)*$H111</f>
        <v>-44.429620197164759</v>
      </c>
      <c r="K111" s="230">
        <f>(SUM('1.  LRAMVA Summary'!F$54:F$71)+SUM('1.  LRAMVA Summary'!F$72:F$73)*(MONTH($E111)-1)/12)*$H111</f>
        <v>164.94377806880118</v>
      </c>
      <c r="L111" s="230">
        <f>(SUM('1.  LRAMVA Summary'!G$54:G$71)+SUM('1.  LRAMVA Summary'!G$72:G$73)*(MONTH($E111)-1)/12)*$H111</f>
        <v>0.89146087534197327</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227.37938865663136</v>
      </c>
    </row>
    <row r="112" spans="2:23" s="9" customFormat="1">
      <c r="B112" s="66"/>
      <c r="E112" s="214">
        <v>42948</v>
      </c>
      <c r="F112" s="214" t="s">
        <v>184</v>
      </c>
      <c r="G112" s="215" t="s">
        <v>68</v>
      </c>
      <c r="H112" s="240">
        <f t="shared" ref="H112:H113" si="51">$C$41/12</f>
        <v>9.1666666666666665E-4</v>
      </c>
      <c r="I112" s="230">
        <f>(SUM('1.  LRAMVA Summary'!D$54:D$71)+SUM('1.  LRAMVA Summary'!D$72:D$73)*(MONTH($E112)-1)/12)*$H112</f>
        <v>111.79477406199935</v>
      </c>
      <c r="J112" s="230">
        <f>(SUM('1.  LRAMVA Summary'!E$54:E$71)+SUM('1.  LRAMVA Summary'!E$72:E$73)*(MONTH($E112)-1)/12)*$H112</f>
        <v>-44.576426017885019</v>
      </c>
      <c r="K112" s="230">
        <f>(SUM('1.  LRAMVA Summary'!F$54:F$71)+SUM('1.  LRAMVA Summary'!F$72:F$73)*(MONTH($E112)-1)/12)*$H112</f>
        <v>170.40290769245118</v>
      </c>
      <c r="L112" s="230">
        <f>(SUM('1.  LRAMVA Summary'!G$54:G$71)+SUM('1.  LRAMVA Summary'!G$72:G$73)*(MONTH($E112)-1)/12)*$H112</f>
        <v>0.91289755059400335</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238.53415328715951</v>
      </c>
    </row>
    <row r="113" spans="2:23" s="9" customFormat="1">
      <c r="B113" s="66"/>
      <c r="E113" s="214">
        <v>42979</v>
      </c>
      <c r="F113" s="214" t="s">
        <v>184</v>
      </c>
      <c r="G113" s="215" t="s">
        <v>68</v>
      </c>
      <c r="H113" s="240">
        <f t="shared" si="51"/>
        <v>9.1666666666666665E-4</v>
      </c>
      <c r="I113" s="230">
        <f>(SUM('1.  LRAMVA Summary'!D$54:D$71)+SUM('1.  LRAMVA Summary'!D$72:D$73)*(MONTH($E113)-1)/12)*$H113</f>
        <v>117.61577821434574</v>
      </c>
      <c r="J113" s="230">
        <f>(SUM('1.  LRAMVA Summary'!E$54:E$71)+SUM('1.  LRAMVA Summary'!E$72:E$73)*(MONTH($E113)-1)/12)*$H113</f>
        <v>-44.723231838605287</v>
      </c>
      <c r="K113" s="230">
        <f>(SUM('1.  LRAMVA Summary'!F$54:F$71)+SUM('1.  LRAMVA Summary'!F$72:F$73)*(MONTH($E113)-1)/12)*$H113</f>
        <v>175.86203731610118</v>
      </c>
      <c r="L113" s="230">
        <f>(SUM('1.  LRAMVA Summary'!G$54:G$71)+SUM('1.  LRAMVA Summary'!G$72:G$73)*(MONTH($E113)-1)/12)*$H113</f>
        <v>0.93433422584603354</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249.68891791768766</v>
      </c>
    </row>
    <row r="114" spans="2:23" s="9" customFormat="1">
      <c r="B114" s="66"/>
      <c r="E114" s="214">
        <v>43009</v>
      </c>
      <c r="F114" s="214" t="s">
        <v>184</v>
      </c>
      <c r="G114" s="215" t="s">
        <v>69</v>
      </c>
      <c r="H114" s="240">
        <f>$C$42/12</f>
        <v>1.25E-3</v>
      </c>
      <c r="I114" s="230">
        <f>(SUM('1.  LRAMVA Summary'!D$54:D$71)+SUM('1.  LRAMVA Summary'!D$72:D$73)*(MONTH($E114)-1)/12)*$H114</f>
        <v>168.32288504548924</v>
      </c>
      <c r="J114" s="230">
        <f>(SUM('1.  LRAMVA Summary'!E$54:E$71)+SUM('1.  LRAMVA Summary'!E$72:E$73)*(MONTH($E114)-1)/12)*$H114</f>
        <v>-61.18641498998938</v>
      </c>
      <c r="K114" s="230">
        <f>(SUM('1.  LRAMVA Summary'!F$54:F$71)+SUM('1.  LRAMVA Summary'!F$72:F$73)*(MONTH($E114)-1)/12)*$H114</f>
        <v>247.25613673602436</v>
      </c>
      <c r="L114" s="230">
        <f>(SUM('1.  LRAMVA Summary'!G$54:G$71)+SUM('1.  LRAMVA Summary'!G$72:G$73)*(MONTH($E114)-1)/12)*$H114</f>
        <v>1.3033239560428143</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355.69593074756705</v>
      </c>
    </row>
    <row r="115" spans="2:23" s="9" customFormat="1">
      <c r="B115" s="66"/>
      <c r="E115" s="214">
        <v>43040</v>
      </c>
      <c r="F115" s="214" t="s">
        <v>184</v>
      </c>
      <c r="G115" s="215" t="s">
        <v>69</v>
      </c>
      <c r="H115" s="240">
        <f t="shared" ref="H115:H116" si="52">$C$42/12</f>
        <v>1.25E-3</v>
      </c>
      <c r="I115" s="230">
        <f>(SUM('1.  LRAMVA Summary'!D$54:D$71)+SUM('1.  LRAMVA Summary'!D$72:D$73)*(MONTH($E115)-1)/12)*$H115</f>
        <v>176.26061798050702</v>
      </c>
      <c r="J115" s="230">
        <f>(SUM('1.  LRAMVA Summary'!E$54:E$71)+SUM('1.  LRAMVA Summary'!E$72:E$73)*(MONTH($E115)-1)/12)*$H115</f>
        <v>-61.386604745517005</v>
      </c>
      <c r="K115" s="230">
        <f>(SUM('1.  LRAMVA Summary'!F$54:F$71)+SUM('1.  LRAMVA Summary'!F$72:F$73)*(MONTH($E115)-1)/12)*$H115</f>
        <v>254.70040440463799</v>
      </c>
      <c r="L115" s="230">
        <f>(SUM('1.  LRAMVA Summary'!G$54:G$71)+SUM('1.  LRAMVA Summary'!G$72:G$73)*(MONTH($E115)-1)/12)*$H115</f>
        <v>1.3325557859319463</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370.90697342555995</v>
      </c>
    </row>
    <row r="116" spans="2:23" s="9" customFormat="1">
      <c r="B116" s="66"/>
      <c r="E116" s="214">
        <v>43070</v>
      </c>
      <c r="F116" s="214" t="s">
        <v>184</v>
      </c>
      <c r="G116" s="215" t="s">
        <v>69</v>
      </c>
      <c r="H116" s="240">
        <f t="shared" si="52"/>
        <v>1.25E-3</v>
      </c>
      <c r="I116" s="230">
        <f>(SUM('1.  LRAMVA Summary'!D$54:D$71)+SUM('1.  LRAMVA Summary'!D$72:D$73)*(MONTH($E116)-1)/12)*$H116</f>
        <v>184.1983509155248</v>
      </c>
      <c r="J116" s="230">
        <f>(SUM('1.  LRAMVA Summary'!E$54:E$71)+SUM('1.  LRAMVA Summary'!E$72:E$73)*(MONTH($E116)-1)/12)*$H116</f>
        <v>-61.586794501044643</v>
      </c>
      <c r="K116" s="230">
        <f>(SUM('1.  LRAMVA Summary'!F$54:F$71)+SUM('1.  LRAMVA Summary'!F$72:F$73)*(MONTH($E116)-1)/12)*$H116</f>
        <v>262.14467207325163</v>
      </c>
      <c r="L116" s="230">
        <f>(SUM('1.  LRAMVA Summary'!G$54:G$71)+SUM('1.  LRAMVA Summary'!G$72:G$73)*(MONTH($E116)-1)/12)*$H116</f>
        <v>1.3617876158210782</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386.11801610355286</v>
      </c>
    </row>
    <row r="117" spans="2:23" s="9" customFormat="1" ht="15" thickBot="1">
      <c r="B117" s="66"/>
      <c r="E117" s="216" t="s">
        <v>467</v>
      </c>
      <c r="F117" s="216"/>
      <c r="G117" s="217"/>
      <c r="H117" s="218"/>
      <c r="I117" s="219">
        <f>SUM(I104:I116)</f>
        <v>1881.9789685811195</v>
      </c>
      <c r="J117" s="219">
        <f>SUM(J104:J116)</f>
        <v>-2189.0258139259804</v>
      </c>
      <c r="K117" s="219">
        <f t="shared" ref="K117:O117" si="53">SUM(K104:K116)</f>
        <v>4585.1185551853951</v>
      </c>
      <c r="L117" s="219">
        <f t="shared" si="53"/>
        <v>25.803657266418142</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4303.8753671069517</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1881.9789685811195</v>
      </c>
      <c r="J119" s="228">
        <f t="shared" ref="J119" si="55">J117+J118</f>
        <v>-2189.0258139259804</v>
      </c>
      <c r="K119" s="228">
        <f t="shared" ref="K119" si="56">K117+K118</f>
        <v>4585.1185551853951</v>
      </c>
      <c r="L119" s="228">
        <f t="shared" ref="L119" si="57">L117+L118</f>
        <v>25.803657266418142</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4303.8753671069517</v>
      </c>
    </row>
    <row r="120" spans="2:23" s="9" customFormat="1">
      <c r="B120" s="66"/>
      <c r="E120" s="214">
        <v>43101</v>
      </c>
      <c r="F120" s="214" t="s">
        <v>185</v>
      </c>
      <c r="G120" s="215" t="s">
        <v>65</v>
      </c>
      <c r="H120" s="240">
        <f>$C$43/12</f>
        <v>1.25E-3</v>
      </c>
      <c r="I120" s="230">
        <f>(SUM('1.  LRAMVA Summary'!D$54:D$74)+SUM('1.  LRAMVA Summary'!D$75:D$76)*(MONTH($E120)-1)/12)*$H120</f>
        <v>192.1360838505426</v>
      </c>
      <c r="J120" s="230">
        <f>(SUM('1.  LRAMVA Summary'!E$54:E$74)+SUM('1.  LRAMVA Summary'!E$75:E$76)*(MONTH($E120)-1)/12)*$H120</f>
        <v>-61.786984256572268</v>
      </c>
      <c r="K120" s="230">
        <f>(SUM('1.  LRAMVA Summary'!F$54:F$74)+SUM('1.  LRAMVA Summary'!F$75:F$76)*(MONTH($E120)-1)/12)*$H120</f>
        <v>269.58893974186526</v>
      </c>
      <c r="L120" s="230">
        <f>(SUM('1.  LRAMVA Summary'!G$54:G$74)+SUM('1.  LRAMVA Summary'!G$75:G$76)*(MONTH($E120)-1)/12)*$H120</f>
        <v>1.3910194457102103</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401.32905878154577</v>
      </c>
    </row>
    <row r="121" spans="2:23" s="9" customFormat="1">
      <c r="B121" s="66"/>
      <c r="E121" s="214">
        <v>43132</v>
      </c>
      <c r="F121" s="214" t="s">
        <v>185</v>
      </c>
      <c r="G121" s="215" t="s">
        <v>65</v>
      </c>
      <c r="H121" s="240">
        <f t="shared" ref="H121:H122" si="62">$C$43/12</f>
        <v>1.25E-3</v>
      </c>
      <c r="I121" s="230">
        <f>(SUM('1.  LRAMVA Summary'!D$54:D$74)+SUM('1.  LRAMVA Summary'!D$75:D$76)*(MONTH($E121)-1)/12)*$H121</f>
        <v>192.1360838505426</v>
      </c>
      <c r="J121" s="230">
        <f>(SUM('1.  LRAMVA Summary'!E$54:E$74)+SUM('1.  LRAMVA Summary'!E$75:E$76)*(MONTH($E121)-1)/12)*$H121</f>
        <v>-61.786984256572268</v>
      </c>
      <c r="K121" s="230">
        <f>(SUM('1.  LRAMVA Summary'!F$54:F$74)+SUM('1.  LRAMVA Summary'!F$75:F$76)*(MONTH($E121)-1)/12)*$H121</f>
        <v>269.58893974186526</v>
      </c>
      <c r="L121" s="230">
        <f>(SUM('1.  LRAMVA Summary'!G$54:G$74)+SUM('1.  LRAMVA Summary'!G$75:G$76)*(MONTH($E121)-1)/12)*$H121</f>
        <v>1.3910194457102103</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401.32905878154577</v>
      </c>
    </row>
    <row r="122" spans="2:23" s="9" customFormat="1">
      <c r="B122" s="66"/>
      <c r="E122" s="214">
        <v>43160</v>
      </c>
      <c r="F122" s="214" t="s">
        <v>185</v>
      </c>
      <c r="G122" s="215" t="s">
        <v>65</v>
      </c>
      <c r="H122" s="240">
        <f t="shared" si="62"/>
        <v>1.25E-3</v>
      </c>
      <c r="I122" s="230">
        <f>(SUM('1.  LRAMVA Summary'!D$54:D$74)+SUM('1.  LRAMVA Summary'!D$75:D$76)*(MONTH($E122)-1)/12)*$H122</f>
        <v>192.1360838505426</v>
      </c>
      <c r="J122" s="230">
        <f>(SUM('1.  LRAMVA Summary'!E$54:E$74)+SUM('1.  LRAMVA Summary'!E$75:E$76)*(MONTH($E122)-1)/12)*$H122</f>
        <v>-61.786984256572268</v>
      </c>
      <c r="K122" s="230">
        <f>(SUM('1.  LRAMVA Summary'!F$54:F$74)+SUM('1.  LRAMVA Summary'!F$75:F$76)*(MONTH($E122)-1)/12)*$H122</f>
        <v>269.58893974186526</v>
      </c>
      <c r="L122" s="230">
        <f>(SUM('1.  LRAMVA Summary'!G$54:G$74)+SUM('1.  LRAMVA Summary'!G$75:G$76)*(MONTH($E122)-1)/12)*$H122</f>
        <v>1.3910194457102103</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401.32905878154577</v>
      </c>
    </row>
    <row r="123" spans="2:23" s="8" customFormat="1">
      <c r="B123" s="239"/>
      <c r="E123" s="214">
        <v>43191</v>
      </c>
      <c r="F123" s="214" t="s">
        <v>185</v>
      </c>
      <c r="G123" s="215" t="s">
        <v>66</v>
      </c>
      <c r="H123" s="240">
        <f>$C$44/12</f>
        <v>1.575E-3</v>
      </c>
      <c r="I123" s="230">
        <f>(SUM('1.  LRAMVA Summary'!D$54:D$74)+SUM('1.  LRAMVA Summary'!D$75:D$76)*(MONTH($E123)-1)/12)*$H123</f>
        <v>242.09146565168368</v>
      </c>
      <c r="J123" s="230">
        <f>(SUM('1.  LRAMVA Summary'!E$54:E$74)+SUM('1.  LRAMVA Summary'!E$75:E$76)*(MONTH($E123)-1)/12)*$H123</f>
        <v>-77.851600163281063</v>
      </c>
      <c r="K123" s="230">
        <f>(SUM('1.  LRAMVA Summary'!F$54:F$74)+SUM('1.  LRAMVA Summary'!F$75:F$76)*(MONTH($E123)-1)/12)*$H123</f>
        <v>339.6820640747502</v>
      </c>
      <c r="L123" s="230">
        <f>(SUM('1.  LRAMVA Summary'!G$54:G$74)+SUM('1.  LRAMVA Summary'!G$75:G$76)*(MONTH($E123)-1)/12)*$H123</f>
        <v>1.7526845015948649</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505.67461406474769</v>
      </c>
    </row>
    <row r="124" spans="2:23" s="9" customFormat="1">
      <c r="B124" s="66"/>
      <c r="E124" s="214">
        <v>43221</v>
      </c>
      <c r="F124" s="214" t="s">
        <v>185</v>
      </c>
      <c r="G124" s="215" t="s">
        <v>66</v>
      </c>
      <c r="H124" s="240">
        <f t="shared" ref="H124:H125" si="64">$C$44/12</f>
        <v>1.575E-3</v>
      </c>
      <c r="I124" s="230">
        <f>(SUM('1.  LRAMVA Summary'!D$54:D$74)+SUM('1.  LRAMVA Summary'!D$75:D$76)*(MONTH($E124)-1)/12)*$H124</f>
        <v>242.09146565168368</v>
      </c>
      <c r="J124" s="230">
        <f>(SUM('1.  LRAMVA Summary'!E$54:E$74)+SUM('1.  LRAMVA Summary'!E$75:E$76)*(MONTH($E124)-1)/12)*$H124</f>
        <v>-77.851600163281063</v>
      </c>
      <c r="K124" s="230">
        <f>(SUM('1.  LRAMVA Summary'!F$54:F$74)+SUM('1.  LRAMVA Summary'!F$75:F$76)*(MONTH($E124)-1)/12)*$H124</f>
        <v>339.6820640747502</v>
      </c>
      <c r="L124" s="230">
        <f>(SUM('1.  LRAMVA Summary'!G$54:G$74)+SUM('1.  LRAMVA Summary'!G$75:G$76)*(MONTH($E124)-1)/12)*$H124</f>
        <v>1.7526845015948649</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505.67461406474769</v>
      </c>
    </row>
    <row r="125" spans="2:23" s="238" customFormat="1">
      <c r="B125" s="237"/>
      <c r="E125" s="214">
        <v>43252</v>
      </c>
      <c r="F125" s="214" t="s">
        <v>185</v>
      </c>
      <c r="G125" s="215" t="s">
        <v>66</v>
      </c>
      <c r="H125" s="240">
        <f t="shared" si="64"/>
        <v>1.575E-3</v>
      </c>
      <c r="I125" s="230">
        <f>(SUM('1.  LRAMVA Summary'!D$54:D$74)+SUM('1.  LRAMVA Summary'!D$75:D$76)*(MONTH($E125)-1)/12)*$H125</f>
        <v>242.09146565168368</v>
      </c>
      <c r="J125" s="230">
        <f>(SUM('1.  LRAMVA Summary'!E$54:E$74)+SUM('1.  LRAMVA Summary'!E$75:E$76)*(MONTH($E125)-1)/12)*$H125</f>
        <v>-77.851600163281063</v>
      </c>
      <c r="K125" s="230">
        <f>(SUM('1.  LRAMVA Summary'!F$54:F$74)+SUM('1.  LRAMVA Summary'!F$75:F$76)*(MONTH($E125)-1)/12)*$H125</f>
        <v>339.6820640747502</v>
      </c>
      <c r="L125" s="230">
        <f>(SUM('1.  LRAMVA Summary'!G$54:G$74)+SUM('1.  LRAMVA Summary'!G$75:G$76)*(MONTH($E125)-1)/12)*$H125</f>
        <v>1.7526845015948649</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505.67461406474769</v>
      </c>
    </row>
    <row r="126" spans="2:23" s="9" customFormat="1">
      <c r="B126" s="66"/>
      <c r="E126" s="214">
        <v>43282</v>
      </c>
      <c r="F126" s="214" t="s">
        <v>185</v>
      </c>
      <c r="G126" s="215" t="s">
        <v>68</v>
      </c>
      <c r="H126" s="240">
        <f>$C$45/12</f>
        <v>1.575E-3</v>
      </c>
      <c r="I126" s="230">
        <f>(SUM('1.  LRAMVA Summary'!D$54:D$74)+SUM('1.  LRAMVA Summary'!D$75:D$76)*(MONTH($E126)-1)/12)*$H126</f>
        <v>242.09146565168368</v>
      </c>
      <c r="J126" s="230">
        <f>(SUM('1.  LRAMVA Summary'!E$54:E$74)+SUM('1.  LRAMVA Summary'!E$75:E$76)*(MONTH($E126)-1)/12)*$H126</f>
        <v>-77.851600163281063</v>
      </c>
      <c r="K126" s="230">
        <f>(SUM('1.  LRAMVA Summary'!F$54:F$74)+SUM('1.  LRAMVA Summary'!F$75:F$76)*(MONTH($E126)-1)/12)*$H126</f>
        <v>339.6820640747502</v>
      </c>
      <c r="L126" s="230">
        <f>(SUM('1.  LRAMVA Summary'!G$54:G$74)+SUM('1.  LRAMVA Summary'!G$75:G$76)*(MONTH($E126)-1)/12)*$H126</f>
        <v>1.7526845015948649</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505.67461406474769</v>
      </c>
    </row>
    <row r="127" spans="2:23" s="9" customFormat="1">
      <c r="B127" s="66"/>
      <c r="E127" s="214">
        <v>43313</v>
      </c>
      <c r="F127" s="214" t="s">
        <v>185</v>
      </c>
      <c r="G127" s="215" t="s">
        <v>68</v>
      </c>
      <c r="H127" s="240">
        <f t="shared" ref="H127:H128" si="65">$C$45/12</f>
        <v>1.575E-3</v>
      </c>
      <c r="I127" s="230">
        <f>(SUM('1.  LRAMVA Summary'!D$54:D$74)+SUM('1.  LRAMVA Summary'!D$75:D$76)*(MONTH($E127)-1)/12)*$H127</f>
        <v>242.09146565168368</v>
      </c>
      <c r="J127" s="230">
        <f>(SUM('1.  LRAMVA Summary'!E$54:E$74)+SUM('1.  LRAMVA Summary'!E$75:E$76)*(MONTH($E127)-1)/12)*$H127</f>
        <v>-77.851600163281063</v>
      </c>
      <c r="K127" s="230">
        <f>(SUM('1.  LRAMVA Summary'!F$54:F$74)+SUM('1.  LRAMVA Summary'!F$75:F$76)*(MONTH($E127)-1)/12)*$H127</f>
        <v>339.6820640747502</v>
      </c>
      <c r="L127" s="230">
        <f>(SUM('1.  LRAMVA Summary'!G$54:G$74)+SUM('1.  LRAMVA Summary'!G$75:G$76)*(MONTH($E127)-1)/12)*$H127</f>
        <v>1.7526845015948649</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505.67461406474769</v>
      </c>
    </row>
    <row r="128" spans="2:23" s="9" customFormat="1">
      <c r="B128" s="66"/>
      <c r="E128" s="214">
        <v>43344</v>
      </c>
      <c r="F128" s="214" t="s">
        <v>185</v>
      </c>
      <c r="G128" s="215" t="s">
        <v>68</v>
      </c>
      <c r="H128" s="240">
        <f t="shared" si="65"/>
        <v>1.575E-3</v>
      </c>
      <c r="I128" s="230">
        <f>(SUM('1.  LRAMVA Summary'!D$54:D$74)+SUM('1.  LRAMVA Summary'!D$75:D$76)*(MONTH($E128)-1)/12)*$H128</f>
        <v>242.09146565168368</v>
      </c>
      <c r="J128" s="230">
        <f>(SUM('1.  LRAMVA Summary'!E$54:E$74)+SUM('1.  LRAMVA Summary'!E$75:E$76)*(MONTH($E128)-1)/12)*$H128</f>
        <v>-77.851600163281063</v>
      </c>
      <c r="K128" s="230">
        <f>(SUM('1.  LRAMVA Summary'!F$54:F$74)+SUM('1.  LRAMVA Summary'!F$75:F$76)*(MONTH($E128)-1)/12)*$H128</f>
        <v>339.6820640747502</v>
      </c>
      <c r="L128" s="230">
        <f>(SUM('1.  LRAMVA Summary'!G$54:G$74)+SUM('1.  LRAMVA Summary'!G$75:G$76)*(MONTH($E128)-1)/12)*$H128</f>
        <v>1.7526845015948649</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505.67461406474769</v>
      </c>
    </row>
    <row r="129" spans="2:23" s="9" customFormat="1">
      <c r="B129" s="66"/>
      <c r="E129" s="214">
        <v>43374</v>
      </c>
      <c r="F129" s="214" t="s">
        <v>185</v>
      </c>
      <c r="G129" s="215" t="s">
        <v>69</v>
      </c>
      <c r="H129" s="240">
        <f>$C$46/12</f>
        <v>1.8083333333333335E-3</v>
      </c>
      <c r="I129" s="230">
        <f>(SUM('1.  LRAMVA Summary'!D$54:D$74)+SUM('1.  LRAMVA Summary'!D$75:D$76)*(MONTH($E129)-1)/12)*$H129</f>
        <v>277.95686797045164</v>
      </c>
      <c r="J129" s="230">
        <f>(SUM('1.  LRAMVA Summary'!E$54:E$74)+SUM('1.  LRAMVA Summary'!E$75:E$76)*(MONTH($E129)-1)/12)*$H129</f>
        <v>-89.385170557841221</v>
      </c>
      <c r="K129" s="230">
        <f>(SUM('1.  LRAMVA Summary'!F$54:F$74)+SUM('1.  LRAMVA Summary'!F$75:F$76)*(MONTH($E129)-1)/12)*$H129</f>
        <v>390.00533282656511</v>
      </c>
      <c r="L129" s="230">
        <f>(SUM('1.  LRAMVA Summary'!G$54:G$74)+SUM('1.  LRAMVA Summary'!G$75:G$76)*(MONTH($E129)-1)/12)*$H129</f>
        <v>2.0123414647941043</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580.58937170396962</v>
      </c>
    </row>
    <row r="130" spans="2:23" s="9" customFormat="1">
      <c r="B130" s="66"/>
      <c r="E130" s="214">
        <v>43405</v>
      </c>
      <c r="F130" s="214" t="s">
        <v>185</v>
      </c>
      <c r="G130" s="215" t="s">
        <v>69</v>
      </c>
      <c r="H130" s="240">
        <f t="shared" ref="H130:H131" si="66">$C$46/12</f>
        <v>1.8083333333333335E-3</v>
      </c>
      <c r="I130" s="230">
        <f>(SUM('1.  LRAMVA Summary'!D$54:D$74)+SUM('1.  LRAMVA Summary'!D$75:D$76)*(MONTH($E130)-1)/12)*$H130</f>
        <v>277.95686797045164</v>
      </c>
      <c r="J130" s="230">
        <f>(SUM('1.  LRAMVA Summary'!E$54:E$74)+SUM('1.  LRAMVA Summary'!E$75:E$76)*(MONTH($E130)-1)/12)*$H130</f>
        <v>-89.385170557841221</v>
      </c>
      <c r="K130" s="230">
        <f>(SUM('1.  LRAMVA Summary'!F$54:F$74)+SUM('1.  LRAMVA Summary'!F$75:F$76)*(MONTH($E130)-1)/12)*$H130</f>
        <v>390.00533282656511</v>
      </c>
      <c r="L130" s="230">
        <f>(SUM('1.  LRAMVA Summary'!G$54:G$74)+SUM('1.  LRAMVA Summary'!G$75:G$76)*(MONTH($E130)-1)/12)*$H130</f>
        <v>2.0123414647941043</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580.58937170396962</v>
      </c>
    </row>
    <row r="131" spans="2:23" s="9" customFormat="1">
      <c r="B131" s="66"/>
      <c r="E131" s="214">
        <v>43435</v>
      </c>
      <c r="F131" s="214" t="s">
        <v>185</v>
      </c>
      <c r="G131" s="215" t="s">
        <v>69</v>
      </c>
      <c r="H131" s="240">
        <f t="shared" si="66"/>
        <v>1.8083333333333335E-3</v>
      </c>
      <c r="I131" s="230">
        <f>(SUM('1.  LRAMVA Summary'!D$54:D$74)+SUM('1.  LRAMVA Summary'!D$75:D$76)*(MONTH($E131)-1)/12)*$H131</f>
        <v>277.95686797045164</v>
      </c>
      <c r="J131" s="230">
        <f>(SUM('1.  LRAMVA Summary'!E$54:E$74)+SUM('1.  LRAMVA Summary'!E$75:E$76)*(MONTH($E131)-1)/12)*$H131</f>
        <v>-89.385170557841221</v>
      </c>
      <c r="K131" s="230">
        <f>(SUM('1.  LRAMVA Summary'!F$54:F$74)+SUM('1.  LRAMVA Summary'!F$75:F$76)*(MONTH($E131)-1)/12)*$H131</f>
        <v>390.00533282656511</v>
      </c>
      <c r="L131" s="230">
        <f>(SUM('1.  LRAMVA Summary'!G$54:G$74)+SUM('1.  LRAMVA Summary'!G$75:G$76)*(MONTH($E131)-1)/12)*$H131</f>
        <v>2.0123414647941043</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580.58937170396962</v>
      </c>
    </row>
    <row r="132" spans="2:23" s="9" customFormat="1" ht="15" thickBot="1">
      <c r="B132" s="66"/>
      <c r="E132" s="216" t="s">
        <v>468</v>
      </c>
      <c r="F132" s="216"/>
      <c r="G132" s="217"/>
      <c r="H132" s="218"/>
      <c r="I132" s="219">
        <f>SUM(I119:I131)</f>
        <v>4744.8066179542056</v>
      </c>
      <c r="J132" s="219">
        <f>SUM(J119:J131)</f>
        <v>-3109.6518793489081</v>
      </c>
      <c r="K132" s="219">
        <f t="shared" ref="K132:O132" si="67">SUM(K119:K131)</f>
        <v>8601.9937573391871</v>
      </c>
      <c r="L132" s="219">
        <f t="shared" si="67"/>
        <v>46.529847007500273</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10283.67834295198</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4744.8066179542056</v>
      </c>
      <c r="J134" s="228">
        <f t="shared" ref="J134" si="69">J132+J133</f>
        <v>-3109.6518793489081</v>
      </c>
      <c r="K134" s="228">
        <f t="shared" ref="K134" si="70">K132+K133</f>
        <v>8601.9937573391871</v>
      </c>
      <c r="L134" s="228">
        <f t="shared" ref="L134" si="71">L132+L133</f>
        <v>46.529847007500273</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10283.67834295198</v>
      </c>
    </row>
    <row r="135" spans="2:23" s="9" customFormat="1">
      <c r="B135" s="66"/>
      <c r="E135" s="214">
        <v>43466</v>
      </c>
      <c r="F135" s="214" t="s">
        <v>186</v>
      </c>
      <c r="G135" s="215" t="s">
        <v>65</v>
      </c>
      <c r="H135" s="240">
        <f>$C$47/12</f>
        <v>0</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0</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0</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0</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 thickBot="1">
      <c r="B147" s="66"/>
      <c r="E147" s="216" t="s">
        <v>469</v>
      </c>
      <c r="F147" s="216"/>
      <c r="G147" s="217"/>
      <c r="H147" s="218"/>
      <c r="I147" s="219">
        <f>SUM(I134:I146)</f>
        <v>4744.8066179542056</v>
      </c>
      <c r="J147" s="219">
        <f>SUM(J134:J146)</f>
        <v>-3109.6518793489081</v>
      </c>
      <c r="K147" s="219">
        <f t="shared" ref="K147:O147" si="80">SUM(K134:K146)</f>
        <v>8601.9937573391871</v>
      </c>
      <c r="L147" s="219">
        <f t="shared" si="80"/>
        <v>46.529847007500273</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10283.67834295198</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4744.8066179542056</v>
      </c>
      <c r="J149" s="228">
        <f t="shared" ref="J149" si="82">J147+J148</f>
        <v>-3109.6518793489081</v>
      </c>
      <c r="K149" s="228">
        <f t="shared" ref="K149" si="83">K147+K148</f>
        <v>8601.9937573391871</v>
      </c>
      <c r="L149" s="228">
        <f t="shared" ref="L149" si="84">L147+L148</f>
        <v>46.529847007500273</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10283.67834295198</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 thickBot="1">
      <c r="B162" s="66"/>
      <c r="E162" s="216" t="s">
        <v>470</v>
      </c>
      <c r="F162" s="216"/>
      <c r="G162" s="217"/>
      <c r="H162" s="218"/>
      <c r="I162" s="219">
        <f>SUM(I149:I161)</f>
        <v>4744.8066179542056</v>
      </c>
      <c r="J162" s="219">
        <f>SUM(J149:J161)</f>
        <v>-3109.6518793489081</v>
      </c>
      <c r="K162" s="219">
        <f t="shared" ref="K162:O162" si="93">SUM(K149:K161)</f>
        <v>8601.9937573391871</v>
      </c>
      <c r="L162" s="219">
        <f t="shared" si="93"/>
        <v>46.529847007500273</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10283.67834295198</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526</v>
      </c>
    </row>
  </sheetData>
  <dataConsolidate/>
  <mergeCells count="4">
    <mergeCell ref="B12:C12"/>
    <mergeCell ref="C8:S8"/>
    <mergeCell ref="C9:S9"/>
    <mergeCell ref="C10:S10"/>
  </mergeCells>
  <hyperlinks>
    <hyperlink ref="B56" r:id="rId1" xr:uid="{00000000-0004-0000-0C00-000000000000}"/>
    <hyperlink ref="E165" location="'6.  Carrying Charges'!A1" display="Return to top" xr:uid="{00000000-0004-0000-0C00-000001000000}"/>
    <hyperlink ref="K12" location="Table_1_b.__Annual_LRAMVA_Breakdown_by_Year_and_Rate_Class" display="Go to Tab 1: Summary" xr:uid="{00000000-0004-0000-0C00-000002000000}"/>
  </hyperlinks>
  <pageMargins left="0.7" right="0.7" top="0.75" bottom="0.75" header="0.3" footer="0.3"/>
  <pageSetup scale="35"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90" zoomScaleNormal="90" workbookViewId="0">
      <selection activeCell="R341" sqref="R341"/>
    </sheetView>
  </sheetViews>
  <sheetFormatPr defaultColWidth="9.1796875" defaultRowHeight="14.5"/>
  <cols>
    <col min="1" max="16384" width="9.1796875" style="12"/>
  </cols>
  <sheetData>
    <row r="12" spans="2:22" ht="24" customHeight="1"/>
    <row r="13" spans="2:22" ht="15.5">
      <c r="B13" s="588" t="s">
        <v>505</v>
      </c>
    </row>
    <row r="14" spans="2:22" ht="15.5">
      <c r="B14" s="588"/>
    </row>
    <row r="15" spans="2:22" s="667" customFormat="1" ht="27" customHeight="1">
      <c r="B15" s="665" t="s">
        <v>665</v>
      </c>
      <c r="C15" s="666"/>
      <c r="D15" s="666"/>
      <c r="E15" s="666"/>
      <c r="F15" s="666"/>
      <c r="G15" s="666"/>
      <c r="H15" s="666"/>
      <c r="I15" s="666"/>
      <c r="J15" s="666"/>
      <c r="K15" s="666"/>
      <c r="L15" s="666"/>
      <c r="M15" s="666"/>
      <c r="N15" s="666"/>
      <c r="O15" s="666"/>
      <c r="P15" s="666"/>
      <c r="Q15" s="666"/>
      <c r="R15" s="666"/>
      <c r="S15" s="666"/>
      <c r="T15" s="666"/>
      <c r="U15" s="666"/>
      <c r="V15" s="66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23" activePane="bottomLeft" state="frozen"/>
      <selection activeCell="R341" sqref="R341"/>
      <selection pane="bottomLeft" activeCell="R341" sqref="R341"/>
    </sheetView>
  </sheetViews>
  <sheetFormatPr defaultColWidth="9.1796875" defaultRowHeight="14.5"/>
  <cols>
    <col min="1" max="1" width="9.1796875" style="12"/>
    <col min="2" max="2" width="36.81640625" style="695" customWidth="1"/>
    <col min="3" max="3" width="9.1796875" style="10"/>
    <col min="4" max="16384" width="9.1796875" style="12"/>
  </cols>
  <sheetData>
    <row r="16" spans="2:21" ht="26.25" customHeight="1">
      <c r="B16" s="696" t="s">
        <v>561</v>
      </c>
      <c r="C16" s="868" t="s">
        <v>505</v>
      </c>
      <c r="D16" s="869"/>
      <c r="E16" s="869"/>
      <c r="F16" s="869"/>
      <c r="G16" s="869"/>
      <c r="H16" s="869"/>
      <c r="I16" s="869"/>
      <c r="J16" s="869"/>
      <c r="K16" s="869"/>
      <c r="L16" s="869"/>
      <c r="M16" s="869"/>
      <c r="N16" s="869"/>
      <c r="O16" s="869"/>
      <c r="P16" s="869"/>
      <c r="Q16" s="869"/>
      <c r="R16" s="869"/>
      <c r="S16" s="869"/>
      <c r="T16" s="869"/>
      <c r="U16" s="869"/>
    </row>
    <row r="17" spans="2:21" ht="55.5" customHeight="1">
      <c r="B17" s="697" t="s">
        <v>633</v>
      </c>
      <c r="C17" s="870" t="s">
        <v>634</v>
      </c>
      <c r="D17" s="870"/>
      <c r="E17" s="870"/>
      <c r="F17" s="870"/>
      <c r="G17" s="870"/>
      <c r="H17" s="870"/>
      <c r="I17" s="870"/>
      <c r="J17" s="870"/>
      <c r="K17" s="870"/>
      <c r="L17" s="870"/>
      <c r="M17" s="870"/>
      <c r="N17" s="870"/>
      <c r="O17" s="870"/>
      <c r="P17" s="870"/>
      <c r="Q17" s="870"/>
      <c r="R17" s="870"/>
      <c r="S17" s="870"/>
      <c r="T17" s="870"/>
      <c r="U17" s="871"/>
    </row>
    <row r="18" spans="2:21" ht="15.5">
      <c r="B18" s="698"/>
      <c r="C18" s="699"/>
      <c r="D18" s="700"/>
      <c r="E18" s="700"/>
      <c r="F18" s="700"/>
      <c r="G18" s="700"/>
      <c r="H18" s="700"/>
      <c r="I18" s="700"/>
      <c r="J18" s="700"/>
      <c r="K18" s="700"/>
      <c r="L18" s="700"/>
      <c r="M18" s="700"/>
      <c r="N18" s="700"/>
      <c r="O18" s="700"/>
      <c r="P18" s="700"/>
      <c r="Q18" s="700"/>
      <c r="R18" s="700"/>
      <c r="S18" s="700"/>
      <c r="T18" s="700"/>
      <c r="U18" s="701"/>
    </row>
    <row r="19" spans="2:21" ht="15.5">
      <c r="B19" s="698"/>
      <c r="C19" s="699" t="s">
        <v>638</v>
      </c>
      <c r="D19" s="700"/>
      <c r="E19" s="700"/>
      <c r="F19" s="700"/>
      <c r="G19" s="700"/>
      <c r="H19" s="700"/>
      <c r="I19" s="700"/>
      <c r="J19" s="700"/>
      <c r="K19" s="700"/>
      <c r="L19" s="700"/>
      <c r="M19" s="700"/>
      <c r="N19" s="700"/>
      <c r="O19" s="700"/>
      <c r="P19" s="700"/>
      <c r="Q19" s="700"/>
      <c r="R19" s="700"/>
      <c r="S19" s="700"/>
      <c r="T19" s="700"/>
      <c r="U19" s="701"/>
    </row>
    <row r="20" spans="2:21" ht="15.5">
      <c r="B20" s="698"/>
      <c r="C20" s="699"/>
      <c r="D20" s="700"/>
      <c r="E20" s="700"/>
      <c r="F20" s="700"/>
      <c r="G20" s="700"/>
      <c r="H20" s="700"/>
      <c r="I20" s="700"/>
      <c r="J20" s="700"/>
      <c r="K20" s="700"/>
      <c r="L20" s="700"/>
      <c r="M20" s="700"/>
      <c r="N20" s="700"/>
      <c r="O20" s="700"/>
      <c r="P20" s="700"/>
      <c r="Q20" s="700"/>
      <c r="R20" s="700"/>
      <c r="S20" s="700"/>
      <c r="T20" s="700"/>
      <c r="U20" s="701"/>
    </row>
    <row r="21" spans="2:21" ht="15.5">
      <c r="B21" s="698"/>
      <c r="C21" s="699" t="s">
        <v>635</v>
      </c>
      <c r="D21" s="700"/>
      <c r="E21" s="700"/>
      <c r="F21" s="700"/>
      <c r="G21" s="700"/>
      <c r="H21" s="700"/>
      <c r="I21" s="700"/>
      <c r="J21" s="700"/>
      <c r="K21" s="700"/>
      <c r="L21" s="700"/>
      <c r="M21" s="700"/>
      <c r="N21" s="700"/>
      <c r="O21" s="700"/>
      <c r="P21" s="700"/>
      <c r="Q21" s="700"/>
      <c r="R21" s="700"/>
      <c r="S21" s="700"/>
      <c r="T21" s="700"/>
      <c r="U21" s="701"/>
    </row>
    <row r="22" spans="2:21" ht="15.5">
      <c r="B22" s="698"/>
      <c r="C22" s="699"/>
      <c r="D22" s="700"/>
      <c r="E22" s="700"/>
      <c r="F22" s="700"/>
      <c r="G22" s="700"/>
      <c r="H22" s="700"/>
      <c r="I22" s="700"/>
      <c r="J22" s="700"/>
      <c r="K22" s="700"/>
      <c r="L22" s="700"/>
      <c r="M22" s="700"/>
      <c r="N22" s="700"/>
      <c r="O22" s="700"/>
      <c r="P22" s="700"/>
      <c r="Q22" s="700"/>
      <c r="R22" s="700"/>
      <c r="S22" s="700"/>
      <c r="T22" s="700"/>
      <c r="U22" s="701"/>
    </row>
    <row r="23" spans="2:21" ht="30" customHeight="1">
      <c r="B23" s="698"/>
      <c r="C23" s="864" t="s">
        <v>636</v>
      </c>
      <c r="D23" s="864"/>
      <c r="E23" s="864"/>
      <c r="F23" s="864"/>
      <c r="G23" s="864"/>
      <c r="H23" s="864"/>
      <c r="I23" s="864"/>
      <c r="J23" s="864"/>
      <c r="K23" s="864"/>
      <c r="L23" s="864"/>
      <c r="M23" s="864"/>
      <c r="N23" s="864"/>
      <c r="O23" s="864"/>
      <c r="P23" s="864"/>
      <c r="Q23" s="864"/>
      <c r="R23" s="864"/>
      <c r="S23" s="864"/>
      <c r="T23" s="700"/>
      <c r="U23" s="701"/>
    </row>
    <row r="24" spans="2:21" ht="15.5">
      <c r="B24" s="698"/>
      <c r="C24" s="699"/>
      <c r="D24" s="700"/>
      <c r="E24" s="700"/>
      <c r="F24" s="700"/>
      <c r="G24" s="700"/>
      <c r="H24" s="700"/>
      <c r="I24" s="700"/>
      <c r="J24" s="700"/>
      <c r="K24" s="700"/>
      <c r="L24" s="700"/>
      <c r="M24" s="700"/>
      <c r="N24" s="700"/>
      <c r="O24" s="700"/>
      <c r="P24" s="700"/>
      <c r="Q24" s="700"/>
      <c r="R24" s="700"/>
      <c r="S24" s="700"/>
      <c r="T24" s="700"/>
      <c r="U24" s="701"/>
    </row>
    <row r="25" spans="2:21" ht="15.5">
      <c r="B25" s="698"/>
      <c r="C25" s="699" t="s">
        <v>639</v>
      </c>
      <c r="D25" s="700"/>
      <c r="E25" s="700"/>
      <c r="F25" s="700"/>
      <c r="G25" s="700"/>
      <c r="H25" s="700"/>
      <c r="I25" s="700"/>
      <c r="J25" s="700"/>
      <c r="K25" s="700"/>
      <c r="L25" s="700"/>
      <c r="M25" s="700"/>
      <c r="N25" s="700"/>
      <c r="O25" s="700"/>
      <c r="P25" s="700"/>
      <c r="Q25" s="700"/>
      <c r="R25" s="700"/>
      <c r="S25" s="700"/>
      <c r="T25" s="700"/>
      <c r="U25" s="701"/>
    </row>
    <row r="26" spans="2:21" ht="15.5">
      <c r="B26" s="698"/>
      <c r="C26" s="699"/>
      <c r="D26" s="700"/>
      <c r="E26" s="700"/>
      <c r="F26" s="700"/>
      <c r="G26" s="700"/>
      <c r="H26" s="700"/>
      <c r="I26" s="700"/>
      <c r="J26" s="700"/>
      <c r="K26" s="700"/>
      <c r="L26" s="700"/>
      <c r="M26" s="700"/>
      <c r="N26" s="700"/>
      <c r="O26" s="700"/>
      <c r="P26" s="700"/>
      <c r="Q26" s="700"/>
      <c r="R26" s="700"/>
      <c r="S26" s="700"/>
      <c r="T26" s="700"/>
      <c r="U26" s="701"/>
    </row>
    <row r="27" spans="2:21" ht="31.5" customHeight="1">
      <c r="B27" s="698"/>
      <c r="C27" s="864" t="s">
        <v>637</v>
      </c>
      <c r="D27" s="864"/>
      <c r="E27" s="864"/>
      <c r="F27" s="864"/>
      <c r="G27" s="864"/>
      <c r="H27" s="864"/>
      <c r="I27" s="864"/>
      <c r="J27" s="864"/>
      <c r="K27" s="864"/>
      <c r="L27" s="864"/>
      <c r="M27" s="864"/>
      <c r="N27" s="864"/>
      <c r="O27" s="864"/>
      <c r="P27" s="864"/>
      <c r="Q27" s="864"/>
      <c r="R27" s="864"/>
      <c r="S27" s="864"/>
      <c r="T27" s="864"/>
      <c r="U27" s="865"/>
    </row>
    <row r="28" spans="2:21" ht="15.5">
      <c r="B28" s="698"/>
      <c r="C28" s="699"/>
      <c r="D28" s="700"/>
      <c r="E28" s="700"/>
      <c r="F28" s="700"/>
      <c r="G28" s="700"/>
      <c r="H28" s="700"/>
      <c r="I28" s="700"/>
      <c r="J28" s="700"/>
      <c r="K28" s="700"/>
      <c r="L28" s="700"/>
      <c r="M28" s="700"/>
      <c r="N28" s="700"/>
      <c r="O28" s="700"/>
      <c r="P28" s="700"/>
      <c r="Q28" s="700"/>
      <c r="R28" s="700"/>
      <c r="S28" s="700"/>
      <c r="T28" s="700"/>
      <c r="U28" s="701"/>
    </row>
    <row r="29" spans="2:21" ht="31.5" customHeight="1">
      <c r="B29" s="698"/>
      <c r="C29" s="864" t="s">
        <v>640</v>
      </c>
      <c r="D29" s="864"/>
      <c r="E29" s="864"/>
      <c r="F29" s="864"/>
      <c r="G29" s="864"/>
      <c r="H29" s="864"/>
      <c r="I29" s="864"/>
      <c r="J29" s="864"/>
      <c r="K29" s="864"/>
      <c r="L29" s="864"/>
      <c r="M29" s="864"/>
      <c r="N29" s="864"/>
      <c r="O29" s="864"/>
      <c r="P29" s="864"/>
      <c r="Q29" s="864"/>
      <c r="R29" s="864"/>
      <c r="S29" s="864"/>
      <c r="T29" s="864"/>
      <c r="U29" s="865"/>
    </row>
    <row r="30" spans="2:21" ht="15.5">
      <c r="B30" s="698"/>
      <c r="C30" s="699"/>
      <c r="D30" s="700"/>
      <c r="E30" s="700"/>
      <c r="F30" s="700"/>
      <c r="G30" s="700"/>
      <c r="H30" s="700"/>
      <c r="I30" s="700"/>
      <c r="J30" s="700"/>
      <c r="K30" s="700"/>
      <c r="L30" s="700"/>
      <c r="M30" s="700"/>
      <c r="N30" s="700"/>
      <c r="O30" s="700"/>
      <c r="P30" s="700"/>
      <c r="Q30" s="700"/>
      <c r="R30" s="700"/>
      <c r="S30" s="700"/>
      <c r="T30" s="700"/>
      <c r="U30" s="701"/>
    </row>
    <row r="31" spans="2:21" ht="15.5">
      <c r="B31" s="698"/>
      <c r="C31" s="699" t="s">
        <v>641</v>
      </c>
      <c r="D31" s="700"/>
      <c r="E31" s="700"/>
      <c r="F31" s="700"/>
      <c r="G31" s="700"/>
      <c r="H31" s="700"/>
      <c r="I31" s="700"/>
      <c r="J31" s="700"/>
      <c r="K31" s="700"/>
      <c r="L31" s="700"/>
      <c r="M31" s="700"/>
      <c r="N31" s="700"/>
      <c r="O31" s="700"/>
      <c r="P31" s="700"/>
      <c r="Q31" s="700"/>
      <c r="R31" s="700"/>
      <c r="S31" s="700"/>
      <c r="T31" s="700"/>
      <c r="U31" s="701"/>
    </row>
    <row r="32" spans="2:21" ht="15.5">
      <c r="B32" s="702"/>
      <c r="C32" s="703"/>
      <c r="D32" s="704"/>
      <c r="E32" s="704"/>
      <c r="F32" s="704"/>
      <c r="G32" s="704"/>
      <c r="H32" s="704"/>
      <c r="I32" s="704"/>
      <c r="J32" s="704"/>
      <c r="K32" s="704"/>
      <c r="L32" s="704"/>
      <c r="M32" s="704"/>
      <c r="N32" s="704"/>
      <c r="O32" s="704"/>
      <c r="P32" s="704"/>
      <c r="Q32" s="704"/>
      <c r="R32" s="704"/>
      <c r="S32" s="704"/>
      <c r="T32" s="704"/>
      <c r="U32" s="705"/>
    </row>
    <row r="33" spans="2:21" ht="39" customHeight="1">
      <c r="B33" s="706" t="s">
        <v>642</v>
      </c>
      <c r="C33" s="872" t="s">
        <v>643</v>
      </c>
      <c r="D33" s="872"/>
      <c r="E33" s="872"/>
      <c r="F33" s="872"/>
      <c r="G33" s="872"/>
      <c r="H33" s="872"/>
      <c r="I33" s="872"/>
      <c r="J33" s="872"/>
      <c r="K33" s="872"/>
      <c r="L33" s="872"/>
      <c r="M33" s="872"/>
      <c r="N33" s="872"/>
      <c r="O33" s="872"/>
      <c r="P33" s="872"/>
      <c r="Q33" s="872"/>
      <c r="R33" s="872"/>
      <c r="S33" s="872"/>
      <c r="T33" s="872"/>
      <c r="U33" s="873"/>
    </row>
    <row r="34" spans="2:21">
      <c r="B34" s="707"/>
      <c r="C34" s="708"/>
      <c r="D34" s="708"/>
      <c r="E34" s="708"/>
      <c r="F34" s="708"/>
      <c r="G34" s="708"/>
      <c r="H34" s="708"/>
      <c r="I34" s="708"/>
      <c r="J34" s="708"/>
      <c r="K34" s="708"/>
      <c r="L34" s="708"/>
      <c r="M34" s="708"/>
      <c r="N34" s="708"/>
      <c r="O34" s="708"/>
      <c r="P34" s="708"/>
      <c r="Q34" s="708"/>
      <c r="R34" s="708"/>
      <c r="S34" s="708"/>
      <c r="T34" s="708"/>
      <c r="U34" s="709"/>
    </row>
    <row r="35" spans="2:21" ht="15.5">
      <c r="B35" s="710" t="s">
        <v>644</v>
      </c>
      <c r="C35" s="711" t="s">
        <v>645</v>
      </c>
      <c r="D35" s="700"/>
      <c r="E35" s="700"/>
      <c r="F35" s="700"/>
      <c r="G35" s="700"/>
      <c r="H35" s="700"/>
      <c r="I35" s="700"/>
      <c r="J35" s="700"/>
      <c r="K35" s="700"/>
      <c r="L35" s="700"/>
      <c r="M35" s="700"/>
      <c r="N35" s="700"/>
      <c r="O35" s="700"/>
      <c r="P35" s="700"/>
      <c r="Q35" s="700"/>
      <c r="R35" s="700"/>
      <c r="S35" s="700"/>
      <c r="T35" s="700"/>
      <c r="U35" s="701"/>
    </row>
    <row r="36" spans="2:21">
      <c r="B36" s="712"/>
      <c r="C36" s="704"/>
      <c r="D36" s="704"/>
      <c r="E36" s="704"/>
      <c r="F36" s="704"/>
      <c r="G36" s="704"/>
      <c r="H36" s="704"/>
      <c r="I36" s="704"/>
      <c r="J36" s="704"/>
      <c r="K36" s="704"/>
      <c r="L36" s="704"/>
      <c r="M36" s="704"/>
      <c r="N36" s="704"/>
      <c r="O36" s="704"/>
      <c r="P36" s="704"/>
      <c r="Q36" s="704"/>
      <c r="R36" s="704"/>
      <c r="S36" s="704"/>
      <c r="T36" s="704"/>
      <c r="U36" s="705"/>
    </row>
    <row r="37" spans="2:21" ht="34.5" customHeight="1">
      <c r="B37" s="697" t="s">
        <v>646</v>
      </c>
      <c r="C37" s="866" t="s">
        <v>647</v>
      </c>
      <c r="D37" s="866"/>
      <c r="E37" s="866"/>
      <c r="F37" s="866"/>
      <c r="G37" s="866"/>
      <c r="H37" s="866"/>
      <c r="I37" s="866"/>
      <c r="J37" s="866"/>
      <c r="K37" s="866"/>
      <c r="L37" s="866"/>
      <c r="M37" s="866"/>
      <c r="N37" s="866"/>
      <c r="O37" s="866"/>
      <c r="P37" s="866"/>
      <c r="Q37" s="866"/>
      <c r="R37" s="866"/>
      <c r="S37" s="866"/>
      <c r="T37" s="866"/>
      <c r="U37" s="867"/>
    </row>
    <row r="38" spans="2:21">
      <c r="B38" s="712"/>
      <c r="C38" s="704"/>
      <c r="D38" s="704"/>
      <c r="E38" s="704"/>
      <c r="F38" s="704"/>
      <c r="G38" s="704"/>
      <c r="H38" s="704"/>
      <c r="I38" s="704"/>
      <c r="J38" s="704"/>
      <c r="K38" s="704"/>
      <c r="L38" s="704"/>
      <c r="M38" s="704"/>
      <c r="N38" s="704"/>
      <c r="O38" s="704"/>
      <c r="P38" s="704"/>
      <c r="Q38" s="704"/>
      <c r="R38" s="704"/>
      <c r="S38" s="704"/>
      <c r="T38" s="704"/>
      <c r="U38" s="705"/>
    </row>
    <row r="39" spans="2:21" ht="15.5">
      <c r="B39" s="697" t="s">
        <v>648</v>
      </c>
      <c r="C39" s="713" t="s">
        <v>649</v>
      </c>
      <c r="D39" s="708"/>
      <c r="E39" s="708"/>
      <c r="F39" s="708"/>
      <c r="G39" s="708"/>
      <c r="H39" s="708"/>
      <c r="I39" s="708"/>
      <c r="J39" s="708"/>
      <c r="K39" s="708"/>
      <c r="L39" s="708"/>
      <c r="M39" s="708"/>
      <c r="N39" s="708"/>
      <c r="O39" s="708"/>
      <c r="P39" s="708"/>
      <c r="Q39" s="708"/>
      <c r="R39" s="708"/>
      <c r="S39" s="708"/>
      <c r="T39" s="708"/>
      <c r="U39" s="709"/>
    </row>
    <row r="40" spans="2:21">
      <c r="B40" s="712"/>
      <c r="C40" s="704"/>
      <c r="D40" s="704"/>
      <c r="E40" s="704"/>
      <c r="F40" s="704"/>
      <c r="G40" s="704"/>
      <c r="H40" s="704"/>
      <c r="I40" s="704"/>
      <c r="J40" s="704"/>
      <c r="K40" s="704"/>
      <c r="L40" s="704"/>
      <c r="M40" s="704"/>
      <c r="N40" s="704"/>
      <c r="O40" s="704"/>
      <c r="P40" s="704"/>
      <c r="Q40" s="704"/>
      <c r="R40" s="704"/>
      <c r="S40" s="704"/>
      <c r="T40" s="704"/>
      <c r="U40" s="705"/>
    </row>
    <row r="41" spans="2:21" ht="38.25" customHeight="1">
      <c r="B41" s="706" t="s">
        <v>650</v>
      </c>
      <c r="C41" s="874" t="s">
        <v>651</v>
      </c>
      <c r="D41" s="874"/>
      <c r="E41" s="874"/>
      <c r="F41" s="874"/>
      <c r="G41" s="874"/>
      <c r="H41" s="874"/>
      <c r="I41" s="874"/>
      <c r="J41" s="874"/>
      <c r="K41" s="874"/>
      <c r="L41" s="874"/>
      <c r="M41" s="874"/>
      <c r="N41" s="874"/>
      <c r="O41" s="874"/>
      <c r="P41" s="874"/>
      <c r="Q41" s="874"/>
      <c r="R41" s="874"/>
      <c r="S41" s="874"/>
      <c r="T41" s="874"/>
      <c r="U41" s="875"/>
    </row>
    <row r="42" spans="2:21">
      <c r="B42" s="714"/>
      <c r="C42" s="708"/>
      <c r="D42" s="708"/>
      <c r="E42" s="708"/>
      <c r="F42" s="708"/>
      <c r="G42" s="708"/>
      <c r="H42" s="708"/>
      <c r="I42" s="708"/>
      <c r="J42" s="708"/>
      <c r="K42" s="708"/>
      <c r="L42" s="708"/>
      <c r="M42" s="708"/>
      <c r="N42" s="708"/>
      <c r="O42" s="708"/>
      <c r="P42" s="708"/>
      <c r="Q42" s="708"/>
      <c r="R42" s="708"/>
      <c r="S42" s="708"/>
      <c r="T42" s="708"/>
      <c r="U42" s="709"/>
    </row>
    <row r="43" spans="2:21" ht="15.5">
      <c r="B43" s="710" t="s">
        <v>652</v>
      </c>
      <c r="C43" s="711" t="s">
        <v>653</v>
      </c>
      <c r="D43" s="700"/>
      <c r="E43" s="700"/>
      <c r="F43" s="700"/>
      <c r="G43" s="700"/>
      <c r="H43" s="700"/>
      <c r="I43" s="700"/>
      <c r="J43" s="700"/>
      <c r="K43" s="700"/>
      <c r="L43" s="700"/>
      <c r="M43" s="700"/>
      <c r="N43" s="700"/>
      <c r="O43" s="700"/>
      <c r="P43" s="700"/>
      <c r="Q43" s="700"/>
      <c r="R43" s="700"/>
      <c r="S43" s="700"/>
      <c r="T43" s="700"/>
      <c r="U43" s="701"/>
    </row>
    <row r="44" spans="2:21">
      <c r="B44" s="715"/>
      <c r="C44" s="700"/>
      <c r="D44" s="700"/>
      <c r="E44" s="700"/>
      <c r="F44" s="700"/>
      <c r="G44" s="700"/>
      <c r="H44" s="700"/>
      <c r="I44" s="700"/>
      <c r="J44" s="700"/>
      <c r="K44" s="700"/>
      <c r="L44" s="700"/>
      <c r="M44" s="700"/>
      <c r="N44" s="700"/>
      <c r="O44" s="700"/>
      <c r="P44" s="700"/>
      <c r="Q44" s="700"/>
      <c r="R44" s="700"/>
      <c r="S44" s="700"/>
      <c r="T44" s="700"/>
      <c r="U44" s="701"/>
    </row>
    <row r="45" spans="2:21" ht="36" customHeight="1">
      <c r="B45" s="715"/>
      <c r="C45" s="862" t="s">
        <v>670</v>
      </c>
      <c r="D45" s="862"/>
      <c r="E45" s="862"/>
      <c r="F45" s="862"/>
      <c r="G45" s="862"/>
      <c r="H45" s="862"/>
      <c r="I45" s="862"/>
      <c r="J45" s="862"/>
      <c r="K45" s="862"/>
      <c r="L45" s="862"/>
      <c r="M45" s="862"/>
      <c r="N45" s="862"/>
      <c r="O45" s="862"/>
      <c r="P45" s="862"/>
      <c r="Q45" s="862"/>
      <c r="R45" s="862"/>
      <c r="S45" s="862"/>
      <c r="T45" s="862"/>
      <c r="U45" s="863"/>
    </row>
    <row r="46" spans="2:21">
      <c r="B46" s="715"/>
      <c r="C46" s="716"/>
      <c r="D46" s="700"/>
      <c r="E46" s="700"/>
      <c r="F46" s="700"/>
      <c r="G46" s="700"/>
      <c r="H46" s="700"/>
      <c r="I46" s="700"/>
      <c r="J46" s="700"/>
      <c r="K46" s="700"/>
      <c r="L46" s="700"/>
      <c r="M46" s="700"/>
      <c r="N46" s="700"/>
      <c r="O46" s="700"/>
      <c r="P46" s="700"/>
      <c r="Q46" s="700"/>
      <c r="R46" s="700"/>
      <c r="S46" s="700"/>
      <c r="T46" s="700"/>
      <c r="U46" s="701"/>
    </row>
    <row r="47" spans="2:21" ht="35.25" customHeight="1">
      <c r="B47" s="715"/>
      <c r="C47" s="862" t="s">
        <v>654</v>
      </c>
      <c r="D47" s="862"/>
      <c r="E47" s="862"/>
      <c r="F47" s="862"/>
      <c r="G47" s="862"/>
      <c r="H47" s="862"/>
      <c r="I47" s="862"/>
      <c r="J47" s="862"/>
      <c r="K47" s="862"/>
      <c r="L47" s="862"/>
      <c r="M47" s="862"/>
      <c r="N47" s="862"/>
      <c r="O47" s="862"/>
      <c r="P47" s="862"/>
      <c r="Q47" s="862"/>
      <c r="R47" s="862"/>
      <c r="S47" s="862"/>
      <c r="T47" s="862"/>
      <c r="U47" s="863"/>
    </row>
    <row r="48" spans="2:21">
      <c r="B48" s="715"/>
      <c r="C48" s="716"/>
      <c r="D48" s="700"/>
      <c r="E48" s="700"/>
      <c r="F48" s="700"/>
      <c r="G48" s="700"/>
      <c r="H48" s="700"/>
      <c r="I48" s="700"/>
      <c r="J48" s="700"/>
      <c r="K48" s="700"/>
      <c r="L48" s="700"/>
      <c r="M48" s="700"/>
      <c r="N48" s="700"/>
      <c r="O48" s="700"/>
      <c r="P48" s="700"/>
      <c r="Q48" s="700"/>
      <c r="R48" s="700"/>
      <c r="S48" s="700"/>
      <c r="T48" s="700"/>
      <c r="U48" s="701"/>
    </row>
    <row r="49" spans="2:21" ht="40.5" customHeight="1">
      <c r="B49" s="715"/>
      <c r="C49" s="862" t="s">
        <v>655</v>
      </c>
      <c r="D49" s="862"/>
      <c r="E49" s="862"/>
      <c r="F49" s="862"/>
      <c r="G49" s="862"/>
      <c r="H49" s="862"/>
      <c r="I49" s="862"/>
      <c r="J49" s="862"/>
      <c r="K49" s="862"/>
      <c r="L49" s="862"/>
      <c r="M49" s="862"/>
      <c r="N49" s="862"/>
      <c r="O49" s="862"/>
      <c r="P49" s="862"/>
      <c r="Q49" s="862"/>
      <c r="R49" s="862"/>
      <c r="S49" s="862"/>
      <c r="T49" s="862"/>
      <c r="U49" s="863"/>
    </row>
    <row r="50" spans="2:21">
      <c r="B50" s="715"/>
      <c r="C50" s="716"/>
      <c r="D50" s="700"/>
      <c r="E50" s="700"/>
      <c r="F50" s="700"/>
      <c r="G50" s="700"/>
      <c r="H50" s="700"/>
      <c r="I50" s="700"/>
      <c r="J50" s="700"/>
      <c r="K50" s="700"/>
      <c r="L50" s="700"/>
      <c r="M50" s="700"/>
      <c r="N50" s="700"/>
      <c r="O50" s="700"/>
      <c r="P50" s="700"/>
      <c r="Q50" s="700"/>
      <c r="R50" s="700"/>
      <c r="S50" s="700"/>
      <c r="T50" s="700"/>
      <c r="U50" s="701"/>
    </row>
    <row r="51" spans="2:21" ht="30" customHeight="1">
      <c r="B51" s="715"/>
      <c r="C51" s="862" t="s">
        <v>656</v>
      </c>
      <c r="D51" s="862"/>
      <c r="E51" s="862"/>
      <c r="F51" s="862"/>
      <c r="G51" s="862"/>
      <c r="H51" s="862"/>
      <c r="I51" s="862"/>
      <c r="J51" s="862"/>
      <c r="K51" s="862"/>
      <c r="L51" s="862"/>
      <c r="M51" s="862"/>
      <c r="N51" s="862"/>
      <c r="O51" s="862"/>
      <c r="P51" s="862"/>
      <c r="Q51" s="862"/>
      <c r="R51" s="862"/>
      <c r="S51" s="862"/>
      <c r="T51" s="862"/>
      <c r="U51" s="863"/>
    </row>
    <row r="52" spans="2:21" ht="15.5">
      <c r="B52" s="715"/>
      <c r="C52" s="699"/>
      <c r="D52" s="700"/>
      <c r="E52" s="700"/>
      <c r="F52" s="700"/>
      <c r="G52" s="700"/>
      <c r="H52" s="700"/>
      <c r="I52" s="700"/>
      <c r="J52" s="700"/>
      <c r="K52" s="700"/>
      <c r="L52" s="700"/>
      <c r="M52" s="700"/>
      <c r="N52" s="700"/>
      <c r="O52" s="700"/>
      <c r="P52" s="700"/>
      <c r="Q52" s="700"/>
      <c r="R52" s="700"/>
      <c r="S52" s="700"/>
      <c r="T52" s="700"/>
      <c r="U52" s="701"/>
    </row>
    <row r="53" spans="2:21" ht="31.5" customHeight="1">
      <c r="B53" s="715"/>
      <c r="C53" s="864" t="s">
        <v>669</v>
      </c>
      <c r="D53" s="864"/>
      <c r="E53" s="864"/>
      <c r="F53" s="864"/>
      <c r="G53" s="864"/>
      <c r="H53" s="864"/>
      <c r="I53" s="864"/>
      <c r="J53" s="864"/>
      <c r="K53" s="864"/>
      <c r="L53" s="864"/>
      <c r="M53" s="864"/>
      <c r="N53" s="864"/>
      <c r="O53" s="864"/>
      <c r="P53" s="864"/>
      <c r="Q53" s="864"/>
      <c r="R53" s="864"/>
      <c r="S53" s="864"/>
      <c r="T53" s="864"/>
      <c r="U53" s="865"/>
    </row>
    <row r="54" spans="2:21">
      <c r="B54" s="712"/>
      <c r="C54" s="704"/>
      <c r="D54" s="704"/>
      <c r="E54" s="704"/>
      <c r="F54" s="704"/>
      <c r="G54" s="704"/>
      <c r="H54" s="704"/>
      <c r="I54" s="704"/>
      <c r="J54" s="704"/>
      <c r="K54" s="704"/>
      <c r="L54" s="704"/>
      <c r="M54" s="704"/>
      <c r="N54" s="704"/>
      <c r="O54" s="704"/>
      <c r="P54" s="704"/>
      <c r="Q54" s="704"/>
      <c r="R54" s="704"/>
      <c r="S54" s="704"/>
      <c r="T54" s="704"/>
      <c r="U54" s="705"/>
    </row>
    <row r="55" spans="2:21" ht="48" customHeight="1">
      <c r="B55" s="697" t="s">
        <v>657</v>
      </c>
      <c r="C55" s="866" t="s">
        <v>658</v>
      </c>
      <c r="D55" s="866"/>
      <c r="E55" s="866"/>
      <c r="F55" s="866"/>
      <c r="G55" s="866"/>
      <c r="H55" s="866"/>
      <c r="I55" s="866"/>
      <c r="J55" s="866"/>
      <c r="K55" s="866"/>
      <c r="L55" s="866"/>
      <c r="M55" s="866"/>
      <c r="N55" s="866"/>
      <c r="O55" s="866"/>
      <c r="P55" s="866"/>
      <c r="Q55" s="866"/>
      <c r="R55" s="866"/>
      <c r="S55" s="866"/>
      <c r="T55" s="866"/>
      <c r="U55" s="867"/>
    </row>
    <row r="56" spans="2:21">
      <c r="B56" s="712"/>
      <c r="C56" s="704"/>
      <c r="D56" s="704"/>
      <c r="E56" s="704"/>
      <c r="F56" s="704"/>
      <c r="G56" s="704"/>
      <c r="H56" s="704"/>
      <c r="I56" s="704"/>
      <c r="J56" s="704"/>
      <c r="K56" s="704"/>
      <c r="L56" s="704"/>
      <c r="M56" s="704"/>
      <c r="N56" s="704"/>
      <c r="O56" s="704"/>
      <c r="P56" s="704"/>
      <c r="Q56" s="704"/>
      <c r="R56" s="704"/>
      <c r="S56" s="704"/>
      <c r="T56" s="704"/>
      <c r="U56" s="705"/>
    </row>
    <row r="57" spans="2:21" ht="34.5" customHeight="1">
      <c r="B57" s="697" t="s">
        <v>659</v>
      </c>
      <c r="C57" s="866" t="s">
        <v>660</v>
      </c>
      <c r="D57" s="866"/>
      <c r="E57" s="866"/>
      <c r="F57" s="866"/>
      <c r="G57" s="866"/>
      <c r="H57" s="866"/>
      <c r="I57" s="866"/>
      <c r="J57" s="866"/>
      <c r="K57" s="866"/>
      <c r="L57" s="866"/>
      <c r="M57" s="866"/>
      <c r="N57" s="866"/>
      <c r="O57" s="866"/>
      <c r="P57" s="866"/>
      <c r="Q57" s="866"/>
      <c r="R57" s="866"/>
      <c r="S57" s="866"/>
      <c r="T57" s="866"/>
      <c r="U57" s="867"/>
    </row>
    <row r="58" spans="2:21">
      <c r="B58" s="717"/>
      <c r="C58" s="704"/>
      <c r="D58" s="704"/>
      <c r="E58" s="704"/>
      <c r="F58" s="704"/>
      <c r="G58" s="704"/>
      <c r="H58" s="704"/>
      <c r="I58" s="704"/>
      <c r="J58" s="704"/>
      <c r="K58" s="704"/>
      <c r="L58" s="704"/>
      <c r="M58" s="704"/>
      <c r="N58" s="704"/>
      <c r="O58" s="704"/>
      <c r="P58" s="704"/>
      <c r="Q58" s="704"/>
      <c r="R58" s="704"/>
      <c r="S58" s="704"/>
      <c r="T58" s="704"/>
      <c r="U58" s="705"/>
    </row>
    <row r="59" spans="2:21" ht="30.75" customHeight="1">
      <c r="B59" s="706" t="s">
        <v>661</v>
      </c>
      <c r="C59" s="718" t="s">
        <v>662</v>
      </c>
      <c r="D59" s="719"/>
      <c r="E59" s="719"/>
      <c r="F59" s="719"/>
      <c r="G59" s="719"/>
      <c r="H59" s="719"/>
      <c r="I59" s="719"/>
      <c r="J59" s="719"/>
      <c r="K59" s="719"/>
      <c r="L59" s="719"/>
      <c r="M59" s="719"/>
      <c r="N59" s="719"/>
      <c r="O59" s="719"/>
      <c r="P59" s="719"/>
      <c r="Q59" s="719"/>
      <c r="R59" s="719"/>
      <c r="S59" s="719"/>
      <c r="T59" s="719"/>
      <c r="U59" s="720"/>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0" zoomScale="80" zoomScaleNormal="80" workbookViewId="0">
      <selection activeCell="R341" sqref="R341"/>
    </sheetView>
  </sheetViews>
  <sheetFormatPr defaultColWidth="9.1796875" defaultRowHeight="15.5"/>
  <cols>
    <col min="1" max="1" width="3.1796875" style="12" customWidth="1"/>
    <col min="2" max="2" width="61.7265625" style="10" customWidth="1"/>
    <col min="3" max="3" width="58.7265625" style="12" customWidth="1"/>
    <col min="4" max="4" width="62.54296875" style="12" customWidth="1"/>
    <col min="5" max="5" width="53.54296875" style="12" customWidth="1"/>
    <col min="6" max="6" width="47.1796875" style="12" customWidth="1"/>
    <col min="7" max="7" width="9.1796875" style="16"/>
    <col min="8" max="10" width="9.1796875" style="12"/>
    <col min="11" max="11" width="26.1796875" style="12" customWidth="1"/>
    <col min="12" max="12" width="59.81640625" style="17" customWidth="1"/>
    <col min="13" max="13" width="14.7265625" style="25" customWidth="1"/>
    <col min="14" max="14" width="29.7265625" style="17" customWidth="1"/>
    <col min="15" max="16384" width="9.1796875" style="12"/>
  </cols>
  <sheetData>
    <row r="1" spans="2:20" ht="146.25" customHeight="1"/>
    <row r="3" spans="2:20" ht="25.5" customHeight="1">
      <c r="B3" s="877" t="s">
        <v>672</v>
      </c>
      <c r="C3" s="878"/>
      <c r="D3" s="878"/>
      <c r="E3" s="878"/>
      <c r="F3" s="879"/>
      <c r="G3" s="122"/>
    </row>
    <row r="4" spans="2:20" ht="16.5" customHeight="1">
      <c r="B4" s="880"/>
      <c r="C4" s="881"/>
      <c r="D4" s="881"/>
      <c r="E4" s="881"/>
      <c r="F4" s="882"/>
      <c r="G4" s="122"/>
    </row>
    <row r="5" spans="2:20" ht="71.25" customHeight="1">
      <c r="B5" s="880"/>
      <c r="C5" s="881"/>
      <c r="D5" s="881"/>
      <c r="E5" s="881"/>
      <c r="F5" s="882"/>
      <c r="G5" s="122"/>
    </row>
    <row r="6" spans="2:20" ht="21.75" customHeight="1">
      <c r="B6" s="883"/>
      <c r="C6" s="884"/>
      <c r="D6" s="884"/>
      <c r="E6" s="884"/>
      <c r="F6" s="885"/>
      <c r="G6" s="122"/>
    </row>
    <row r="8" spans="2:20" ht="20">
      <c r="B8" s="876" t="s">
        <v>481</v>
      </c>
      <c r="C8" s="876"/>
      <c r="D8" s="876"/>
      <c r="E8" s="876"/>
      <c r="F8" s="876"/>
      <c r="G8" s="876"/>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589</v>
      </c>
      <c r="G12" s="28"/>
      <c r="L12" s="33"/>
      <c r="M12" s="33"/>
      <c r="N12" s="33"/>
      <c r="O12" s="33"/>
      <c r="P12" s="33"/>
      <c r="Q12" s="68"/>
      <c r="S12" s="8"/>
      <c r="T12" s="8"/>
    </row>
    <row r="13" spans="2:20" s="9" customFormat="1" ht="26.25" customHeight="1" thickBot="1">
      <c r="B13" s="102" t="s">
        <v>418</v>
      </c>
      <c r="C13" s="124" t="s">
        <v>627</v>
      </c>
      <c r="G13" s="109"/>
      <c r="L13" s="33"/>
      <c r="M13" s="33"/>
      <c r="N13" s="33"/>
      <c r="O13" s="33"/>
      <c r="P13" s="33"/>
      <c r="Q13" s="68"/>
      <c r="S13" s="8"/>
      <c r="T13" s="8"/>
    </row>
    <row r="14" spans="2:20" s="9" customFormat="1" ht="26.25" customHeight="1" thickBot="1">
      <c r="B14" s="102" t="s">
        <v>418</v>
      </c>
      <c r="C14" s="172" t="s">
        <v>622</v>
      </c>
      <c r="G14" s="123"/>
      <c r="L14" s="33"/>
      <c r="M14" s="33"/>
      <c r="N14" s="33"/>
      <c r="O14" s="33"/>
      <c r="P14" s="33"/>
      <c r="Q14" s="68"/>
      <c r="S14" s="8"/>
      <c r="T14" s="8"/>
    </row>
    <row r="15" spans="2:20" s="9" customFormat="1" ht="26.25" customHeight="1" thickBot="1">
      <c r="B15" s="102" t="s">
        <v>416</v>
      </c>
      <c r="C15" s="172" t="s">
        <v>623</v>
      </c>
      <c r="G15" s="123"/>
      <c r="L15" s="33"/>
      <c r="M15" s="33"/>
      <c r="N15" s="33"/>
      <c r="O15" s="33"/>
      <c r="P15" s="33"/>
      <c r="Q15" s="68"/>
      <c r="S15" s="8"/>
      <c r="T15" s="8"/>
    </row>
    <row r="16" spans="2:20" s="9" customFormat="1" ht="26.25" customHeight="1" thickBot="1">
      <c r="B16" s="102" t="s">
        <v>416</v>
      </c>
      <c r="C16" s="172" t="s">
        <v>624</v>
      </c>
      <c r="G16" s="123"/>
      <c r="L16" s="33"/>
      <c r="M16" s="33"/>
      <c r="N16" s="33"/>
      <c r="O16" s="33"/>
      <c r="P16" s="33"/>
      <c r="Q16" s="68"/>
      <c r="S16" s="8"/>
      <c r="T16" s="8"/>
    </row>
    <row r="17" spans="2:20" s="9" customFormat="1" ht="26.25" customHeight="1" thickBot="1">
      <c r="B17" s="102" t="s">
        <v>416</v>
      </c>
      <c r="C17" s="124" t="s">
        <v>625</v>
      </c>
      <c r="G17" s="109"/>
      <c r="L17" s="33"/>
      <c r="M17" s="33"/>
      <c r="N17" s="33"/>
      <c r="O17" s="33"/>
      <c r="P17" s="33"/>
      <c r="Q17" s="68"/>
      <c r="S17" s="8"/>
      <c r="T17" s="8"/>
    </row>
    <row r="18" spans="2:20" s="9" customFormat="1" ht="26.25" customHeight="1" thickBot="1">
      <c r="B18" s="102" t="s">
        <v>418</v>
      </c>
      <c r="C18" s="124" t="s">
        <v>626</v>
      </c>
      <c r="G18" s="123"/>
      <c r="L18" s="33"/>
      <c r="M18" s="33"/>
      <c r="N18" s="33"/>
      <c r="O18" s="33"/>
      <c r="P18" s="33"/>
      <c r="Q18" s="68"/>
      <c r="S18" s="8"/>
      <c r="T18" s="8"/>
    </row>
    <row r="19" spans="2:20" s="9" customFormat="1" ht="26.25" customHeight="1" thickBot="1">
      <c r="B19" s="102" t="s">
        <v>416</v>
      </c>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6" t="s">
        <v>543</v>
      </c>
      <c r="C22" s="652" t="s">
        <v>437</v>
      </c>
      <c r="D22" s="655" t="s">
        <v>443</v>
      </c>
      <c r="E22" s="659" t="s">
        <v>588</v>
      </c>
      <c r="F22" s="655" t="s">
        <v>448</v>
      </c>
      <c r="G22" s="174"/>
      <c r="M22" s="644"/>
      <c r="T22" s="644"/>
    </row>
    <row r="23" spans="2:20" s="103" customFormat="1" ht="35.25" customHeight="1">
      <c r="B23" s="647" t="s">
        <v>458</v>
      </c>
      <c r="C23" s="653" t="s">
        <v>438</v>
      </c>
      <c r="D23" s="656" t="s">
        <v>444</v>
      </c>
      <c r="E23" s="660" t="s">
        <v>588</v>
      </c>
      <c r="F23" s="656" t="s">
        <v>448</v>
      </c>
      <c r="G23" s="174"/>
      <c r="M23" s="644"/>
      <c r="T23" s="644"/>
    </row>
    <row r="24" spans="2:20" s="103" customFormat="1" ht="34.5" customHeight="1">
      <c r="B24" s="647" t="s">
        <v>455</v>
      </c>
      <c r="C24" s="653" t="s">
        <v>438</v>
      </c>
      <c r="D24" s="656" t="s">
        <v>445</v>
      </c>
      <c r="E24" s="660" t="s">
        <v>588</v>
      </c>
      <c r="F24" s="656" t="s">
        <v>448</v>
      </c>
      <c r="G24" s="174"/>
      <c r="M24" s="644"/>
      <c r="T24" s="644"/>
    </row>
    <row r="25" spans="2:20" s="103" customFormat="1" ht="32.25" customHeight="1">
      <c r="B25" s="648" t="s">
        <v>456</v>
      </c>
      <c r="C25" s="653" t="s">
        <v>437</v>
      </c>
      <c r="D25" s="656" t="s">
        <v>446</v>
      </c>
      <c r="E25" s="661" t="s">
        <v>607</v>
      </c>
      <c r="F25" s="664"/>
      <c r="G25" s="174"/>
      <c r="M25" s="644"/>
      <c r="T25" s="644"/>
    </row>
    <row r="26" spans="2:20" s="103" customFormat="1" ht="30.75" customHeight="1">
      <c r="B26" s="649" t="s">
        <v>541</v>
      </c>
      <c r="C26" s="653" t="s">
        <v>437</v>
      </c>
      <c r="D26" s="656"/>
      <c r="E26" s="661"/>
      <c r="F26" s="664"/>
      <c r="G26" s="174"/>
      <c r="M26" s="644"/>
      <c r="T26" s="644"/>
    </row>
    <row r="27" spans="2:20" s="103" customFormat="1" ht="32.25" customHeight="1">
      <c r="B27" s="650" t="s">
        <v>542</v>
      </c>
      <c r="C27" s="653" t="s">
        <v>437</v>
      </c>
      <c r="D27" s="657" t="s">
        <v>538</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555</v>
      </c>
      <c r="E30" s="662"/>
      <c r="F30" s="656" t="s">
        <v>554</v>
      </c>
      <c r="G30" s="645"/>
      <c r="M30" s="644"/>
    </row>
    <row r="31" spans="2:20" s="103" customFormat="1" ht="27.75" customHeight="1">
      <c r="B31" s="651" t="s">
        <v>539</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796875" defaultRowHeight="14.5"/>
  <cols>
    <col min="1" max="1" width="61.1796875" style="12" bestFit="1" customWidth="1"/>
    <col min="2" max="2" width="13.7265625" style="12" customWidth="1"/>
    <col min="3" max="3" width="9.1796875" style="10"/>
    <col min="4" max="4" width="15" style="12" customWidth="1"/>
    <col min="5" max="5" width="11.54296875" style="10" customWidth="1"/>
    <col min="6" max="6" width="24.1796875" style="12" customWidth="1"/>
    <col min="7" max="7" width="32" style="12" customWidth="1"/>
    <col min="8" max="8" width="14.7265625" style="12" customWidth="1"/>
    <col min="9" max="16384" width="9.1796875" style="12"/>
  </cols>
  <sheetData>
    <row r="1" spans="1:8">
      <c r="A1" s="8" t="s">
        <v>410</v>
      </c>
      <c r="B1" s="8" t="s">
        <v>41</v>
      </c>
      <c r="C1" s="120" t="s">
        <v>234</v>
      </c>
      <c r="D1" s="8" t="s">
        <v>415</v>
      </c>
      <c r="E1" s="120" t="s">
        <v>450</v>
      </c>
      <c r="F1" s="120" t="s">
        <v>549</v>
      </c>
      <c r="G1" s="120" t="s">
        <v>571</v>
      </c>
      <c r="H1" s="120" t="s">
        <v>582</v>
      </c>
    </row>
    <row r="2" spans="1:8">
      <c r="A2" s="12" t="s">
        <v>29</v>
      </c>
      <c r="B2" s="12" t="s">
        <v>27</v>
      </c>
      <c r="C2" s="10">
        <v>2006</v>
      </c>
      <c r="D2" s="12" t="s">
        <v>416</v>
      </c>
      <c r="E2" s="10">
        <f>'2. LRAMVA Threshold'!D9</f>
        <v>2013</v>
      </c>
      <c r="F2" s="26" t="s">
        <v>170</v>
      </c>
      <c r="G2" s="12" t="s">
        <v>572</v>
      </c>
      <c r="H2" s="12" t="s">
        <v>590</v>
      </c>
    </row>
    <row r="3" spans="1:8">
      <c r="A3" s="12" t="s">
        <v>371</v>
      </c>
      <c r="B3" s="12" t="s">
        <v>27</v>
      </c>
      <c r="C3" s="10">
        <v>2007</v>
      </c>
      <c r="D3" s="12" t="s">
        <v>417</v>
      </c>
      <c r="E3" s="10">
        <f>'2. LRAMVA Threshold'!D24</f>
        <v>0</v>
      </c>
      <c r="F3" s="12" t="s">
        <v>550</v>
      </c>
      <c r="G3" s="12" t="s">
        <v>573</v>
      </c>
      <c r="H3" s="12" t="s">
        <v>583</v>
      </c>
    </row>
    <row r="4" spans="1:8">
      <c r="A4" s="12" t="s">
        <v>372</v>
      </c>
      <c r="B4" s="12" t="s">
        <v>28</v>
      </c>
      <c r="C4" s="10">
        <v>2008</v>
      </c>
      <c r="D4" s="12" t="s">
        <v>418</v>
      </c>
      <c r="F4" s="12" t="s">
        <v>169</v>
      </c>
      <c r="G4" s="12" t="s">
        <v>574</v>
      </c>
    </row>
    <row r="5" spans="1:8">
      <c r="A5" s="12" t="s">
        <v>373</v>
      </c>
      <c r="B5" s="12" t="s">
        <v>28</v>
      </c>
      <c r="C5" s="10">
        <v>2009</v>
      </c>
      <c r="F5" s="12" t="s">
        <v>368</v>
      </c>
      <c r="G5" s="12" t="s">
        <v>575</v>
      </c>
    </row>
    <row r="6" spans="1:8">
      <c r="A6" s="12" t="s">
        <v>374</v>
      </c>
      <c r="B6" s="12" t="s">
        <v>28</v>
      </c>
      <c r="C6" s="10">
        <v>2010</v>
      </c>
      <c r="F6" s="12" t="s">
        <v>369</v>
      </c>
      <c r="G6" s="12" t="s">
        <v>576</v>
      </c>
    </row>
    <row r="7" spans="1:8">
      <c r="A7" s="12" t="s">
        <v>375</v>
      </c>
      <c r="B7" s="12" t="s">
        <v>28</v>
      </c>
      <c r="C7" s="10">
        <v>2011</v>
      </c>
      <c r="F7" s="12" t="s">
        <v>370</v>
      </c>
      <c r="G7" s="12" t="s">
        <v>577</v>
      </c>
    </row>
    <row r="8" spans="1:8">
      <c r="A8" s="12" t="s">
        <v>376</v>
      </c>
      <c r="B8" s="12" t="s">
        <v>28</v>
      </c>
      <c r="C8" s="10">
        <v>2012</v>
      </c>
      <c r="F8" s="12" t="s">
        <v>558</v>
      </c>
      <c r="G8" s="12" t="s">
        <v>578</v>
      </c>
    </row>
    <row r="9" spans="1:8">
      <c r="A9" s="12" t="s">
        <v>377</v>
      </c>
      <c r="B9" s="12" t="s">
        <v>28</v>
      </c>
      <c r="C9" s="10">
        <v>2013</v>
      </c>
      <c r="G9" s="12" t="s">
        <v>579</v>
      </c>
    </row>
    <row r="10" spans="1:8">
      <c r="A10" s="12" t="s">
        <v>378</v>
      </c>
      <c r="B10" s="12" t="s">
        <v>28</v>
      </c>
      <c r="C10" s="10">
        <v>2014</v>
      </c>
      <c r="G10" s="12" t="s">
        <v>580</v>
      </c>
    </row>
    <row r="11" spans="1:8">
      <c r="A11" s="12" t="s">
        <v>379</v>
      </c>
      <c r="B11" s="12" t="s">
        <v>28</v>
      </c>
      <c r="C11" s="10">
        <v>2015</v>
      </c>
      <c r="G11" s="12" t="s">
        <v>581</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opLeftCell="A25" zoomScale="70" zoomScaleNormal="70" workbookViewId="0">
      <selection activeCell="R341" sqref="R341"/>
    </sheetView>
  </sheetViews>
  <sheetFormatPr defaultColWidth="9.1796875" defaultRowHeight="15.5"/>
  <cols>
    <col min="1" max="1" width="2.72656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81640625" style="9" customWidth="1"/>
    <col min="9" max="9" width="23.1796875" style="9" customWidth="1"/>
    <col min="10" max="10" width="22" style="9" customWidth="1"/>
    <col min="11" max="11" width="19.7265625" style="9" customWidth="1"/>
    <col min="12" max="12" width="21.7265625" style="9" customWidth="1"/>
    <col min="13" max="13" width="24" style="9" customWidth="1"/>
    <col min="14" max="14" width="24.1796875" style="9" customWidth="1"/>
    <col min="15" max="15" width="21.453125" style="9" customWidth="1"/>
    <col min="16" max="16" width="22.1796875" style="9" customWidth="1"/>
    <col min="17" max="17" width="16.453125" style="9" customWidth="1"/>
    <col min="18" max="18" width="15.54296875" style="9" customWidth="1"/>
    <col min="19" max="19" width="17.1796875" style="9" customWidth="1"/>
    <col min="20" max="20" width="13.7265625" style="8" customWidth="1"/>
    <col min="21" max="21" width="6.26953125" style="8" customWidth="1"/>
    <col min="22" max="22" width="13.54296875" style="9" customWidth="1"/>
    <col min="23" max="23" width="15.26953125" style="9" customWidth="1"/>
    <col min="24" max="16384" width="9.17968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682</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684</v>
      </c>
      <c r="E14" s="130"/>
      <c r="F14" s="124" t="s">
        <v>548</v>
      </c>
      <c r="H14" s="542" t="s">
        <v>687</v>
      </c>
      <c r="J14" s="124" t="s">
        <v>515</v>
      </c>
      <c r="L14" s="132"/>
      <c r="N14" s="103"/>
      <c r="Q14" s="99"/>
      <c r="R14" s="96"/>
    </row>
    <row r="15" spans="2:22" ht="26.25" customHeight="1" thickBot="1">
      <c r="B15" s="124" t="s">
        <v>424</v>
      </c>
      <c r="C15" s="106"/>
      <c r="D15" s="542" t="s">
        <v>685</v>
      </c>
      <c r="F15" s="124" t="s">
        <v>414</v>
      </c>
      <c r="G15" s="127"/>
      <c r="H15" s="542" t="s">
        <v>683</v>
      </c>
      <c r="I15" s="17"/>
      <c r="J15" s="124" t="s">
        <v>516</v>
      </c>
      <c r="L15" s="132"/>
      <c r="M15" s="103"/>
      <c r="Q15" s="108"/>
      <c r="R15" s="96"/>
    </row>
    <row r="16" spans="2:22" ht="28.5" customHeight="1" thickBot="1">
      <c r="B16" s="124" t="s">
        <v>454</v>
      </c>
      <c r="C16" s="106"/>
      <c r="D16" s="543" t="s">
        <v>686</v>
      </c>
      <c r="E16" s="103"/>
      <c r="F16" s="124" t="s">
        <v>434</v>
      </c>
      <c r="G16" s="125"/>
      <c r="H16" s="543" t="s">
        <v>184</v>
      </c>
      <c r="I16" s="103"/>
      <c r="K16" s="195"/>
      <c r="L16" s="195"/>
      <c r="M16" s="195"/>
      <c r="N16" s="195"/>
      <c r="Q16" s="115"/>
      <c r="R16" s="96"/>
    </row>
    <row r="17" spans="1:21" ht="29.25" customHeight="1">
      <c r="B17" s="124" t="s">
        <v>421</v>
      </c>
      <c r="C17" s="106"/>
      <c r="D17" s="724">
        <v>11223</v>
      </c>
      <c r="E17" s="121"/>
      <c r="F17" s="731" t="s">
        <v>674</v>
      </c>
      <c r="G17" s="195"/>
      <c r="H17" s="725">
        <v>2</v>
      </c>
      <c r="I17" s="17"/>
      <c r="M17" s="195"/>
      <c r="N17" s="195"/>
      <c r="P17" s="99"/>
      <c r="Q17" s="99"/>
      <c r="R17" s="96"/>
    </row>
    <row r="18" spans="1:21" s="28" customFormat="1" ht="29.25" customHeight="1">
      <c r="B18" s="124"/>
      <c r="C18" s="726"/>
      <c r="D18" s="723"/>
      <c r="E18" s="727"/>
      <c r="F18" s="722"/>
      <c r="G18" s="728"/>
      <c r="H18" s="729"/>
      <c r="I18" s="163"/>
      <c r="M18" s="728"/>
      <c r="N18" s="728"/>
      <c r="P18" s="728"/>
      <c r="Q18" s="728"/>
      <c r="R18" s="730"/>
      <c r="T18" s="37"/>
      <c r="U18" s="37"/>
    </row>
    <row r="19" spans="1:21" ht="27.75" customHeight="1" thickBot="1">
      <c r="E19" s="9"/>
      <c r="F19" s="124" t="s">
        <v>435</v>
      </c>
      <c r="G19" s="603" t="s">
        <v>363</v>
      </c>
      <c r="H19" s="242">
        <f>SUM(R54,R57,R60,R63,R66,R69,R72)</f>
        <v>582447.46162523667</v>
      </c>
      <c r="I19" s="17"/>
      <c r="J19" s="115"/>
      <c r="K19" s="115"/>
      <c r="L19" s="115"/>
      <c r="M19" s="115"/>
      <c r="N19" s="115"/>
      <c r="P19" s="115"/>
      <c r="Q19" s="115"/>
      <c r="R19" s="96"/>
    </row>
    <row r="20" spans="1:21" ht="27.75" customHeight="1" thickBot="1">
      <c r="E20" s="9"/>
      <c r="F20" s="124" t="s">
        <v>436</v>
      </c>
      <c r="G20" s="603" t="s">
        <v>364</v>
      </c>
      <c r="H20" s="131">
        <f>-SUM(R55,R58,R61,R64,R67,R70,R73)</f>
        <v>261384.21459999998</v>
      </c>
      <c r="I20" s="17"/>
      <c r="J20" s="115"/>
      <c r="P20" s="115"/>
      <c r="Q20" s="115"/>
      <c r="R20" s="96"/>
    </row>
    <row r="21" spans="1:21" ht="27.75" customHeight="1" thickBot="1">
      <c r="C21" s="32"/>
      <c r="D21" s="32"/>
      <c r="E21" s="32"/>
      <c r="F21" s="124" t="s">
        <v>408</v>
      </c>
      <c r="G21" s="603" t="s">
        <v>365</v>
      </c>
      <c r="H21" s="188">
        <f>R84</f>
        <v>10283.678342951984</v>
      </c>
      <c r="I21" s="103"/>
      <c r="P21" s="115"/>
      <c r="Q21" s="115"/>
      <c r="R21" s="96"/>
    </row>
    <row r="22" spans="1:21" ht="27.75" customHeight="1">
      <c r="C22" s="32"/>
      <c r="D22" s="32"/>
      <c r="E22" s="32"/>
      <c r="F22" s="124" t="s">
        <v>510</v>
      </c>
      <c r="G22" s="603" t="s">
        <v>449</v>
      </c>
      <c r="H22" s="188">
        <f>H19-H20+H21</f>
        <v>331346.92536818871</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17" customHeight="1">
      <c r="A26" s="28"/>
      <c r="B26" s="888" t="s">
        <v>681</v>
      </c>
      <c r="C26" s="888"/>
      <c r="D26" s="888"/>
      <c r="E26" s="888"/>
      <c r="F26" s="888"/>
      <c r="G26" s="888"/>
    </row>
    <row r="27" spans="1:21" ht="14.25" customHeight="1">
      <c r="A27" s="28"/>
      <c r="B27" s="548"/>
      <c r="C27" s="548"/>
      <c r="D27" s="538"/>
      <c r="E27" s="538"/>
      <c r="F27" s="538"/>
      <c r="G27" s="548"/>
    </row>
    <row r="28" spans="1:21" s="17" customFormat="1" ht="27" customHeight="1">
      <c r="B28" s="891" t="s">
        <v>507</v>
      </c>
      <c r="C28" s="892"/>
      <c r="D28" s="133" t="s">
        <v>41</v>
      </c>
      <c r="E28" s="134" t="s">
        <v>671</v>
      </c>
      <c r="F28" s="134" t="s">
        <v>408</v>
      </c>
      <c r="G28" s="135" t="s">
        <v>409</v>
      </c>
      <c r="T28" s="136"/>
      <c r="U28" s="136"/>
    </row>
    <row r="29" spans="1:21" ht="20.25" customHeight="1">
      <c r="B29" s="886" t="s">
        <v>29</v>
      </c>
      <c r="C29" s="887"/>
      <c r="D29" s="637" t="s">
        <v>27</v>
      </c>
      <c r="E29" s="138">
        <f>SUM(D54:D83)</f>
        <v>153708.86708043408</v>
      </c>
      <c r="F29" s="139">
        <f>D84</f>
        <v>4744.8066179542056</v>
      </c>
      <c r="G29" s="138">
        <f>E29+F29</f>
        <v>158453.67369838827</v>
      </c>
    </row>
    <row r="30" spans="1:21" ht="20.25" customHeight="1">
      <c r="B30" s="886" t="s">
        <v>371</v>
      </c>
      <c r="C30" s="887"/>
      <c r="D30" s="637" t="s">
        <v>27</v>
      </c>
      <c r="E30" s="140">
        <f>SUM(E54:E83)</f>
        <v>-49429.587405257815</v>
      </c>
      <c r="F30" s="141">
        <f>E84</f>
        <v>-3109.6518793489081</v>
      </c>
      <c r="G30" s="140">
        <f>E30+F30</f>
        <v>-52539.239284606723</v>
      </c>
    </row>
    <row r="31" spans="1:21" ht="20.25" customHeight="1">
      <c r="B31" s="886" t="s">
        <v>688</v>
      </c>
      <c r="C31" s="887"/>
      <c r="D31" s="637" t="s">
        <v>28</v>
      </c>
      <c r="E31" s="140">
        <f>SUM(F54:F83)</f>
        <v>215671.1517934922</v>
      </c>
      <c r="F31" s="141">
        <f>F84</f>
        <v>8601.9937573391871</v>
      </c>
      <c r="G31" s="140">
        <f t="shared" ref="G31:G34" si="0">E31+F31</f>
        <v>224273.1455508314</v>
      </c>
    </row>
    <row r="32" spans="1:21" ht="20.25" customHeight="1">
      <c r="B32" s="886" t="s">
        <v>689</v>
      </c>
      <c r="C32" s="887"/>
      <c r="D32" s="637" t="s">
        <v>28</v>
      </c>
      <c r="E32" s="140">
        <f>SUM(G54:G83)</f>
        <v>1112.8155565681682</v>
      </c>
      <c r="F32" s="141">
        <f>G84</f>
        <v>46.529847007500273</v>
      </c>
      <c r="G32" s="140">
        <f t="shared" si="0"/>
        <v>1159.3454035756683</v>
      </c>
    </row>
    <row r="33" spans="2:22" ht="20.25" customHeight="1">
      <c r="B33" s="886"/>
      <c r="C33" s="887"/>
      <c r="D33" s="637"/>
      <c r="E33" s="140">
        <f>SUM(H54:H83)</f>
        <v>0</v>
      </c>
      <c r="F33" s="141">
        <f>H84</f>
        <v>0</v>
      </c>
      <c r="G33" s="140">
        <f>E33+F33</f>
        <v>0</v>
      </c>
    </row>
    <row r="34" spans="2:22" ht="20.25" customHeight="1">
      <c r="B34" s="886"/>
      <c r="C34" s="887"/>
      <c r="D34" s="637"/>
      <c r="E34" s="140">
        <f>SUM(I54:I83)</f>
        <v>0</v>
      </c>
      <c r="F34" s="141">
        <f>I84</f>
        <v>0</v>
      </c>
      <c r="G34" s="140">
        <f t="shared" si="0"/>
        <v>0</v>
      </c>
    </row>
    <row r="35" spans="2:22" ht="20.25" customHeight="1">
      <c r="B35" s="886"/>
      <c r="C35" s="887"/>
      <c r="D35" s="637"/>
      <c r="E35" s="140">
        <f>SUM(J54:J83)</f>
        <v>0</v>
      </c>
      <c r="F35" s="141">
        <f>J84</f>
        <v>0</v>
      </c>
      <c r="G35" s="140">
        <f>E35+F35</f>
        <v>0</v>
      </c>
    </row>
    <row r="36" spans="2:22" ht="20.25" customHeight="1">
      <c r="B36" s="886"/>
      <c r="C36" s="887"/>
      <c r="D36" s="637"/>
      <c r="E36" s="140">
        <f>SUM(K54:K83)</f>
        <v>0</v>
      </c>
      <c r="F36" s="141">
        <f>K84</f>
        <v>0</v>
      </c>
      <c r="G36" s="140">
        <f t="shared" ref="G36:G42" si="1">E36+F36</f>
        <v>0</v>
      </c>
    </row>
    <row r="37" spans="2:22" ht="20.25" customHeight="1">
      <c r="B37" s="886"/>
      <c r="C37" s="887"/>
      <c r="D37" s="637"/>
      <c r="E37" s="140">
        <f>SUM(L54:L83)</f>
        <v>0</v>
      </c>
      <c r="F37" s="141">
        <f>L84</f>
        <v>0</v>
      </c>
      <c r="G37" s="140">
        <f t="shared" si="1"/>
        <v>0</v>
      </c>
    </row>
    <row r="38" spans="2:22" ht="20.25" customHeight="1">
      <c r="B38" s="886"/>
      <c r="C38" s="887"/>
      <c r="D38" s="637"/>
      <c r="E38" s="140">
        <f>SUM(M54:M83)</f>
        <v>0</v>
      </c>
      <c r="F38" s="141">
        <f>M84</f>
        <v>0</v>
      </c>
      <c r="G38" s="140">
        <f t="shared" si="1"/>
        <v>0</v>
      </c>
    </row>
    <row r="39" spans="2:22" ht="20.25" customHeight="1">
      <c r="B39" s="886"/>
      <c r="C39" s="887"/>
      <c r="D39" s="637"/>
      <c r="E39" s="140">
        <f>SUM(N54:N83)</f>
        <v>0</v>
      </c>
      <c r="F39" s="141">
        <f>N84</f>
        <v>0</v>
      </c>
      <c r="G39" s="140">
        <f t="shared" si="1"/>
        <v>0</v>
      </c>
    </row>
    <row r="40" spans="2:22" ht="20.25" customHeight="1">
      <c r="B40" s="886"/>
      <c r="C40" s="887"/>
      <c r="D40" s="637"/>
      <c r="E40" s="140">
        <f>SUM(O54:O83)</f>
        <v>0</v>
      </c>
      <c r="F40" s="141">
        <f>O84</f>
        <v>0</v>
      </c>
      <c r="G40" s="140">
        <f t="shared" si="1"/>
        <v>0</v>
      </c>
    </row>
    <row r="41" spans="2:22" ht="20.25" customHeight="1">
      <c r="B41" s="886"/>
      <c r="C41" s="887"/>
      <c r="D41" s="637"/>
      <c r="E41" s="140">
        <f>SUM(P54:P83)</f>
        <v>0</v>
      </c>
      <c r="F41" s="141">
        <f>P84</f>
        <v>0</v>
      </c>
      <c r="G41" s="140">
        <f t="shared" si="1"/>
        <v>0</v>
      </c>
    </row>
    <row r="42" spans="2:22" ht="20.25" customHeight="1">
      <c r="B42" s="886"/>
      <c r="C42" s="887"/>
      <c r="D42" s="638"/>
      <c r="E42" s="142">
        <f>SUM(Q54:Q83)</f>
        <v>0</v>
      </c>
      <c r="F42" s="143">
        <f>Q84</f>
        <v>0</v>
      </c>
      <c r="G42" s="142">
        <f t="shared" si="1"/>
        <v>0</v>
      </c>
    </row>
    <row r="43" spans="2:22" s="8" customFormat="1" ht="21" customHeight="1">
      <c r="B43" s="889" t="s">
        <v>26</v>
      </c>
      <c r="C43" s="890"/>
      <c r="D43" s="137"/>
      <c r="E43" s="144">
        <f>SUM(E29:E42)</f>
        <v>321063.2470252366</v>
      </c>
      <c r="F43" s="144">
        <f>SUM(F29:F42)</f>
        <v>10283.678342951984</v>
      </c>
      <c r="G43" s="144">
        <f>SUM(G29:G42)</f>
        <v>331346.92536818865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88" t="s">
        <v>610</v>
      </c>
      <c r="C48" s="888"/>
      <c r="D48" s="888"/>
      <c r="E48" s="888"/>
      <c r="F48" s="888"/>
      <c r="G48" s="888"/>
      <c r="H48" s="888"/>
      <c r="I48" s="888"/>
      <c r="J48" s="888"/>
      <c r="K48" s="888"/>
      <c r="L48" s="888"/>
      <c r="M48" s="617"/>
      <c r="N48" s="105"/>
      <c r="O48" s="105"/>
      <c r="P48" s="105"/>
      <c r="Q48" s="105"/>
      <c r="R48" s="105"/>
      <c r="T48" s="37"/>
      <c r="U48" s="19"/>
      <c r="V48" s="38"/>
    </row>
    <row r="49" spans="2:22" s="28" customFormat="1" ht="40.9" customHeight="1">
      <c r="B49" s="888" t="s">
        <v>564</v>
      </c>
      <c r="C49" s="888"/>
      <c r="D49" s="888"/>
      <c r="E49" s="888"/>
      <c r="F49" s="888"/>
      <c r="G49" s="888"/>
      <c r="H49" s="888"/>
      <c r="I49" s="888"/>
      <c r="J49" s="888"/>
      <c r="K49" s="888"/>
      <c r="L49" s="888"/>
      <c r="M49" s="617"/>
      <c r="N49" s="105"/>
      <c r="O49" s="105"/>
      <c r="P49" s="105"/>
      <c r="Q49" s="105"/>
      <c r="R49" s="105"/>
      <c r="T49" s="37"/>
      <c r="U49" s="19"/>
      <c r="V49" s="38"/>
    </row>
    <row r="50" spans="2:22" s="28" customFormat="1" ht="18" customHeight="1">
      <c r="B50" s="888" t="s">
        <v>680</v>
      </c>
      <c r="C50" s="888"/>
      <c r="D50" s="888"/>
      <c r="E50" s="888"/>
      <c r="F50" s="888"/>
      <c r="G50" s="888"/>
      <c r="H50" s="888"/>
      <c r="I50" s="888"/>
      <c r="J50" s="888"/>
      <c r="K50" s="888"/>
      <c r="L50" s="888"/>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GS&gt;50</v>
      </c>
      <c r="G52" s="135" t="str">
        <f>IF($B32&lt;&gt;"",$B32,"")</f>
        <v>Street Lights</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6172.3350305817003</v>
      </c>
      <c r="E60" s="156">
        <f>'4.  2011-2014 LRAM'!Z391</f>
        <v>17222.988344171972</v>
      </c>
      <c r="F60" s="156">
        <f>'4.  2011-2014 LRAM'!AA391</f>
        <v>15203.46838093055</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38598.791755684222</v>
      </c>
      <c r="U60" s="152"/>
      <c r="V60" s="153"/>
    </row>
    <row r="61" spans="2:22" s="163" customFormat="1">
      <c r="B61" s="154" t="s">
        <v>37</v>
      </c>
      <c r="C61" s="155"/>
      <c r="D61" s="156">
        <f>-'4.  2011-2014 LRAM'!Y392</f>
        <v>-9848.2115000000013</v>
      </c>
      <c r="E61" s="156">
        <f>-'4.  2011-2014 LRAM'!Z392</f>
        <v>-40402.442799999997</v>
      </c>
      <c r="F61" s="156">
        <f>-'4.  2011-2014 LRAM'!AA392</f>
        <v>-1759.7375999999999</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-52010.391899999995</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11498.009245118845</v>
      </c>
      <c r="E63" s="156">
        <f>'4.  2011-2014 LRAM'!Z521</f>
        <v>24187.169534912413</v>
      </c>
      <c r="F63" s="156">
        <f>'4.  2011-2014 LRAM'!AA521</f>
        <v>25847.175533516114</v>
      </c>
      <c r="G63" s="156">
        <f>'4.  2011-2014 LRAM'!AB521</f>
        <v>282.27221038684803</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61814.626523934225</v>
      </c>
      <c r="U63" s="152"/>
      <c r="V63" s="153"/>
    </row>
    <row r="64" spans="2:22" s="163" customFormat="1">
      <c r="B64" s="154" t="s">
        <v>39</v>
      </c>
      <c r="C64" s="155"/>
      <c r="D64" s="156">
        <f>-'4.  2011-2014 LRAM'!Y522</f>
        <v>-9996.6769999999997</v>
      </c>
      <c r="E64" s="156">
        <f>-'4.  2011-2014 LRAM'!Z522</f>
        <v>-40917.123599999999</v>
      </c>
      <c r="F64" s="156">
        <f>-'4.  2011-2014 LRAM'!AA522</f>
        <v>-1791.7055999999998</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-52705.506200000003</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30048.843038226136</v>
      </c>
      <c r="E66" s="164">
        <f>'5.  2015-2020 LRAM'!Z204</f>
        <v>37388.977762913652</v>
      </c>
      <c r="F66" s="164">
        <f>'5.  2015-2020 LRAM'!AA204</f>
        <v>54792.891781386083</v>
      </c>
      <c r="G66" s="164">
        <f>'5.  2015-2020 LRAM'!AB204</f>
        <v>272.93291171271363</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122503.64549423858</v>
      </c>
      <c r="U66" s="152"/>
      <c r="V66" s="153"/>
    </row>
    <row r="67" spans="2:22" s="163" customFormat="1">
      <c r="B67" s="154" t="s">
        <v>93</v>
      </c>
      <c r="C67" s="155"/>
      <c r="D67" s="164">
        <f>-'5.  2015-2020 LRAM'!Y205</f>
        <v>-10095.654</v>
      </c>
      <c r="E67" s="164">
        <f>-'5.  2015-2020 LRAM'!Z205</f>
        <v>-41431.804400000001</v>
      </c>
      <c r="F67" s="164">
        <f>-'5.  2015-2020 LRAM'!AA205</f>
        <v>-1812.9024000000002</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-53340.360800000002</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68289.496590336639</v>
      </c>
      <c r="E69" s="156">
        <f>'5.  2015-2020 LRAM'!Z388</f>
        <v>38648.295005809392</v>
      </c>
      <c r="F69" s="156">
        <f>'5.  2015-2020 LRAM'!AA388</f>
        <v>55566.793678968548</v>
      </c>
      <c r="G69" s="156">
        <f>'5.  2015-2020 LRAM'!AB388</f>
        <v>276.98486753293923</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162781.57014264751</v>
      </c>
      <c r="U69" s="152"/>
      <c r="V69" s="153"/>
    </row>
    <row r="70" spans="2:22" s="163" customFormat="1">
      <c r="B70" s="154" t="s">
        <v>224</v>
      </c>
      <c r="C70" s="155"/>
      <c r="D70" s="156">
        <f>-'5.  2015-2020 LRAM'!Y389</f>
        <v>-8561.5105000000003</v>
      </c>
      <c r="E70" s="156">
        <f>-'5.  2015-2020 LRAM'!Z389</f>
        <v>-42203.825600000004</v>
      </c>
      <c r="F70" s="156">
        <f>-'5.  2015-2020 LRAM'!AA389</f>
        <v>-1839.8016</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-52605.137699999999</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LRAM'!Y575</f>
        <v>82338.810176170751</v>
      </c>
      <c r="E72" s="156">
        <f>'5.  2015-2020 LRAM'!Z575</f>
        <v>40796.684746934756</v>
      </c>
      <c r="F72" s="156">
        <f>'5.  2015-2020 LRAM'!AA575</f>
        <v>73332.707218690935</v>
      </c>
      <c r="G72" s="156">
        <f>'5.  2015-2020 LRAM'!AB575</f>
        <v>280.62556693566722</v>
      </c>
      <c r="H72" s="156">
        <f>'5.  2015-2020 LRAM'!AC575</f>
        <v>0</v>
      </c>
      <c r="I72" s="156">
        <f>'5.  2015-2020 LRAM'!AD575</f>
        <v>0</v>
      </c>
      <c r="J72" s="156">
        <f>'5.  2015-2020 LRAM'!AE575</f>
        <v>0</v>
      </c>
      <c r="K72" s="156">
        <f>'5.  2015-2020 LRAM'!AF575</f>
        <v>0</v>
      </c>
      <c r="L72" s="156">
        <f>'5.  2015-2020 LRAM'!AG575</f>
        <v>0</v>
      </c>
      <c r="M72" s="156">
        <f>'5.  2015-2020 LRAM'!AH575</f>
        <v>0</v>
      </c>
      <c r="N72" s="156">
        <f>'5.  2015-2020 LRAM'!AI575</f>
        <v>0</v>
      </c>
      <c r="O72" s="156">
        <f>'5.  2015-2020 LRAM'!AJ575</f>
        <v>0</v>
      </c>
      <c r="P72" s="156">
        <f>'5.  2015-2020 LRAM'!AK575</f>
        <v>0</v>
      </c>
      <c r="Q72" s="156">
        <f>'5.  2015-2020 LRAM'!AL575</f>
        <v>0</v>
      </c>
      <c r="R72" s="157">
        <f>SUM(D72:Q72)</f>
        <v>196748.8277087321</v>
      </c>
      <c r="U72" s="152"/>
      <c r="V72" s="153"/>
    </row>
    <row r="73" spans="2:22" s="163" customFormat="1">
      <c r="B73" s="154" t="s">
        <v>226</v>
      </c>
      <c r="C73" s="155"/>
      <c r="D73" s="156">
        <f>-'5.  2015-2020 LRAM'!Y576</f>
        <v>-6136.5739999999996</v>
      </c>
      <c r="E73" s="156">
        <f>-'5.  2015-2020 LRAM'!Z576</f>
        <v>-42718.506399999998</v>
      </c>
      <c r="F73" s="156">
        <f>-'5.  2015-2020 LRAM'!AA576</f>
        <v>-1867.7375999999999</v>
      </c>
      <c r="G73" s="156">
        <f>-'5.  2015-2020 LRAM'!AB576</f>
        <v>0</v>
      </c>
      <c r="H73" s="156">
        <f>-'5.  2015-2020 LRAM'!AC576</f>
        <v>0</v>
      </c>
      <c r="I73" s="156">
        <f>-'5.  2015-2020 LRAM'!AD576</f>
        <v>0</v>
      </c>
      <c r="J73" s="156">
        <f>-'5.  2015-2020 LRAM'!AE576</f>
        <v>0</v>
      </c>
      <c r="K73" s="156">
        <f>-'5.  2015-2020 LRAM'!AF576</f>
        <v>0</v>
      </c>
      <c r="L73" s="156">
        <f>-'5.  2015-2020 LRAM'!AG576</f>
        <v>0</v>
      </c>
      <c r="M73" s="156">
        <f>-'5.  2015-2020 LRAM'!AH576</f>
        <v>0</v>
      </c>
      <c r="N73" s="156">
        <f>-'5.  2015-2020 LRAM'!AI576</f>
        <v>0</v>
      </c>
      <c r="O73" s="156">
        <f>-'5.  2015-2020 LRAM'!AJ576</f>
        <v>0</v>
      </c>
      <c r="P73" s="156">
        <f>-'5.  2015-2020 LRAM'!AK576</f>
        <v>0</v>
      </c>
      <c r="Q73" s="156">
        <f>-'5.  2015-2020 LRAM'!AL576</f>
        <v>0</v>
      </c>
      <c r="R73" s="157">
        <f>SUM(D73:Q73)</f>
        <v>-50722.817999999999</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LRAM'!Y759</f>
        <v>0</v>
      </c>
      <c r="E75" s="156">
        <f>'5.  2015-2020 LRAM'!Z759</f>
        <v>0</v>
      </c>
      <c r="F75" s="156">
        <f>'5.  2015-2020 LRAM'!AA759</f>
        <v>0</v>
      </c>
      <c r="G75" s="156">
        <f>'5.  2015-2020 LRAM'!AB759</f>
        <v>0</v>
      </c>
      <c r="H75" s="156">
        <f>'5.  2015-2020 LRAM'!AC759</f>
        <v>0</v>
      </c>
      <c r="I75" s="156">
        <f>'5.  2015-2020 LRAM'!AD759</f>
        <v>0</v>
      </c>
      <c r="J75" s="156">
        <f>'5.  2015-2020 LRAM'!AE759</f>
        <v>0</v>
      </c>
      <c r="K75" s="156">
        <f>'5.  2015-2020 LRAM'!AF759</f>
        <v>0</v>
      </c>
      <c r="L75" s="156">
        <f>'5.  2015-2020 LRAM'!AG759</f>
        <v>0</v>
      </c>
      <c r="M75" s="156">
        <f>'5.  2015-2020 LRAM'!AH759</f>
        <v>0</v>
      </c>
      <c r="N75" s="156">
        <f>'5.  2015-2020 LRAM'!AI759</f>
        <v>0</v>
      </c>
      <c r="O75" s="156">
        <f>'5.  2015-2020 LRAM'!AJ759</f>
        <v>0</v>
      </c>
      <c r="P75" s="156">
        <f>'5.  2015-2020 LRAM'!AK759</f>
        <v>0</v>
      </c>
      <c r="Q75" s="156">
        <f>'5.  2015-2020 LRAM'!AL759</f>
        <v>0</v>
      </c>
      <c r="R75" s="157">
        <f>SUM(D75:Q75)</f>
        <v>0</v>
      </c>
      <c r="U75" s="152"/>
      <c r="V75" s="153"/>
    </row>
    <row r="76" spans="2:22" s="163" customFormat="1" ht="16.5" customHeight="1">
      <c r="B76" s="154" t="s">
        <v>228</v>
      </c>
      <c r="C76" s="155"/>
      <c r="D76" s="156">
        <f>-'5.  2015-2020 LRAM'!Y760</f>
        <v>0</v>
      </c>
      <c r="E76" s="156">
        <f>-'5.  2015-2020 LRAM'!Z760</f>
        <v>0</v>
      </c>
      <c r="F76" s="156">
        <f>-'5.  2015-2020 LRAM'!AA760</f>
        <v>0</v>
      </c>
      <c r="G76" s="156">
        <f>-'5.  2015-2020 LRAM'!AB760</f>
        <v>0</v>
      </c>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LRAM'!Y943</f>
        <v>0</v>
      </c>
      <c r="E78" s="156">
        <f>'5.  2015-2020 LRAM'!Z943</f>
        <v>0</v>
      </c>
      <c r="F78" s="156">
        <f>'5.  2015-2020 LRAM'!AA943</f>
        <v>0</v>
      </c>
      <c r="G78" s="156">
        <f>'5.  2015-2020 LRAM'!AB943</f>
        <v>0</v>
      </c>
      <c r="H78" s="156">
        <f>'5.  2015-2020 LRAM'!AC943</f>
        <v>0</v>
      </c>
      <c r="I78" s="156">
        <f>'5.  2015-2020 LRAM'!AD943</f>
        <v>0</v>
      </c>
      <c r="J78" s="156">
        <f>'5.  2015-2020 LRAM'!AE943</f>
        <v>0</v>
      </c>
      <c r="K78" s="156">
        <f>'5.  2015-2020 LRAM'!AF943</f>
        <v>0</v>
      </c>
      <c r="L78" s="156">
        <f>'5.  2015-2020 LRAM'!AG943</f>
        <v>0</v>
      </c>
      <c r="M78" s="156">
        <f>'5.  2015-2020 LRAM'!AH943</f>
        <v>0</v>
      </c>
      <c r="N78" s="156">
        <f>'5.  2015-2020 LRAM'!AI943</f>
        <v>0</v>
      </c>
      <c r="O78" s="156">
        <f>'5.  2015-2020 LRAM'!AJ943</f>
        <v>0</v>
      </c>
      <c r="P78" s="156">
        <f>'5.  2015-2020 LRAM'!AK943</f>
        <v>0</v>
      </c>
      <c r="Q78" s="156">
        <f>'5.  2015-2020 LRAM'!AL943</f>
        <v>0</v>
      </c>
      <c r="R78" s="157">
        <f>SUM(D78:Q78)</f>
        <v>0</v>
      </c>
      <c r="U78" s="152"/>
      <c r="V78" s="153"/>
    </row>
    <row r="79" spans="2:22" s="163" customFormat="1">
      <c r="B79" s="154" t="s">
        <v>230</v>
      </c>
      <c r="C79" s="155"/>
      <c r="D79" s="156">
        <f>-'5.  2015-2020 LRAM'!Y944</f>
        <v>0</v>
      </c>
      <c r="E79" s="156">
        <f>-'5.  2015-2020 LRAM'!Z944</f>
        <v>0</v>
      </c>
      <c r="F79" s="156">
        <f>-'5.  2015-2020 LRAM'!AA944</f>
        <v>0</v>
      </c>
      <c r="G79" s="156">
        <f>-'5.  2015-2020 LRAM'!AB944</f>
        <v>0</v>
      </c>
      <c r="H79" s="156">
        <f>-'5.  2015-2020 LRAM'!AC944</f>
        <v>0</v>
      </c>
      <c r="I79" s="156">
        <f>-'5.  2015-2020 LRAM'!AD944</f>
        <v>0</v>
      </c>
      <c r="J79" s="156">
        <f>-'5.  2015-2020 LRAM'!AE944</f>
        <v>0</v>
      </c>
      <c r="K79" s="156">
        <f>-'5.  2015-2020 LRAM'!AF944</f>
        <v>0</v>
      </c>
      <c r="L79" s="156">
        <f>-'5.  2015-2020 LRAM'!AG944</f>
        <v>0</v>
      </c>
      <c r="M79" s="156">
        <f>-'5.  2015-2020 LRAM'!AH944</f>
        <v>0</v>
      </c>
      <c r="N79" s="156">
        <f>-'5.  2015-2020 LRAM'!AI944</f>
        <v>0</v>
      </c>
      <c r="O79" s="156">
        <f>-'5.  2015-2020 LRAM'!AJ944</f>
        <v>0</v>
      </c>
      <c r="P79" s="156">
        <f>-'5.  2015-2020 LRAM'!AK944</f>
        <v>0</v>
      </c>
      <c r="Q79" s="156">
        <f>-'5.  2015-2020 LRAM'!AL944</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LRAM'!Y1127</f>
        <v>0</v>
      </c>
      <c r="E81" s="156">
        <f>'5.  2015-2020 LRAM'!Z1127</f>
        <v>0</v>
      </c>
      <c r="F81" s="156">
        <f>'5.  2015-2020 LRAM'!AA1127</f>
        <v>0</v>
      </c>
      <c r="G81" s="156">
        <f>'5.  2015-2020 LRAM'!AB1127</f>
        <v>0</v>
      </c>
      <c r="H81" s="156">
        <f>'5.  2015-2020 LRAM'!AC1127</f>
        <v>0</v>
      </c>
      <c r="I81" s="156">
        <f>'5.  2015-2020 LRAM'!AD1127</f>
        <v>0</v>
      </c>
      <c r="J81" s="156">
        <f>'5.  2015-2020 LRAM'!AE1127</f>
        <v>0</v>
      </c>
      <c r="K81" s="156">
        <f>'5.  2015-2020 LRAM'!AF1127</f>
        <v>0</v>
      </c>
      <c r="L81" s="156">
        <f>'5.  2015-2020 LRAM'!AG1127</f>
        <v>0</v>
      </c>
      <c r="M81" s="156">
        <f>'5.  2015-2020 LRAM'!AH1127</f>
        <v>0</v>
      </c>
      <c r="N81" s="156">
        <f>'5.  2015-2020 LRAM'!AI1127</f>
        <v>0</v>
      </c>
      <c r="O81" s="156">
        <f>'5.  2015-2020 LRAM'!AJ1127</f>
        <v>0</v>
      </c>
      <c r="P81" s="156">
        <f>'5.  2015-2020 LRAM'!AK1127</f>
        <v>0</v>
      </c>
      <c r="Q81" s="156">
        <f>'5.  2015-2020 LRAM'!AL1127</f>
        <v>0</v>
      </c>
      <c r="R81" s="157">
        <f>SUM(D81:Q81)</f>
        <v>0</v>
      </c>
      <c r="U81" s="152"/>
      <c r="V81" s="153"/>
    </row>
    <row r="82" spans="2:22" s="163" customFormat="1">
      <c r="B82" s="154" t="s">
        <v>232</v>
      </c>
      <c r="C82" s="155"/>
      <c r="D82" s="156">
        <f>-'5.  2015-2020 LRAM'!Y1128</f>
        <v>0</v>
      </c>
      <c r="E82" s="156">
        <f>-'5.  2015-2020 LRAM'!Z1128</f>
        <v>0</v>
      </c>
      <c r="F82" s="156">
        <f>-'5.  2015-2020 LRAM'!AA1128</f>
        <v>0</v>
      </c>
      <c r="G82" s="156">
        <f>-'5.  2015-2020 LRAM'!AB1128</f>
        <v>0</v>
      </c>
      <c r="H82" s="156">
        <f>-'5.  2015-2020 LRAM'!AC1128</f>
        <v>0</v>
      </c>
      <c r="I82" s="156">
        <f>-'5.  2015-2020 LRAM'!AD1128</f>
        <v>0</v>
      </c>
      <c r="J82" s="156">
        <f>-'5.  2015-2020 LRAM'!AE1128</f>
        <v>0</v>
      </c>
      <c r="K82" s="156">
        <f>-'5.  2015-2020 LRAM'!AF1128</f>
        <v>0</v>
      </c>
      <c r="L82" s="156">
        <f>-'5.  2015-2020 LRAM'!AG1128</f>
        <v>0</v>
      </c>
      <c r="M82" s="156">
        <f>-'5.  2015-2020 LRAM'!AH1128</f>
        <v>0</v>
      </c>
      <c r="N82" s="156">
        <f>-'5.  2015-2020 LRAM'!AI1128</f>
        <v>0</v>
      </c>
      <c r="O82" s="156">
        <f>-'5.  2015-2020 LRAM'!AJ1128</f>
        <v>0</v>
      </c>
      <c r="P82" s="156">
        <f>-'5.  2015-2020 LRAM'!AK1128</f>
        <v>0</v>
      </c>
      <c r="Q82" s="156">
        <f>-'5.  2015-2020 LRAM'!AL1128</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8">
        <f>'6.  Carrying Charges'!I162</f>
        <v>4744.8066179542056</v>
      </c>
      <c r="E84" s="678">
        <f>'6.  Carrying Charges'!J162</f>
        <v>-3109.6518793489081</v>
      </c>
      <c r="F84" s="678">
        <f>'6.  Carrying Charges'!K162</f>
        <v>8601.9937573391871</v>
      </c>
      <c r="G84" s="678">
        <f>'6.  Carrying Charges'!L162</f>
        <v>46.529847007500273</v>
      </c>
      <c r="H84" s="678">
        <f>'6.  Carrying Charges'!M162</f>
        <v>0</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10283.678342951984</v>
      </c>
      <c r="U84" s="152"/>
      <c r="V84" s="153"/>
    </row>
    <row r="85" spans="2:22" s="163" customFormat="1" ht="21.75" customHeight="1">
      <c r="B85" s="623" t="s">
        <v>240</v>
      </c>
      <c r="C85" s="624"/>
      <c r="D85" s="623">
        <f>SUM(D54:D74)+D84</f>
        <v>158453.67369838827</v>
      </c>
      <c r="E85" s="623">
        <f>SUM(E54:E74)+E84</f>
        <v>-52539.239284606723</v>
      </c>
      <c r="F85" s="623">
        <f>SUM(F54:F74)+F84</f>
        <v>224273.1455508314</v>
      </c>
      <c r="G85" s="623">
        <f>SUM(G54:G74)+G84</f>
        <v>1159.3454035756683</v>
      </c>
      <c r="H85" s="623">
        <f>SUM(H54:H74)+H84</f>
        <v>0</v>
      </c>
      <c r="I85" s="623">
        <f t="shared" ref="I85:O85" si="2">SUM(I54:I74)+I84</f>
        <v>0</v>
      </c>
      <c r="J85" s="623">
        <f t="shared" si="2"/>
        <v>0</v>
      </c>
      <c r="K85" s="623">
        <f t="shared" si="2"/>
        <v>0</v>
      </c>
      <c r="L85" s="623">
        <f t="shared" si="2"/>
        <v>0</v>
      </c>
      <c r="M85" s="623">
        <f t="shared" si="2"/>
        <v>0</v>
      </c>
      <c r="N85" s="623">
        <f t="shared" si="2"/>
        <v>0</v>
      </c>
      <c r="O85" s="623">
        <f t="shared" si="2"/>
        <v>0</v>
      </c>
      <c r="P85" s="623">
        <f>SUM(P54:P74)+P84</f>
        <v>0</v>
      </c>
      <c r="Q85" s="623">
        <f>SUM(Q54:Q74)+Q84</f>
        <v>0</v>
      </c>
      <c r="R85" s="623">
        <f>SUM(R54:R74)+R84</f>
        <v>331346.92536818871</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9724.1601403982077</v>
      </c>
      <c r="F93" s="557">
        <f>SUM('4.  2011-2014 LRAM'!Y517:AL517)</f>
        <v>8900.6792715367992</v>
      </c>
      <c r="G93" s="557">
        <f>SUM('5.  2015-2020 LRAM'!Y199:AL199)</f>
        <v>8705.2669663104516</v>
      </c>
      <c r="H93" s="556">
        <f>SUM('5.  2015-2020 LRAM'!Y382:AL382)</f>
        <v>7928.6969246141743</v>
      </c>
      <c r="I93" s="557">
        <f>SUM('5.  2015-2020 LRAM'!Y568:AL568)</f>
        <v>4952.6967333856828</v>
      </c>
      <c r="J93" s="556">
        <f>SUM('5.  2015-2020 LRAM'!Y751:AL751)</f>
        <v>0</v>
      </c>
      <c r="K93" s="556">
        <f>SUM('5.  2015-2020 LRAM'!Y934:AL934)</f>
        <v>0</v>
      </c>
      <c r="L93" s="556">
        <f>SUM('5.  2015-2020 LRAM'!Y1117:AL1117)</f>
        <v>0</v>
      </c>
      <c r="M93" s="556">
        <f>SUM(C93:L93)</f>
        <v>40211.500036245314</v>
      </c>
      <c r="T93" s="197"/>
      <c r="U93" s="197"/>
    </row>
    <row r="94" spans="2:22" s="90" customFormat="1" ht="23.25" hidden="1" customHeight="1">
      <c r="B94" s="198">
        <v>2012</v>
      </c>
      <c r="C94" s="558"/>
      <c r="D94" s="557">
        <f>SUM('4.  2011-2014 LRAM'!Y260:AL260)</f>
        <v>0</v>
      </c>
      <c r="E94" s="556">
        <f>SUM('4.  2011-2014 LRAM'!Y389:AL389)</f>
        <v>12400.427116496705</v>
      </c>
      <c r="F94" s="557">
        <f>SUM('4.  2011-2014 LRAM'!Y518:AL518)</f>
        <v>12590.581579995029</v>
      </c>
      <c r="G94" s="557">
        <f>SUM('5.  2015-2020 LRAM'!Y200:AL200)</f>
        <v>10308.096046991737</v>
      </c>
      <c r="H94" s="556">
        <f>SUM('5.  2015-2020 LRAM'!Y383:AL383)</f>
        <v>9870.7279646344359</v>
      </c>
      <c r="I94" s="557">
        <f>SUM('5.  2015-2020 LRAM'!Y569:AL569)</f>
        <v>7210.109395223848</v>
      </c>
      <c r="J94" s="556">
        <f>SUM('5.  2015-2020 LRAM'!Y752:AL752)</f>
        <v>0</v>
      </c>
      <c r="K94" s="556">
        <f>SUM('5.  2015-2020 LRAM'!Y935:AL935)</f>
        <v>0</v>
      </c>
      <c r="L94" s="556">
        <f>SUM('5.  2015-2020 LRAM'!Y1118:AL1118)</f>
        <v>0</v>
      </c>
      <c r="M94" s="556">
        <f>SUM(D94:L94)</f>
        <v>52379.94210334176</v>
      </c>
      <c r="T94" s="197"/>
      <c r="U94" s="197"/>
    </row>
    <row r="95" spans="2:22" s="90" customFormat="1" ht="23.25" hidden="1" customHeight="1">
      <c r="B95" s="198">
        <v>2013</v>
      </c>
      <c r="C95" s="559"/>
      <c r="D95" s="559"/>
      <c r="E95" s="557">
        <f>SUM('4.  2011-2014 LRAM'!Y390:AL390)</f>
        <v>16474.20449878931</v>
      </c>
      <c r="F95" s="557">
        <f>SUM('4.  2011-2014 LRAM'!Y519:AL519)</f>
        <v>16726.086505290223</v>
      </c>
      <c r="G95" s="557">
        <f>SUM('5.  2015-2020 LRAM'!Y201:AL201)</f>
        <v>16867.655891909861</v>
      </c>
      <c r="H95" s="556">
        <f>SUM('5.  2015-2020 LRAM'!Y384:AL384)</f>
        <v>16341.115218781219</v>
      </c>
      <c r="I95" s="557">
        <f>SUM('5.  2015-2020 LRAM'!Y570:AL570)</f>
        <v>15386.087797560822</v>
      </c>
      <c r="J95" s="556">
        <f>SUM('5.  2015-2020 LRAM'!Y753:AL753)</f>
        <v>0</v>
      </c>
      <c r="K95" s="556">
        <f>SUM('5.  2015-2020 LRAM'!Y936:AL936)</f>
        <v>0</v>
      </c>
      <c r="L95" s="556">
        <f>SUM('5.  2015-2020 LRAM'!Y1119:AL1119)</f>
        <v>0</v>
      </c>
      <c r="M95" s="556">
        <f>SUM(C95:L95)</f>
        <v>81795.149912331428</v>
      </c>
      <c r="T95" s="197"/>
      <c r="U95" s="197"/>
    </row>
    <row r="96" spans="2:22" s="90" customFormat="1" ht="23.25" hidden="1" customHeight="1">
      <c r="B96" s="198">
        <v>2014</v>
      </c>
      <c r="C96" s="559"/>
      <c r="D96" s="559"/>
      <c r="E96" s="559"/>
      <c r="F96" s="557">
        <f>SUM('4.  2011-2014 LRAM'!Y520:AL520)</f>
        <v>23597.279167112167</v>
      </c>
      <c r="G96" s="557">
        <f>SUM('5.  2015-2020 LRAM'!Y202:AL202)</f>
        <v>22911.291221369858</v>
      </c>
      <c r="H96" s="556">
        <f>SUM('5.  2015-2020 LRAM'!Y385:AL385)</f>
        <v>21812.332217070743</v>
      </c>
      <c r="I96" s="557">
        <f>SUM('5.  2015-2020 LRAM'!Y571:AL571)</f>
        <v>19445.719479096289</v>
      </c>
      <c r="J96" s="556">
        <f>SUM('5.  2015-2020 LRAM'!Y754:AL754)</f>
        <v>0</v>
      </c>
      <c r="K96" s="556">
        <f>SUM('5.  2015-2020 LRAM'!Y937:AL937)</f>
        <v>0</v>
      </c>
      <c r="L96" s="556">
        <f>SUM('5.  2015-2020 LRAM'!Y1120:AL1120)</f>
        <v>0</v>
      </c>
      <c r="M96" s="556">
        <f>SUM(F96:L96)</f>
        <v>87766.622084649047</v>
      </c>
      <c r="T96" s="197"/>
      <c r="U96" s="197"/>
    </row>
    <row r="97" spans="2:21" s="90" customFormat="1" ht="23.25" hidden="1" customHeight="1">
      <c r="B97" s="198">
        <v>2015</v>
      </c>
      <c r="C97" s="559"/>
      <c r="D97" s="559"/>
      <c r="E97" s="559"/>
      <c r="F97" s="559"/>
      <c r="G97" s="557">
        <f>SUM('5.  2015-2020 LRAM'!Y203:AL203)</f>
        <v>63711.335367656677</v>
      </c>
      <c r="H97" s="556">
        <f>SUM('5.  2015-2020 LRAM'!Y386:AL386)</f>
        <v>61049.843117546952</v>
      </c>
      <c r="I97" s="557">
        <f>SUM('5.  2015-2020 LRAM'!Y572:AL572)</f>
        <v>56117.150590535486</v>
      </c>
      <c r="J97" s="556">
        <f>SUM('5.  2015-2020 LRAM'!Y755:AL755)</f>
        <v>0</v>
      </c>
      <c r="K97" s="556">
        <f>SUM('5.  2015-2020 LRAM'!Y938:AL938)</f>
        <v>0</v>
      </c>
      <c r="L97" s="556">
        <f>SUM('5.  2015-2020 LRAM'!Y1121:AL1121)</f>
        <v>0</v>
      </c>
      <c r="M97" s="556">
        <f>SUM(G97:L97)</f>
        <v>180878.32907573911</v>
      </c>
      <c r="T97" s="197"/>
      <c r="U97" s="197"/>
    </row>
    <row r="98" spans="2:21" s="90" customFormat="1" ht="23.25" hidden="1" customHeight="1">
      <c r="B98" s="198">
        <v>2016</v>
      </c>
      <c r="C98" s="559"/>
      <c r="D98" s="559"/>
      <c r="E98" s="559"/>
      <c r="F98" s="559"/>
      <c r="G98" s="559"/>
      <c r="H98" s="556">
        <f>SUM('5.  2015-2020 LRAM'!Y387:AL387)</f>
        <v>45778.854699999996</v>
      </c>
      <c r="I98" s="557">
        <f>SUM('5.  2015-2020 LRAM'!Y573:AL573)</f>
        <v>33286.119200000001</v>
      </c>
      <c r="J98" s="556">
        <f>SUM('5.  2015-2020 LRAM'!Y756:AL756)</f>
        <v>0</v>
      </c>
      <c r="K98" s="556">
        <f>SUM('5.  2015-2020 LRAM'!Y939:AL939)</f>
        <v>0</v>
      </c>
      <c r="L98" s="556">
        <f>SUM('5.  2015-2020 LRAM'!Y1122:AL1122)</f>
        <v>0</v>
      </c>
      <c r="M98" s="556">
        <f>SUM(H98:L98)</f>
        <v>79064.973899999997</v>
      </c>
      <c r="T98" s="197"/>
      <c r="U98" s="197"/>
    </row>
    <row r="99" spans="2:21" s="90" customFormat="1" ht="23.25" hidden="1" customHeight="1">
      <c r="B99" s="198">
        <v>2017</v>
      </c>
      <c r="C99" s="559"/>
      <c r="D99" s="559"/>
      <c r="E99" s="559"/>
      <c r="F99" s="559"/>
      <c r="G99" s="559"/>
      <c r="H99" s="559"/>
      <c r="I99" s="556">
        <f>SUM('5.  2015-2020 LRAM'!Y574:AL574)</f>
        <v>60350.944512929986</v>
      </c>
      <c r="J99" s="556">
        <f>SUM('5.  2015-2020 LRAM'!Y757:AL757)</f>
        <v>0</v>
      </c>
      <c r="K99" s="556">
        <f>SUM('5.  2015-2020 LRAM'!Y940:AL940)</f>
        <v>0</v>
      </c>
      <c r="L99" s="556">
        <f>SUM('5.  2015-2020 LRAM'!Y1123:AL1123)</f>
        <v>0</v>
      </c>
      <c r="M99" s="556">
        <f>SUM(I99:L99)</f>
        <v>60350.944512929986</v>
      </c>
      <c r="T99" s="197"/>
      <c r="U99" s="197"/>
    </row>
    <row r="100" spans="2:21" s="90" customFormat="1" ht="23.25" hidden="1" customHeight="1">
      <c r="B100" s="198">
        <v>2018</v>
      </c>
      <c r="C100" s="559"/>
      <c r="D100" s="559"/>
      <c r="E100" s="559"/>
      <c r="F100" s="559"/>
      <c r="G100" s="559"/>
      <c r="H100" s="559"/>
      <c r="I100" s="559"/>
      <c r="J100" s="556">
        <f>SUM('5.  2015-2020 LRAM'!Y758:AL758)</f>
        <v>0</v>
      </c>
      <c r="K100" s="556">
        <f>SUM('5.  2015-2020 LRAM'!Y941:AL941)</f>
        <v>0</v>
      </c>
      <c r="L100" s="556">
        <f>SUM('5.  2015-2020 LRAM'!Y1124:AL1124)</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LRAM'!Y942:AL942)</f>
        <v>0</v>
      </c>
      <c r="L101" s="556">
        <f>SUM('5.  2015-2020 LRAM'!Y1125:AL1125)</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LRAM'!Y1126:AL1126)</f>
        <v>0</v>
      </c>
      <c r="M102" s="558">
        <f>L102</f>
        <v>0</v>
      </c>
      <c r="T102" s="197"/>
      <c r="U102" s="197"/>
    </row>
    <row r="103" spans="2:21" s="196" customFormat="1" ht="24" hidden="1" customHeight="1">
      <c r="B103" s="571" t="s">
        <v>519</v>
      </c>
      <c r="C103" s="555">
        <f>C93</f>
        <v>0</v>
      </c>
      <c r="D103" s="556">
        <f>D93+D94</f>
        <v>0</v>
      </c>
      <c r="E103" s="556">
        <f>E93+E94+E95</f>
        <v>38598.791755684222</v>
      </c>
      <c r="F103" s="556">
        <f>F93+F94+F95+F96</f>
        <v>61814.626523934217</v>
      </c>
      <c r="G103" s="556">
        <f>G93+G94+G95+G96+G97</f>
        <v>122503.64549423859</v>
      </c>
      <c r="H103" s="556">
        <f>H93+H94+H95+H96+H97+H98</f>
        <v>162781.57014264751</v>
      </c>
      <c r="I103" s="556">
        <f>I93+I94+I95+I96+I97+I98+I99</f>
        <v>196748.8277087321</v>
      </c>
      <c r="J103" s="556">
        <f>J93+J94+J95+J96+J97+J98+J99+J100</f>
        <v>0</v>
      </c>
      <c r="K103" s="556">
        <f>K93+K94+K95+K96+K97+K98+K99+K100+K101</f>
        <v>0</v>
      </c>
      <c r="L103" s="556">
        <f>SUM(L93:L102)</f>
        <v>0</v>
      </c>
      <c r="M103" s="556">
        <f>SUM(M93:M102)</f>
        <v>582447.46162523667</v>
      </c>
      <c r="T103" s="199"/>
      <c r="U103" s="199"/>
    </row>
    <row r="104" spans="2:21" s="27" customFormat="1" ht="24.75" hidden="1" customHeight="1">
      <c r="B104" s="572" t="s">
        <v>518</v>
      </c>
      <c r="C104" s="554">
        <f>'4.  2011-2014 LRAM'!AM132</f>
        <v>0</v>
      </c>
      <c r="D104" s="554">
        <f>'4.  2011-2014 LRAM'!AM262</f>
        <v>0</v>
      </c>
      <c r="E104" s="554">
        <f>'4.  2011-2014 LRAM'!AM392</f>
        <v>52010.391899999995</v>
      </c>
      <c r="F104" s="554">
        <f>'4.  2011-2014 LRAM'!AM522</f>
        <v>52705.506200000003</v>
      </c>
      <c r="G104" s="554">
        <f>'5.  2015-2020 LRAM'!AM205</f>
        <v>53340.360800000002</v>
      </c>
      <c r="H104" s="554">
        <f>'5.  2015-2020 LRAM'!AM389</f>
        <v>52605.137699999999</v>
      </c>
      <c r="I104" s="554">
        <f>'5.  2015-2020 LRAM'!AM576</f>
        <v>50722.817999999999</v>
      </c>
      <c r="J104" s="554">
        <f>'5.  2015-2020 LRAM'!AM760</f>
        <v>0</v>
      </c>
      <c r="K104" s="554">
        <f>'5.  2015-2020 LRAM'!AM944</f>
        <v>0</v>
      </c>
      <c r="L104" s="554">
        <f>'5.  2015-2020 LRAM'!AM1128</f>
        <v>0</v>
      </c>
      <c r="M104" s="556">
        <f>SUM(C104:L104)</f>
        <v>261384.21459999998</v>
      </c>
      <c r="T104" s="89"/>
      <c r="U104" s="89"/>
    </row>
    <row r="105" spans="2:21" ht="24.75" hidden="1" customHeight="1">
      <c r="B105" s="572" t="s">
        <v>43</v>
      </c>
      <c r="C105" s="554">
        <f>'6.  Carrying Charges'!W27</f>
        <v>0</v>
      </c>
      <c r="D105" s="554">
        <f>'6.  Carrying Charges'!W42</f>
        <v>0</v>
      </c>
      <c r="E105" s="554">
        <f>'6.  Carrying Charges'!W57</f>
        <v>-90.36065597232755</v>
      </c>
      <c r="F105" s="554">
        <f>'6.  Carrying Charges'!W72</f>
        <v>-226.13847991126261</v>
      </c>
      <c r="G105" s="554">
        <f>'6.  Carrying Charges'!W87</f>
        <v>76.584011759321072</v>
      </c>
      <c r="H105" s="554">
        <f>'6.  Carrying Charges'!W102</f>
        <v>1345.5257122700959</v>
      </c>
      <c r="I105" s="554">
        <f>'6.  Carrying Charges'!W117</f>
        <v>4303.8753671069517</v>
      </c>
      <c r="J105" s="554">
        <f>'6.  Carrying Charges'!W132</f>
        <v>10283.67834295198</v>
      </c>
      <c r="K105" s="554">
        <f>'6.  Carrying Charges'!W147</f>
        <v>10283.67834295198</v>
      </c>
      <c r="L105" s="554">
        <f>'6.  Carrying Charges'!W162</f>
        <v>10283.67834295198</v>
      </c>
      <c r="M105" s="556">
        <f>SUM(C105:L105)</f>
        <v>36260.52098410872</v>
      </c>
    </row>
    <row r="106" spans="2:21" ht="23.25" hidden="1" customHeight="1">
      <c r="B106" s="571" t="s">
        <v>26</v>
      </c>
      <c r="C106" s="554">
        <f>C103-C104+C105</f>
        <v>0</v>
      </c>
      <c r="D106" s="554">
        <f t="shared" ref="D106:J106" si="3">D103-D104+D105</f>
        <v>0</v>
      </c>
      <c r="E106" s="554">
        <f t="shared" si="3"/>
        <v>-13501.9608002881</v>
      </c>
      <c r="F106" s="554">
        <f t="shared" si="3"/>
        <v>8882.9818440229519</v>
      </c>
      <c r="G106" s="554">
        <f t="shared" si="3"/>
        <v>69239.868705997913</v>
      </c>
      <c r="H106" s="554">
        <f t="shared" si="3"/>
        <v>111521.95815491762</v>
      </c>
      <c r="I106" s="554">
        <f t="shared" si="3"/>
        <v>150329.88507583906</v>
      </c>
      <c r="J106" s="554">
        <f t="shared" si="3"/>
        <v>10283.67834295198</v>
      </c>
      <c r="K106" s="554">
        <f>K103-K104+K105</f>
        <v>10283.67834295198</v>
      </c>
      <c r="L106" s="554">
        <f>L103-L104+L105</f>
        <v>10283.67834295198</v>
      </c>
      <c r="M106" s="554">
        <f>M103-M104+M105</f>
        <v>357323.76800934545</v>
      </c>
    </row>
    <row r="107" spans="2:21" hidden="1"/>
    <row r="108" spans="2:21">
      <c r="B108" s="589"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19050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19050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19050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19050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19050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19050</xdr:rowOff>
                  </from>
                  <to>
                    <xdr:col>2</xdr:col>
                    <xdr:colOff>1384300</xdr:colOff>
                    <xdr:row>69</xdr:row>
                    <xdr:rowOff>165100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0" zoomScale="80" zoomScaleNormal="80" workbookViewId="0">
      <selection activeCell="R341" sqref="R341"/>
    </sheetView>
  </sheetViews>
  <sheetFormatPr defaultColWidth="9.1796875" defaultRowHeight="14.5"/>
  <cols>
    <col min="1" max="1" width="5.453125" style="12" customWidth="1"/>
    <col min="2" max="2" width="27" style="12" customWidth="1"/>
    <col min="3" max="3" width="24.26953125" style="12" customWidth="1"/>
    <col min="4" max="4" width="23.453125" style="12" customWidth="1"/>
    <col min="5" max="5" width="28.7265625" style="12" customWidth="1"/>
    <col min="6" max="6" width="43.81640625" style="12" customWidth="1"/>
    <col min="7" max="7" width="72.7265625" style="12" customWidth="1"/>
    <col min="8" max="16384" width="9.17968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551</v>
      </c>
    </row>
    <row r="19" spans="2:8" ht="15.5">
      <c r="B19" s="537" t="s">
        <v>614</v>
      </c>
    </row>
    <row r="20" spans="2:8" ht="13.5" customHeight="1"/>
    <row r="21" spans="2:8" ht="40.9" customHeight="1">
      <c r="B21" s="888" t="s">
        <v>679</v>
      </c>
      <c r="C21" s="888"/>
      <c r="D21" s="888"/>
      <c r="E21" s="888"/>
      <c r="F21" s="888"/>
      <c r="G21" s="888"/>
      <c r="H21" s="888"/>
    </row>
    <row r="23" spans="2:8" s="609" customFormat="1" ht="15.5">
      <c r="B23" s="619" t="s">
        <v>546</v>
      </c>
      <c r="C23" s="619" t="s">
        <v>561</v>
      </c>
      <c r="D23" s="619" t="s">
        <v>545</v>
      </c>
      <c r="E23" s="897" t="s">
        <v>34</v>
      </c>
      <c r="F23" s="898"/>
      <c r="G23" s="897" t="s">
        <v>544</v>
      </c>
      <c r="H23" s="898"/>
    </row>
    <row r="24" spans="2:8">
      <c r="B24" s="608">
        <v>1</v>
      </c>
      <c r="C24" s="643"/>
      <c r="D24" s="607"/>
      <c r="E24" s="893"/>
      <c r="F24" s="894"/>
      <c r="G24" s="895"/>
      <c r="H24" s="896"/>
    </row>
    <row r="25" spans="2:8">
      <c r="B25" s="608">
        <v>2</v>
      </c>
      <c r="C25" s="643"/>
      <c r="D25" s="607"/>
      <c r="E25" s="893"/>
      <c r="F25" s="894"/>
      <c r="G25" s="895"/>
      <c r="H25" s="896"/>
    </row>
    <row r="26" spans="2:8">
      <c r="B26" s="608">
        <v>3</v>
      </c>
      <c r="C26" s="643"/>
      <c r="D26" s="607"/>
      <c r="E26" s="893"/>
      <c r="F26" s="894"/>
      <c r="G26" s="895"/>
      <c r="H26" s="896"/>
    </row>
    <row r="27" spans="2:8">
      <c r="B27" s="608">
        <v>4</v>
      </c>
      <c r="C27" s="643"/>
      <c r="D27" s="607"/>
      <c r="E27" s="893"/>
      <c r="F27" s="894"/>
      <c r="G27" s="895"/>
      <c r="H27" s="896"/>
    </row>
    <row r="28" spans="2:8">
      <c r="B28" s="608">
        <v>5</v>
      </c>
      <c r="C28" s="643"/>
      <c r="D28" s="607"/>
      <c r="E28" s="893"/>
      <c r="F28" s="894"/>
      <c r="G28" s="895"/>
      <c r="H28" s="896"/>
    </row>
    <row r="29" spans="2:8">
      <c r="B29" s="608">
        <v>6</v>
      </c>
      <c r="C29" s="643"/>
      <c r="D29" s="607"/>
      <c r="E29" s="893"/>
      <c r="F29" s="894"/>
      <c r="G29" s="895"/>
      <c r="H29" s="896"/>
    </row>
    <row r="30" spans="2:8">
      <c r="B30" s="608">
        <v>7</v>
      </c>
      <c r="C30" s="643"/>
      <c r="D30" s="607"/>
      <c r="E30" s="893"/>
      <c r="F30" s="894"/>
      <c r="G30" s="895"/>
      <c r="H30" s="896"/>
    </row>
    <row r="31" spans="2:8">
      <c r="B31" s="608">
        <v>8</v>
      </c>
      <c r="C31" s="643"/>
      <c r="D31" s="607"/>
      <c r="E31" s="893"/>
      <c r="F31" s="894"/>
      <c r="G31" s="895"/>
      <c r="H31" s="896"/>
    </row>
    <row r="32" spans="2:8">
      <c r="B32" s="608">
        <v>9</v>
      </c>
      <c r="C32" s="643"/>
      <c r="D32" s="607"/>
      <c r="E32" s="893"/>
      <c r="F32" s="894"/>
      <c r="G32" s="895"/>
      <c r="H32" s="896"/>
    </row>
    <row r="33" spans="2:8">
      <c r="B33" s="608">
        <v>10</v>
      </c>
      <c r="C33" s="643"/>
      <c r="D33" s="607"/>
      <c r="E33" s="893"/>
      <c r="F33" s="894"/>
      <c r="G33" s="895"/>
      <c r="H33" s="896"/>
    </row>
    <row r="34" spans="2:8">
      <c r="B34" s="608" t="s">
        <v>480</v>
      </c>
      <c r="C34" s="643"/>
      <c r="D34" s="607"/>
      <c r="E34" s="893"/>
      <c r="F34" s="894"/>
      <c r="G34" s="895"/>
      <c r="H34" s="896"/>
    </row>
    <row r="36" spans="2:8" ht="30.75" customHeight="1">
      <c r="B36" s="537" t="s">
        <v>611</v>
      </c>
    </row>
    <row r="37" spans="2:8" ht="23.25" customHeight="1">
      <c r="B37" s="568" t="s">
        <v>615</v>
      </c>
      <c r="C37" s="605"/>
      <c r="D37" s="605"/>
      <c r="E37" s="605"/>
      <c r="F37" s="605"/>
      <c r="G37" s="605"/>
      <c r="H37" s="605"/>
    </row>
    <row r="39" spans="2:8" s="90" customFormat="1" ht="15.5">
      <c r="B39" s="619" t="s">
        <v>546</v>
      </c>
      <c r="C39" s="619" t="s">
        <v>561</v>
      </c>
      <c r="D39" s="619" t="s">
        <v>545</v>
      </c>
      <c r="E39" s="897" t="s">
        <v>34</v>
      </c>
      <c r="F39" s="898"/>
      <c r="G39" s="897" t="s">
        <v>544</v>
      </c>
      <c r="H39" s="898"/>
    </row>
    <row r="40" spans="2:8">
      <c r="B40" s="608">
        <v>1</v>
      </c>
      <c r="C40" s="643"/>
      <c r="D40" s="607"/>
      <c r="E40" s="893"/>
      <c r="F40" s="894"/>
      <c r="G40" s="895"/>
      <c r="H40" s="896"/>
    </row>
    <row r="41" spans="2:8">
      <c r="B41" s="608">
        <v>2</v>
      </c>
      <c r="C41" s="643"/>
      <c r="D41" s="607"/>
      <c r="E41" s="893"/>
      <c r="F41" s="894"/>
      <c r="G41" s="895"/>
      <c r="H41" s="896"/>
    </row>
    <row r="42" spans="2:8">
      <c r="B42" s="608">
        <v>3</v>
      </c>
      <c r="C42" s="643"/>
      <c r="D42" s="607"/>
      <c r="E42" s="893"/>
      <c r="F42" s="894"/>
      <c r="G42" s="895"/>
      <c r="H42" s="896"/>
    </row>
    <row r="43" spans="2:8">
      <c r="B43" s="608">
        <v>4</v>
      </c>
      <c r="C43" s="643"/>
      <c r="D43" s="607"/>
      <c r="E43" s="893"/>
      <c r="F43" s="894"/>
      <c r="G43" s="895"/>
      <c r="H43" s="896"/>
    </row>
    <row r="44" spans="2:8">
      <c r="B44" s="608">
        <v>5</v>
      </c>
      <c r="C44" s="643"/>
      <c r="D44" s="607"/>
      <c r="E44" s="893"/>
      <c r="F44" s="894"/>
      <c r="G44" s="895"/>
      <c r="H44" s="896"/>
    </row>
    <row r="45" spans="2:8">
      <c r="B45" s="608">
        <v>6</v>
      </c>
      <c r="C45" s="643"/>
      <c r="D45" s="607"/>
      <c r="E45" s="893"/>
      <c r="F45" s="894"/>
      <c r="G45" s="895"/>
      <c r="H45" s="896"/>
    </row>
    <row r="46" spans="2:8">
      <c r="B46" s="608">
        <v>7</v>
      </c>
      <c r="C46" s="643"/>
      <c r="D46" s="607"/>
      <c r="E46" s="893"/>
      <c r="F46" s="894"/>
      <c r="G46" s="895"/>
      <c r="H46" s="896"/>
    </row>
    <row r="47" spans="2:8">
      <c r="B47" s="608">
        <v>8</v>
      </c>
      <c r="C47" s="643"/>
      <c r="D47" s="607"/>
      <c r="E47" s="893"/>
      <c r="F47" s="894"/>
      <c r="G47" s="895"/>
      <c r="H47" s="896"/>
    </row>
    <row r="48" spans="2:8">
      <c r="B48" s="608">
        <v>9</v>
      </c>
      <c r="C48" s="643"/>
      <c r="D48" s="607"/>
      <c r="E48" s="893"/>
      <c r="F48" s="894"/>
      <c r="G48" s="895"/>
      <c r="H48" s="896"/>
    </row>
    <row r="49" spans="2:8">
      <c r="B49" s="608">
        <v>10</v>
      </c>
      <c r="C49" s="643"/>
      <c r="D49" s="607"/>
      <c r="E49" s="893"/>
      <c r="F49" s="894"/>
      <c r="G49" s="895"/>
      <c r="H49" s="896"/>
    </row>
    <row r="50" spans="2:8">
      <c r="B50" s="608" t="s">
        <v>480</v>
      </c>
      <c r="C50" s="643"/>
      <c r="D50" s="607"/>
      <c r="E50" s="893"/>
      <c r="F50" s="894"/>
      <c r="G50" s="895"/>
      <c r="H50" s="89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28" zoomScale="80" zoomScaleNormal="80" workbookViewId="0">
      <selection activeCell="R341" sqref="R341"/>
    </sheetView>
  </sheetViews>
  <sheetFormatPr defaultColWidth="9.1796875"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453125" style="12" customWidth="1"/>
    <col min="8" max="8" width="24.1796875" style="12" customWidth="1"/>
    <col min="9" max="13" width="22.1796875" style="12" customWidth="1"/>
    <col min="14" max="14" width="26" style="12" customWidth="1"/>
    <col min="15" max="16" width="22.1796875" style="12" customWidth="1"/>
    <col min="17" max="17" width="16.26953125" style="12" customWidth="1"/>
    <col min="18" max="18" width="13.54296875" style="12" customWidth="1"/>
    <col min="19" max="19" width="13.81640625" style="12" customWidth="1"/>
    <col min="20" max="20" width="20" style="12" customWidth="1"/>
    <col min="21" max="21" width="10.1796875" style="12" customWidth="1"/>
    <col min="22" max="30" width="14" style="12" customWidth="1"/>
    <col min="31" max="16384" width="9.17968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899" t="s">
        <v>563</v>
      </c>
      <c r="C11" s="899"/>
      <c r="D11" s="899"/>
      <c r="E11" s="899"/>
      <c r="F11" s="899"/>
      <c r="G11" s="899"/>
      <c r="H11" s="899"/>
      <c r="I11" s="899"/>
      <c r="J11" s="899"/>
      <c r="K11" s="899"/>
      <c r="L11" s="899"/>
      <c r="M11" s="899"/>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v>
      </c>
      <c r="G13" s="243" t="str">
        <f>'1.  LRAMVA Summary'!G52</f>
        <v>Street Lights</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3299236</v>
      </c>
      <c r="D15" s="451">
        <v>494885</v>
      </c>
      <c r="E15" s="451">
        <v>2573404</v>
      </c>
      <c r="F15" s="451">
        <v>230947</v>
      </c>
      <c r="G15" s="451">
        <v>0</v>
      </c>
      <c r="H15" s="451"/>
      <c r="I15" s="451"/>
      <c r="J15" s="451"/>
      <c r="K15" s="451"/>
      <c r="L15" s="451"/>
      <c r="M15" s="451"/>
      <c r="N15" s="451"/>
      <c r="O15" s="451"/>
      <c r="P15" s="452"/>
      <c r="Q15" s="452"/>
    </row>
    <row r="16" spans="2:17" s="456" customFormat="1" ht="15.75" customHeight="1">
      <c r="B16" s="461" t="s">
        <v>28</v>
      </c>
      <c r="C16" s="626">
        <f>SUM(D16:Q16)</f>
        <v>576</v>
      </c>
      <c r="D16" s="450"/>
      <c r="E16" s="450"/>
      <c r="F16" s="450">
        <v>576</v>
      </c>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494885</v>
      </c>
      <c r="E18" s="192">
        <f t="shared" si="0"/>
        <v>2573404</v>
      </c>
      <c r="F18" s="192">
        <f>IF(F14="kw",HLOOKUP(F14,F14:F16,3,FALSE),HLOOKUP(F14,F14:F16,2,FALSE))</f>
        <v>576</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7.25" customHeight="1">
      <c r="B19" s="95"/>
      <c r="C19" s="93"/>
      <c r="D19" s="93"/>
      <c r="E19" s="93"/>
      <c r="F19" s="93"/>
      <c r="G19" s="93"/>
      <c r="H19" s="93"/>
      <c r="I19" s="93"/>
      <c r="J19" s="93"/>
      <c r="K19" s="93"/>
      <c r="L19" s="93"/>
      <c r="M19" s="93"/>
      <c r="N19" s="93"/>
      <c r="O19" s="93"/>
      <c r="P19" s="93"/>
      <c r="Q19" s="93"/>
    </row>
    <row r="20" spans="2:17" s="438" customFormat="1" ht="33" customHeight="1">
      <c r="B20" s="460" t="s">
        <v>673</v>
      </c>
      <c r="C20" s="453" t="s">
        <v>691</v>
      </c>
      <c r="D20" s="454"/>
    </row>
    <row r="21" spans="2:17" s="438" customFormat="1" ht="30.75" customHeight="1">
      <c r="B21" s="460" t="s">
        <v>366</v>
      </c>
      <c r="C21" s="737" t="s">
        <v>690</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99" t="s">
        <v>562</v>
      </c>
      <c r="C26" s="899"/>
      <c r="D26" s="899"/>
      <c r="E26" s="899"/>
      <c r="F26" s="899"/>
      <c r="G26" s="899"/>
      <c r="H26" s="899"/>
      <c r="I26" s="899"/>
      <c r="J26" s="899"/>
      <c r="K26" s="899"/>
      <c r="L26" s="899"/>
      <c r="M26" s="899"/>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v>
      </c>
      <c r="G28" s="243" t="str">
        <f>'1.  LRAMVA Summary'!G52</f>
        <v>Street Lights</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673</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453</v>
      </c>
      <c r="C39" s="35"/>
      <c r="D39" s="34"/>
      <c r="E39" s="39"/>
      <c r="F39" s="40"/>
    </row>
    <row r="40" spans="2:32" s="70" customFormat="1" ht="39" customHeight="1">
      <c r="B40" s="899" t="s">
        <v>609</v>
      </c>
      <c r="C40" s="899"/>
      <c r="D40" s="899"/>
      <c r="E40" s="899"/>
      <c r="F40" s="899"/>
      <c r="G40" s="899"/>
      <c r="H40" s="899"/>
      <c r="I40" s="899"/>
      <c r="J40" s="899"/>
      <c r="K40" s="899"/>
      <c r="L40" s="899"/>
      <c r="M40" s="899"/>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606</v>
      </c>
      <c r="D42" s="243" t="str">
        <f>'1.  LRAMVA Summary'!D52</f>
        <v>Residential</v>
      </c>
      <c r="E42" s="243" t="str">
        <f>'1.  LRAMVA Summary'!E52</f>
        <v>GS&lt;50 kW</v>
      </c>
      <c r="F42" s="243" t="str">
        <f>'1.  LRAMVA Summary'!F52</f>
        <v>GS&gt;50</v>
      </c>
      <c r="G42" s="243" t="str">
        <f>'1.  LRAMVA Summary'!G52</f>
        <v>Street Lights</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34">
        <v>2013</v>
      </c>
      <c r="D46" s="190">
        <f t="shared" ref="D46:Q46" si="5">IF(ISBLANK($C$46),0,IF($C$46=$D$9,HLOOKUP(D43,D14:D18,5,FALSE),HLOOKUP(D43,D29:D33,5,FALSE)))</f>
        <v>494885</v>
      </c>
      <c r="E46" s="190">
        <f t="shared" si="5"/>
        <v>2573404</v>
      </c>
      <c r="F46" s="190">
        <f t="shared" si="5"/>
        <v>576</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534">
        <v>2013</v>
      </c>
      <c r="D47" s="190">
        <f t="shared" ref="D47:Q47" si="6">IF(ISBLANK($C$47),0,IF($C$47=$D$9,HLOOKUP(D43,D14:D18,5,FALSE),HLOOKUP(D43,D29:D33,5,FALSE)))</f>
        <v>494885</v>
      </c>
      <c r="E47" s="190">
        <f t="shared" si="6"/>
        <v>2573404</v>
      </c>
      <c r="F47" s="190">
        <f t="shared" si="6"/>
        <v>576</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534">
        <v>2013</v>
      </c>
      <c r="D48" s="190">
        <f t="shared" ref="D48:Q48" si="7">IF(ISBLANK($C$48),0,IF($C$48=$D$9,HLOOKUP(D43,D14:D18,5,FALSE),HLOOKUP(D43,D29:D33,5,FALSE)))</f>
        <v>494885</v>
      </c>
      <c r="E48" s="190">
        <f t="shared" si="7"/>
        <v>2573404</v>
      </c>
      <c r="F48" s="190">
        <f t="shared" si="7"/>
        <v>576</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5">
      <c r="B49" s="171">
        <v>2016</v>
      </c>
      <c r="C49" s="534">
        <v>2013</v>
      </c>
      <c r="D49" s="190">
        <f t="shared" ref="D49:Q49" si="8">IF(ISBLANK($C$49),0,IF($C$49=$D$9,HLOOKUP(D43,D14:D18,5,FALSE),HLOOKUP(D43,D29:D33,5,FALSE)))</f>
        <v>494885</v>
      </c>
      <c r="E49" s="190">
        <f t="shared" si="8"/>
        <v>2573404</v>
      </c>
      <c r="F49" s="190">
        <f t="shared" si="8"/>
        <v>576</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5">
      <c r="B50" s="171">
        <v>2017</v>
      </c>
      <c r="C50" s="534">
        <v>2013</v>
      </c>
      <c r="D50" s="190">
        <f t="shared" ref="D50:I50" si="9">IF(ISBLANK($C$50),0,IF($C$50=$D$9,HLOOKUP(D43,D14:D18,5,FALSE),HLOOKUP(D43,D29:D33,5,FALSE)))</f>
        <v>494885</v>
      </c>
      <c r="E50" s="190">
        <f t="shared" si="9"/>
        <v>2573404</v>
      </c>
      <c r="F50" s="190">
        <f t="shared" si="9"/>
        <v>576</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692</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3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5" activePane="bottomLeft" state="frozen"/>
      <selection activeCell="R341" sqref="R341"/>
      <selection pane="bottomLeft" activeCell="R341" sqref="R341"/>
    </sheetView>
  </sheetViews>
  <sheetFormatPr defaultColWidth="9.1796875" defaultRowHeight="14.5" outlineLevelRow="1"/>
  <cols>
    <col min="1" max="1" width="6.54296875" style="4" customWidth="1"/>
    <col min="2" max="2" width="36.54296875" style="5" customWidth="1"/>
    <col min="3" max="3" width="16.81640625" style="78" customWidth="1"/>
    <col min="4" max="5" width="17.81640625" style="5" customWidth="1"/>
    <col min="6" max="6" width="18.7265625" style="5" customWidth="1"/>
    <col min="7" max="8" width="15.453125" style="5" customWidth="1"/>
    <col min="9" max="9" width="17.26953125" style="5" customWidth="1"/>
    <col min="10" max="13" width="15.81640625" style="5" customWidth="1"/>
    <col min="14" max="14" width="18.81640625" style="5" customWidth="1"/>
    <col min="15" max="15" width="16.54296875" style="5" customWidth="1"/>
    <col min="16" max="16" width="17.1796875" style="5" customWidth="1"/>
    <col min="17" max="16384" width="9.17968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05" t="s">
        <v>171</v>
      </c>
      <c r="C4" s="85" t="s">
        <v>175</v>
      </c>
      <c r="D4" s="85"/>
      <c r="E4" s="49"/>
    </row>
    <row r="5" spans="1:26" s="18" customFormat="1" ht="26.25" hidden="1" customHeight="1" outlineLevel="1" thickBot="1">
      <c r="A5" s="4"/>
      <c r="B5" s="905"/>
      <c r="C5" s="86" t="s">
        <v>172</v>
      </c>
      <c r="D5" s="86"/>
      <c r="E5" s="49"/>
    </row>
    <row r="6" spans="1:26" ht="26.25" hidden="1" customHeight="1" outlineLevel="1" thickBot="1">
      <c r="B6" s="905"/>
      <c r="C6" s="908" t="s">
        <v>551</v>
      </c>
      <c r="D6" s="909"/>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903" t="s">
        <v>616</v>
      </c>
      <c r="C12" s="903"/>
      <c r="D12" s="903"/>
      <c r="E12" s="903"/>
      <c r="F12" s="903"/>
      <c r="G12" s="903"/>
      <c r="H12" s="903"/>
      <c r="I12" s="903"/>
      <c r="J12" s="903"/>
      <c r="K12" s="903"/>
      <c r="L12" s="903"/>
      <c r="M12" s="903"/>
      <c r="N12" s="903"/>
      <c r="O12" s="90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693</v>
      </c>
      <c r="E14" s="472" t="s">
        <v>694</v>
      </c>
      <c r="F14" s="472" t="s">
        <v>695</v>
      </c>
      <c r="G14" s="472" t="s">
        <v>696</v>
      </c>
      <c r="H14" s="472" t="s">
        <v>697</v>
      </c>
      <c r="I14" s="472" t="s">
        <v>698</v>
      </c>
      <c r="J14" s="472" t="s">
        <v>699</v>
      </c>
      <c r="K14" s="472" t="s">
        <v>700</v>
      </c>
      <c r="L14" s="472" t="s">
        <v>701</v>
      </c>
      <c r="M14" s="472" t="s">
        <v>565</v>
      </c>
      <c r="N14" s="472" t="s">
        <v>566</v>
      </c>
      <c r="O14" s="472" t="s">
        <v>567</v>
      </c>
      <c r="P14" s="7"/>
    </row>
    <row r="15" spans="1:26" s="7" customFormat="1" ht="18.75" customHeight="1">
      <c r="B15" s="473" t="s">
        <v>188</v>
      </c>
      <c r="C15" s="906"/>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901"/>
      <c r="D16" s="477">
        <v>4</v>
      </c>
      <c r="E16" s="477">
        <v>4</v>
      </c>
      <c r="F16" s="477">
        <v>4</v>
      </c>
      <c r="G16" s="477">
        <v>4</v>
      </c>
      <c r="H16" s="477">
        <v>4</v>
      </c>
      <c r="I16" s="477">
        <v>4</v>
      </c>
      <c r="J16" s="477">
        <v>4</v>
      </c>
      <c r="K16" s="477">
        <v>4</v>
      </c>
      <c r="L16" s="477">
        <v>4</v>
      </c>
      <c r="M16" s="477"/>
      <c r="N16" s="477"/>
      <c r="O16" s="478"/>
    </row>
    <row r="17" spans="1:15" s="111" customFormat="1" ht="17.25" customHeight="1">
      <c r="B17" s="479" t="s">
        <v>560</v>
      </c>
      <c r="C17" s="907"/>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12</v>
      </c>
      <c r="N17" s="112">
        <f t="shared" si="1"/>
        <v>12</v>
      </c>
      <c r="O17" s="113">
        <f t="shared" si="1"/>
        <v>12</v>
      </c>
    </row>
    <row r="18" spans="1:15" s="7" customFormat="1" ht="17.25" customHeight="1">
      <c r="B18" s="480" t="str">
        <f>'1.  LRAMVA Summary'!B29</f>
        <v>Residential</v>
      </c>
      <c r="C18" s="900" t="str">
        <f>'2. LRAMVA Threshold'!D43</f>
        <v>kWh</v>
      </c>
      <c r="D18" s="46">
        <v>1.9400000000000001E-2</v>
      </c>
      <c r="E18" s="46">
        <v>1.9400000000000001E-2</v>
      </c>
      <c r="F18" s="46">
        <v>1.9599999999999999E-2</v>
      </c>
      <c r="G18" s="46">
        <v>0.02</v>
      </c>
      <c r="H18" s="46">
        <v>2.0299999999999999E-2</v>
      </c>
      <c r="I18" s="46">
        <v>2.0500000000000001E-2</v>
      </c>
      <c r="J18" s="46">
        <v>1.5699999999999999E-2</v>
      </c>
      <c r="K18" s="46">
        <v>1.0699999999999999E-2</v>
      </c>
      <c r="L18" s="46">
        <v>5.4000000000000003E-3</v>
      </c>
      <c r="M18" s="46"/>
      <c r="N18" s="46"/>
      <c r="O18" s="69"/>
    </row>
    <row r="19" spans="1:15" s="7" customFormat="1" ht="15" customHeight="1" outlineLevel="1">
      <c r="B19" s="536" t="s">
        <v>511</v>
      </c>
      <c r="C19" s="901"/>
      <c r="D19" s="46"/>
      <c r="E19" s="46"/>
      <c r="F19" s="46"/>
      <c r="G19" s="46"/>
      <c r="H19" s="46"/>
      <c r="I19" s="46"/>
      <c r="J19" s="46"/>
      <c r="K19" s="46"/>
      <c r="L19" s="46"/>
      <c r="M19" s="46"/>
      <c r="N19" s="46"/>
      <c r="O19" s="69"/>
    </row>
    <row r="20" spans="1:15" s="7" customFormat="1" ht="15" customHeight="1" outlineLevel="1">
      <c r="B20" s="536" t="s">
        <v>512</v>
      </c>
      <c r="C20" s="901"/>
      <c r="D20" s="46"/>
      <c r="E20" s="46"/>
      <c r="F20" s="46"/>
      <c r="G20" s="46"/>
      <c r="H20" s="46"/>
      <c r="I20" s="46"/>
      <c r="J20" s="46"/>
      <c r="K20" s="46"/>
      <c r="L20" s="46"/>
      <c r="M20" s="46"/>
      <c r="N20" s="46"/>
      <c r="O20" s="69"/>
    </row>
    <row r="21" spans="1:15" s="7" customFormat="1" ht="15" customHeight="1" outlineLevel="1">
      <c r="B21" s="536" t="s">
        <v>490</v>
      </c>
      <c r="C21" s="901"/>
      <c r="D21" s="46"/>
      <c r="E21" s="46"/>
      <c r="F21" s="46"/>
      <c r="G21" s="46"/>
      <c r="H21" s="46"/>
      <c r="I21" s="46"/>
      <c r="J21" s="46"/>
      <c r="K21" s="46"/>
      <c r="L21" s="46"/>
      <c r="M21" s="46"/>
      <c r="N21" s="46"/>
      <c r="O21" s="69"/>
    </row>
    <row r="22" spans="1:15" s="7" customFormat="1" ht="14.25" customHeight="1">
      <c r="B22" s="536" t="s">
        <v>513</v>
      </c>
      <c r="C22" s="902"/>
      <c r="D22" s="65">
        <f>SUM(D18:D21)</f>
        <v>1.9400000000000001E-2</v>
      </c>
      <c r="E22" s="65">
        <f>SUM(E18:E21)</f>
        <v>1.9400000000000001E-2</v>
      </c>
      <c r="F22" s="65">
        <f>SUM(F18:F21)</f>
        <v>1.9599999999999999E-2</v>
      </c>
      <c r="G22" s="65">
        <f t="shared" ref="G22:N22" si="2">SUM(G18:G21)</f>
        <v>0.02</v>
      </c>
      <c r="H22" s="65">
        <f t="shared" si="2"/>
        <v>2.0299999999999999E-2</v>
      </c>
      <c r="I22" s="65">
        <f t="shared" si="2"/>
        <v>2.0500000000000001E-2</v>
      </c>
      <c r="J22" s="65">
        <f t="shared" si="2"/>
        <v>1.5699999999999999E-2</v>
      </c>
      <c r="K22" s="65">
        <f t="shared" si="2"/>
        <v>1.0699999999999999E-2</v>
      </c>
      <c r="L22" s="65">
        <f t="shared" si="2"/>
        <v>5.4000000000000003E-3</v>
      </c>
      <c r="M22" s="65">
        <f t="shared" si="2"/>
        <v>0</v>
      </c>
      <c r="N22" s="65">
        <f t="shared" si="2"/>
        <v>0</v>
      </c>
      <c r="O22" s="76"/>
    </row>
    <row r="23" spans="1:15" s="63" customFormat="1">
      <c r="A23" s="62"/>
      <c r="B23" s="492" t="s">
        <v>514</v>
      </c>
      <c r="C23" s="482"/>
      <c r="D23" s="483"/>
      <c r="E23" s="484">
        <f>ROUND(SUM(D22*E16+E22*E17)/12,4)</f>
        <v>1.9400000000000001E-2</v>
      </c>
      <c r="F23" s="484">
        <f>ROUND(SUM(E22*F16+F22*F17)/12,4)</f>
        <v>1.95E-2</v>
      </c>
      <c r="G23" s="484">
        <f>ROUND(SUM(F22*G16+G22*G17)/12,4)</f>
        <v>1.9900000000000001E-2</v>
      </c>
      <c r="H23" s="484">
        <f>ROUND(SUM(G22*H16+H22*H17)/12,4)</f>
        <v>2.0199999999999999E-2</v>
      </c>
      <c r="I23" s="484">
        <f>ROUND(SUM(H22*I16+I22*I17)/12,4)</f>
        <v>2.0400000000000001E-2</v>
      </c>
      <c r="J23" s="484">
        <f t="shared" ref="J23:N23" si="3">ROUND(SUM(I22*J16+J22*J17)/12,4)</f>
        <v>1.7299999999999999E-2</v>
      </c>
      <c r="K23" s="484">
        <f t="shared" si="3"/>
        <v>1.24E-2</v>
      </c>
      <c r="L23" s="484">
        <f t="shared" si="3"/>
        <v>7.1999999999999998E-3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900" t="str">
        <f>'2. LRAMVA Threshold'!E43</f>
        <v>kWh</v>
      </c>
      <c r="D25" s="46">
        <v>1.54E-2</v>
      </c>
      <c r="E25" s="46">
        <v>1.54E-2</v>
      </c>
      <c r="F25" s="46">
        <v>1.55E-2</v>
      </c>
      <c r="G25" s="46">
        <v>1.5800000000000002E-2</v>
      </c>
      <c r="H25" s="46">
        <v>1.6E-2</v>
      </c>
      <c r="I25" s="46">
        <v>1.6199999999999999E-2</v>
      </c>
      <c r="J25" s="46">
        <v>1.6500000000000001E-2</v>
      </c>
      <c r="K25" s="46">
        <v>1.67E-2</v>
      </c>
      <c r="L25" s="46">
        <v>1.6799999999999999E-2</v>
      </c>
      <c r="M25" s="46"/>
      <c r="N25" s="46"/>
      <c r="O25" s="69"/>
    </row>
    <row r="26" spans="1:15" s="18" customFormat="1" outlineLevel="1">
      <c r="A26" s="4"/>
      <c r="B26" s="536" t="s">
        <v>511</v>
      </c>
      <c r="C26" s="901"/>
      <c r="D26" s="46"/>
      <c r="E26" s="46"/>
      <c r="F26" s="46"/>
      <c r="G26" s="46"/>
      <c r="H26" s="46"/>
      <c r="I26" s="46"/>
      <c r="J26" s="46"/>
      <c r="K26" s="46"/>
      <c r="L26" s="46"/>
      <c r="M26" s="46"/>
      <c r="N26" s="46"/>
      <c r="O26" s="69"/>
    </row>
    <row r="27" spans="1:15" s="18" customFormat="1" outlineLevel="1">
      <c r="A27" s="4"/>
      <c r="B27" s="536" t="s">
        <v>512</v>
      </c>
      <c r="C27" s="901"/>
      <c r="D27" s="46"/>
      <c r="E27" s="46"/>
      <c r="F27" s="46"/>
      <c r="G27" s="46"/>
      <c r="H27" s="46"/>
      <c r="I27" s="46"/>
      <c r="J27" s="46"/>
      <c r="K27" s="46"/>
      <c r="L27" s="46"/>
      <c r="M27" s="46"/>
      <c r="N27" s="46"/>
      <c r="O27" s="69"/>
    </row>
    <row r="28" spans="1:15" s="18" customFormat="1" outlineLevel="1">
      <c r="A28" s="4"/>
      <c r="B28" s="536" t="s">
        <v>490</v>
      </c>
      <c r="C28" s="901"/>
      <c r="D28" s="46"/>
      <c r="E28" s="46"/>
      <c r="F28" s="46"/>
      <c r="G28" s="46"/>
      <c r="H28" s="46"/>
      <c r="I28" s="46"/>
      <c r="J28" s="46"/>
      <c r="K28" s="46"/>
      <c r="L28" s="46"/>
      <c r="M28" s="46"/>
      <c r="N28" s="46"/>
      <c r="O28" s="69"/>
    </row>
    <row r="29" spans="1:15" s="18" customFormat="1">
      <c r="A29" s="4"/>
      <c r="B29" s="536" t="s">
        <v>513</v>
      </c>
      <c r="C29" s="902"/>
      <c r="D29" s="65">
        <f>SUM(D25:D28)</f>
        <v>1.54E-2</v>
      </c>
      <c r="E29" s="65">
        <f t="shared" ref="E29:N29" si="4">SUM(E25:E28)</f>
        <v>1.54E-2</v>
      </c>
      <c r="F29" s="65">
        <f t="shared" si="4"/>
        <v>1.55E-2</v>
      </c>
      <c r="G29" s="65">
        <f t="shared" si="4"/>
        <v>1.5800000000000002E-2</v>
      </c>
      <c r="H29" s="65">
        <f t="shared" si="4"/>
        <v>1.6E-2</v>
      </c>
      <c r="I29" s="65">
        <f t="shared" si="4"/>
        <v>1.6199999999999999E-2</v>
      </c>
      <c r="J29" s="65">
        <f t="shared" si="4"/>
        <v>1.6500000000000001E-2</v>
      </c>
      <c r="K29" s="65">
        <f t="shared" si="4"/>
        <v>1.67E-2</v>
      </c>
      <c r="L29" s="65">
        <f t="shared" si="4"/>
        <v>1.6799999999999999E-2</v>
      </c>
      <c r="M29" s="65">
        <f t="shared" si="4"/>
        <v>0</v>
      </c>
      <c r="N29" s="65">
        <f t="shared" si="4"/>
        <v>0</v>
      </c>
      <c r="O29" s="76"/>
    </row>
    <row r="30" spans="1:15" s="18" customFormat="1">
      <c r="A30" s="4"/>
      <c r="B30" s="492" t="s">
        <v>514</v>
      </c>
      <c r="C30" s="488"/>
      <c r="D30" s="71"/>
      <c r="E30" s="484">
        <f>ROUND(SUM(D29*E16+E29*E17)/12,4)</f>
        <v>1.54E-2</v>
      </c>
      <c r="F30" s="484">
        <f t="shared" ref="F30:N30" si="5">ROUND(SUM(E29*F16+F29*F17)/12,4)</f>
        <v>1.55E-2</v>
      </c>
      <c r="G30" s="484">
        <f t="shared" si="5"/>
        <v>1.5699999999999999E-2</v>
      </c>
      <c r="H30" s="484">
        <f t="shared" si="5"/>
        <v>1.5900000000000001E-2</v>
      </c>
      <c r="I30" s="484">
        <f t="shared" si="5"/>
        <v>1.61E-2</v>
      </c>
      <c r="J30" s="484">
        <f>ROUND(SUM(I29*J16+J29*J17)/12,4)</f>
        <v>1.6400000000000001E-2</v>
      </c>
      <c r="K30" s="484">
        <f t="shared" si="5"/>
        <v>1.66E-2</v>
      </c>
      <c r="L30" s="484">
        <f t="shared" si="5"/>
        <v>1.6799999999999999E-2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ht="14">
      <c r="B32" s="604" t="str">
        <f>'1.  LRAMVA Summary'!B31</f>
        <v>GS&gt;50</v>
      </c>
      <c r="C32" s="900" t="str">
        <f>'2. LRAMVA Threshold'!F43</f>
        <v>kW</v>
      </c>
      <c r="D32" s="46">
        <v>2.964</v>
      </c>
      <c r="E32" s="46">
        <v>2.9693000000000001</v>
      </c>
      <c r="F32" s="46">
        <v>2.9954000000000001</v>
      </c>
      <c r="G32" s="46">
        <v>3.0849000000000002</v>
      </c>
      <c r="H32" s="46">
        <v>3.1234999999999999</v>
      </c>
      <c r="I32" s="46">
        <v>3.1594000000000002</v>
      </c>
      <c r="J32" s="46">
        <v>3.2115</v>
      </c>
      <c r="K32" s="46">
        <v>3.2581000000000002</v>
      </c>
      <c r="L32" s="46">
        <v>3.2825000000000002</v>
      </c>
      <c r="M32" s="46"/>
      <c r="N32" s="46"/>
      <c r="O32" s="69"/>
    </row>
    <row r="33" spans="1:15" s="18" customFormat="1" outlineLevel="1">
      <c r="A33" s="4"/>
      <c r="B33" s="536" t="s">
        <v>511</v>
      </c>
      <c r="C33" s="901"/>
      <c r="D33" s="46"/>
      <c r="E33" s="46"/>
      <c r="F33" s="46"/>
      <c r="G33" s="46"/>
      <c r="H33" s="46"/>
      <c r="I33" s="46"/>
      <c r="J33" s="46"/>
      <c r="K33" s="46"/>
      <c r="L33" s="46"/>
      <c r="M33" s="46"/>
      <c r="N33" s="46"/>
      <c r="O33" s="69"/>
    </row>
    <row r="34" spans="1:15" s="18" customFormat="1" outlineLevel="1">
      <c r="A34" s="4"/>
      <c r="B34" s="536" t="s">
        <v>512</v>
      </c>
      <c r="C34" s="901"/>
      <c r="D34" s="46"/>
      <c r="E34" s="46"/>
      <c r="F34" s="46"/>
      <c r="G34" s="46"/>
      <c r="H34" s="46"/>
      <c r="I34" s="46"/>
      <c r="J34" s="46"/>
      <c r="K34" s="46"/>
      <c r="L34" s="46"/>
      <c r="M34" s="46"/>
      <c r="N34" s="46"/>
      <c r="O34" s="69"/>
    </row>
    <row r="35" spans="1:15" s="18" customFormat="1" outlineLevel="1">
      <c r="A35" s="4"/>
      <c r="B35" s="536" t="s">
        <v>490</v>
      </c>
      <c r="C35" s="901"/>
      <c r="D35" s="46"/>
      <c r="E35" s="46"/>
      <c r="F35" s="46"/>
      <c r="G35" s="46"/>
      <c r="H35" s="46"/>
      <c r="I35" s="46"/>
      <c r="J35" s="46"/>
      <c r="K35" s="46"/>
      <c r="L35" s="46"/>
      <c r="M35" s="46"/>
      <c r="N35" s="46"/>
      <c r="O35" s="69"/>
    </row>
    <row r="36" spans="1:15" s="18" customFormat="1">
      <c r="A36" s="4"/>
      <c r="B36" s="536" t="s">
        <v>513</v>
      </c>
      <c r="C36" s="902"/>
      <c r="D36" s="65">
        <f>SUM(D32:D35)</f>
        <v>2.964</v>
      </c>
      <c r="E36" s="65">
        <f>SUM(E32:E35)</f>
        <v>2.9693000000000001</v>
      </c>
      <c r="F36" s="65">
        <f t="shared" ref="F36:M36" si="6">SUM(F32:F35)</f>
        <v>2.9954000000000001</v>
      </c>
      <c r="G36" s="65">
        <f t="shared" si="6"/>
        <v>3.0849000000000002</v>
      </c>
      <c r="H36" s="65">
        <f t="shared" si="6"/>
        <v>3.1234999999999999</v>
      </c>
      <c r="I36" s="65">
        <f t="shared" si="6"/>
        <v>3.1594000000000002</v>
      </c>
      <c r="J36" s="65">
        <f t="shared" si="6"/>
        <v>3.2115</v>
      </c>
      <c r="K36" s="65">
        <f t="shared" si="6"/>
        <v>3.2581000000000002</v>
      </c>
      <c r="L36" s="65">
        <f t="shared" si="6"/>
        <v>3.2825000000000002</v>
      </c>
      <c r="M36" s="65">
        <f t="shared" si="6"/>
        <v>0</v>
      </c>
      <c r="N36" s="65">
        <f>SUM(N32:N35)</f>
        <v>0</v>
      </c>
      <c r="O36" s="76"/>
    </row>
    <row r="37" spans="1:15" s="18" customFormat="1">
      <c r="A37" s="4"/>
      <c r="B37" s="492" t="s">
        <v>514</v>
      </c>
      <c r="C37" s="488"/>
      <c r="D37" s="71"/>
      <c r="E37" s="484">
        <f t="shared" ref="E37:N37" si="7">ROUND(SUM(D36*E16+E36*E17)/12,4)</f>
        <v>2.9674999999999998</v>
      </c>
      <c r="F37" s="484">
        <f t="shared" si="7"/>
        <v>2.9866999999999999</v>
      </c>
      <c r="G37" s="484">
        <f t="shared" si="7"/>
        <v>3.0550999999999999</v>
      </c>
      <c r="H37" s="484">
        <f t="shared" si="7"/>
        <v>3.1105999999999998</v>
      </c>
      <c r="I37" s="484">
        <f t="shared" si="7"/>
        <v>3.1474000000000002</v>
      </c>
      <c r="J37" s="484">
        <f t="shared" si="7"/>
        <v>3.1941000000000002</v>
      </c>
      <c r="K37" s="484">
        <f t="shared" si="7"/>
        <v>3.2425999999999999</v>
      </c>
      <c r="L37" s="484">
        <f t="shared" si="7"/>
        <v>3.2744</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ht="14">
      <c r="A39" s="62"/>
      <c r="B39" s="604" t="str">
        <f>'1.  LRAMVA Summary'!B32</f>
        <v>Street Lights</v>
      </c>
      <c r="C39" s="900" t="str">
        <f>'2. LRAMVA Threshold'!G43</f>
        <v>kW</v>
      </c>
      <c r="D39" s="46">
        <v>8.5358000000000001</v>
      </c>
      <c r="E39" s="46">
        <v>8.5511999999999997</v>
      </c>
      <c r="F39" s="46">
        <v>8.6265000000000001</v>
      </c>
      <c r="G39" s="46">
        <v>8.4572000000000003</v>
      </c>
      <c r="H39" s="46">
        <v>8.5629000000000008</v>
      </c>
      <c r="I39" s="46">
        <v>8.6614000000000004</v>
      </c>
      <c r="J39" s="46">
        <v>8.8042999999999996</v>
      </c>
      <c r="K39" s="46">
        <v>8.9320000000000004</v>
      </c>
      <c r="L39" s="46">
        <v>8.9990000000000006</v>
      </c>
      <c r="M39" s="46"/>
      <c r="N39" s="46"/>
      <c r="O39" s="69"/>
    </row>
    <row r="40" spans="1:15" s="18" customFormat="1" outlineLevel="1">
      <c r="A40" s="4"/>
      <c r="B40" s="536" t="s">
        <v>511</v>
      </c>
      <c r="C40" s="901"/>
      <c r="D40" s="46"/>
      <c r="E40" s="46"/>
      <c r="F40" s="46"/>
      <c r="G40" s="46"/>
      <c r="H40" s="46"/>
      <c r="I40" s="46"/>
      <c r="J40" s="46"/>
      <c r="K40" s="46"/>
      <c r="L40" s="46"/>
      <c r="M40" s="46"/>
      <c r="N40" s="46"/>
      <c r="O40" s="69"/>
    </row>
    <row r="41" spans="1:15" s="18" customFormat="1" outlineLevel="1">
      <c r="A41" s="4"/>
      <c r="B41" s="536" t="s">
        <v>512</v>
      </c>
      <c r="C41" s="901"/>
      <c r="D41" s="46"/>
      <c r="E41" s="46"/>
      <c r="F41" s="46"/>
      <c r="G41" s="46"/>
      <c r="H41" s="46"/>
      <c r="I41" s="46"/>
      <c r="J41" s="46"/>
      <c r="K41" s="46"/>
      <c r="L41" s="46"/>
      <c r="M41" s="46"/>
      <c r="N41" s="46"/>
      <c r="O41" s="69"/>
    </row>
    <row r="42" spans="1:15" s="18" customFormat="1" outlineLevel="1">
      <c r="A42" s="4"/>
      <c r="B42" s="536" t="s">
        <v>490</v>
      </c>
      <c r="C42" s="901"/>
      <c r="D42" s="46"/>
      <c r="E42" s="46"/>
      <c r="F42" s="46"/>
      <c r="G42" s="46"/>
      <c r="H42" s="46"/>
      <c r="I42" s="46"/>
      <c r="J42" s="46"/>
      <c r="K42" s="46"/>
      <c r="L42" s="46"/>
      <c r="M42" s="46"/>
      <c r="N42" s="46"/>
      <c r="O42" s="69"/>
    </row>
    <row r="43" spans="1:15" s="18" customFormat="1">
      <c r="A43" s="4"/>
      <c r="B43" s="536" t="s">
        <v>513</v>
      </c>
      <c r="C43" s="902"/>
      <c r="D43" s="65">
        <f>SUM(D39:D42)</f>
        <v>8.5358000000000001</v>
      </c>
      <c r="E43" s="65">
        <f t="shared" ref="E43:N43" si="8">SUM(E39:E42)</f>
        <v>8.5511999999999997</v>
      </c>
      <c r="F43" s="65">
        <f t="shared" si="8"/>
        <v>8.6265000000000001</v>
      </c>
      <c r="G43" s="65">
        <f t="shared" si="8"/>
        <v>8.4572000000000003</v>
      </c>
      <c r="H43" s="65">
        <f t="shared" si="8"/>
        <v>8.5629000000000008</v>
      </c>
      <c r="I43" s="65">
        <f t="shared" si="8"/>
        <v>8.6614000000000004</v>
      </c>
      <c r="J43" s="65">
        <f t="shared" si="8"/>
        <v>8.8042999999999996</v>
      </c>
      <c r="K43" s="65">
        <f t="shared" si="8"/>
        <v>8.9320000000000004</v>
      </c>
      <c r="L43" s="65">
        <f t="shared" si="8"/>
        <v>8.9990000000000006</v>
      </c>
      <c r="M43" s="65">
        <f t="shared" si="8"/>
        <v>0</v>
      </c>
      <c r="N43" s="65">
        <f t="shared" si="8"/>
        <v>0</v>
      </c>
      <c r="O43" s="76"/>
    </row>
    <row r="44" spans="1:15" s="14" customFormat="1">
      <c r="A44" s="72"/>
      <c r="B44" s="492" t="s">
        <v>514</v>
      </c>
      <c r="C44" s="488"/>
      <c r="D44" s="71"/>
      <c r="E44" s="484">
        <f t="shared" ref="E44:N44" si="9">ROUND(SUM(D43*E16+E43*E17)/12,4)</f>
        <v>8.5460999999999991</v>
      </c>
      <c r="F44" s="484">
        <f t="shared" si="9"/>
        <v>8.6013999999999999</v>
      </c>
      <c r="G44" s="484">
        <f t="shared" si="9"/>
        <v>8.5136000000000003</v>
      </c>
      <c r="H44" s="484">
        <f t="shared" si="9"/>
        <v>8.5276999999999994</v>
      </c>
      <c r="I44" s="484">
        <f t="shared" si="9"/>
        <v>8.6286000000000005</v>
      </c>
      <c r="J44" s="484">
        <f t="shared" si="9"/>
        <v>8.7567000000000004</v>
      </c>
      <c r="K44" s="484">
        <f t="shared" si="9"/>
        <v>8.8894000000000002</v>
      </c>
      <c r="L44" s="484">
        <f t="shared" si="9"/>
        <v>8.9766999999999992</v>
      </c>
      <c r="M44" s="484">
        <f t="shared" si="9"/>
        <v>0</v>
      </c>
      <c r="N44" s="484">
        <f t="shared" si="9"/>
        <v>0</v>
      </c>
      <c r="O44" s="489"/>
    </row>
    <row r="45" spans="1:15" s="70" customFormat="1" ht="14">
      <c r="A45" s="72"/>
      <c r="B45" s="492"/>
      <c r="C45" s="488"/>
      <c r="D45" s="71"/>
      <c r="E45" s="71"/>
      <c r="F45" s="71"/>
      <c r="G45" s="71"/>
      <c r="H45" s="71"/>
      <c r="I45" s="71"/>
      <c r="J45" s="71"/>
      <c r="K45" s="71"/>
      <c r="L45" s="487"/>
      <c r="M45" s="487"/>
      <c r="N45" s="487"/>
      <c r="O45" s="493"/>
    </row>
    <row r="46" spans="1:15" s="64" customFormat="1" ht="14">
      <c r="A46" s="62"/>
      <c r="B46" s="604">
        <f>'1.  LRAMVA Summary'!B33</f>
        <v>0</v>
      </c>
      <c r="C46" s="900">
        <f>'2. LRAMVA Threshold'!H43</f>
        <v>0</v>
      </c>
      <c r="D46" s="46"/>
      <c r="E46" s="46"/>
      <c r="F46" s="46"/>
      <c r="G46" s="46"/>
      <c r="H46" s="46"/>
      <c r="I46" s="46"/>
      <c r="J46" s="46"/>
      <c r="K46" s="46"/>
      <c r="L46" s="46"/>
      <c r="M46" s="46"/>
      <c r="N46" s="46"/>
      <c r="O46" s="69"/>
    </row>
    <row r="47" spans="1:15" s="18" customFormat="1" hidden="1" outlineLevel="1">
      <c r="A47" s="4"/>
      <c r="B47" s="536" t="s">
        <v>511</v>
      </c>
      <c r="C47" s="901"/>
      <c r="D47" s="46"/>
      <c r="E47" s="46"/>
      <c r="F47" s="46"/>
      <c r="G47" s="46"/>
      <c r="H47" s="46"/>
      <c r="I47" s="46"/>
      <c r="J47" s="46"/>
      <c r="K47" s="46"/>
      <c r="L47" s="46"/>
      <c r="M47" s="46"/>
      <c r="N47" s="46"/>
      <c r="O47" s="69"/>
    </row>
    <row r="48" spans="1:15" s="18" customFormat="1" hidden="1" outlineLevel="1">
      <c r="A48" s="4"/>
      <c r="B48" s="536" t="s">
        <v>512</v>
      </c>
      <c r="C48" s="901"/>
      <c r="D48" s="46"/>
      <c r="E48" s="46"/>
      <c r="F48" s="46"/>
      <c r="G48" s="46"/>
      <c r="H48" s="46"/>
      <c r="I48" s="46"/>
      <c r="J48" s="46"/>
      <c r="K48" s="46"/>
      <c r="L48" s="46"/>
      <c r="M48" s="46"/>
      <c r="N48" s="46"/>
      <c r="O48" s="69"/>
    </row>
    <row r="49" spans="1:15" s="18" customFormat="1" hidden="1" outlineLevel="1">
      <c r="A49" s="4"/>
      <c r="B49" s="536" t="s">
        <v>490</v>
      </c>
      <c r="C49" s="901"/>
      <c r="D49" s="46"/>
      <c r="E49" s="46"/>
      <c r="F49" s="46"/>
      <c r="G49" s="46"/>
      <c r="H49" s="46"/>
      <c r="I49" s="46"/>
      <c r="J49" s="46"/>
      <c r="K49" s="46"/>
      <c r="L49" s="46"/>
      <c r="M49" s="46"/>
      <c r="N49" s="46"/>
      <c r="O49" s="69"/>
    </row>
    <row r="50" spans="1:15" s="18" customFormat="1" collapsed="1">
      <c r="A50" s="4"/>
      <c r="B50" s="536" t="s">
        <v>513</v>
      </c>
      <c r="C50" s="902"/>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514</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
      <c r="A52" s="72"/>
      <c r="B52" s="492"/>
      <c r="C52" s="488"/>
      <c r="D52" s="71"/>
      <c r="E52" s="71"/>
      <c r="F52" s="71"/>
      <c r="G52" s="71"/>
      <c r="H52" s="71"/>
      <c r="I52" s="71"/>
      <c r="J52" s="71"/>
      <c r="K52" s="71"/>
      <c r="L52" s="494"/>
      <c r="M52" s="494"/>
      <c r="N52" s="494"/>
      <c r="O52" s="493"/>
    </row>
    <row r="53" spans="1:15" s="64" customFormat="1" ht="14">
      <c r="A53" s="62"/>
      <c r="B53" s="604">
        <f>'1.  LRAMVA Summary'!B34</f>
        <v>0</v>
      </c>
      <c r="C53" s="900">
        <f>'2. LRAMVA Threshold'!I43</f>
        <v>0</v>
      </c>
      <c r="D53" s="46"/>
      <c r="E53" s="46"/>
      <c r="F53" s="46"/>
      <c r="G53" s="46"/>
      <c r="H53" s="46"/>
      <c r="I53" s="46"/>
      <c r="J53" s="46"/>
      <c r="K53" s="46"/>
      <c r="L53" s="46"/>
      <c r="M53" s="46"/>
      <c r="N53" s="46"/>
      <c r="O53" s="69"/>
    </row>
    <row r="54" spans="1:15" s="18" customFormat="1" hidden="1" outlineLevel="1">
      <c r="A54" s="4"/>
      <c r="B54" s="536" t="s">
        <v>511</v>
      </c>
      <c r="C54" s="901"/>
      <c r="D54" s="46"/>
      <c r="E54" s="46"/>
      <c r="F54" s="46"/>
      <c r="G54" s="46"/>
      <c r="H54" s="46"/>
      <c r="I54" s="46"/>
      <c r="J54" s="46"/>
      <c r="K54" s="46"/>
      <c r="L54" s="46"/>
      <c r="M54" s="46"/>
      <c r="N54" s="46"/>
      <c r="O54" s="69"/>
    </row>
    <row r="55" spans="1:15" s="18" customFormat="1" hidden="1" outlineLevel="1">
      <c r="A55" s="4"/>
      <c r="B55" s="536" t="s">
        <v>512</v>
      </c>
      <c r="C55" s="901"/>
      <c r="D55" s="46"/>
      <c r="E55" s="46"/>
      <c r="F55" s="46"/>
      <c r="G55" s="46"/>
      <c r="H55" s="46"/>
      <c r="I55" s="46"/>
      <c r="J55" s="46"/>
      <c r="K55" s="46"/>
      <c r="L55" s="46"/>
      <c r="M55" s="46"/>
      <c r="N55" s="46"/>
      <c r="O55" s="69"/>
    </row>
    <row r="56" spans="1:15" s="18" customFormat="1" hidden="1" outlineLevel="1">
      <c r="A56" s="4"/>
      <c r="B56" s="536" t="s">
        <v>490</v>
      </c>
      <c r="C56" s="901"/>
      <c r="D56" s="46"/>
      <c r="E56" s="46"/>
      <c r="F56" s="46"/>
      <c r="G56" s="46"/>
      <c r="H56" s="46"/>
      <c r="I56" s="46"/>
      <c r="J56" s="46"/>
      <c r="K56" s="46"/>
      <c r="L56" s="46"/>
      <c r="M56" s="46"/>
      <c r="N56" s="46"/>
      <c r="O56" s="69"/>
    </row>
    <row r="57" spans="1:15" s="18" customFormat="1" collapsed="1">
      <c r="A57" s="4"/>
      <c r="B57" s="536" t="s">
        <v>513</v>
      </c>
      <c r="C57" s="902"/>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514</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
      <c r="A59" s="72"/>
      <c r="B59" s="492"/>
      <c r="C59" s="488"/>
      <c r="D59" s="71"/>
      <c r="E59" s="71"/>
      <c r="F59" s="71"/>
      <c r="G59" s="71"/>
      <c r="H59" s="71"/>
      <c r="I59" s="71"/>
      <c r="J59" s="71"/>
      <c r="K59" s="71"/>
      <c r="L59" s="494"/>
      <c r="M59" s="494"/>
      <c r="N59" s="494"/>
      <c r="O59" s="493"/>
    </row>
    <row r="60" spans="1:15" s="64" customFormat="1" ht="14">
      <c r="A60" s="62"/>
      <c r="B60" s="604">
        <f>'1.  LRAMVA Summary'!B35</f>
        <v>0</v>
      </c>
      <c r="C60" s="900">
        <f>'2. LRAMVA Threshold'!J43</f>
        <v>0</v>
      </c>
      <c r="D60" s="46"/>
      <c r="E60" s="46"/>
      <c r="F60" s="46"/>
      <c r="G60" s="46"/>
      <c r="H60" s="46"/>
      <c r="I60" s="46"/>
      <c r="J60" s="46"/>
      <c r="K60" s="46"/>
      <c r="L60" s="46"/>
      <c r="M60" s="46"/>
      <c r="N60" s="46"/>
      <c r="O60" s="69"/>
    </row>
    <row r="61" spans="1:15" s="18" customFormat="1" hidden="1" outlineLevel="1">
      <c r="A61" s="4"/>
      <c r="B61" s="536" t="s">
        <v>511</v>
      </c>
      <c r="C61" s="901"/>
      <c r="D61" s="46"/>
      <c r="E61" s="46"/>
      <c r="F61" s="46"/>
      <c r="G61" s="46"/>
      <c r="H61" s="46"/>
      <c r="I61" s="46"/>
      <c r="J61" s="46"/>
      <c r="K61" s="46"/>
      <c r="L61" s="46"/>
      <c r="M61" s="46"/>
      <c r="N61" s="46"/>
      <c r="O61" s="69"/>
    </row>
    <row r="62" spans="1:15" s="18" customFormat="1" hidden="1" outlineLevel="1">
      <c r="A62" s="4"/>
      <c r="B62" s="536" t="s">
        <v>512</v>
      </c>
      <c r="C62" s="901"/>
      <c r="D62" s="46"/>
      <c r="E62" s="46"/>
      <c r="F62" s="46"/>
      <c r="G62" s="46"/>
      <c r="H62" s="46"/>
      <c r="I62" s="46"/>
      <c r="J62" s="46"/>
      <c r="K62" s="46"/>
      <c r="L62" s="46"/>
      <c r="M62" s="46"/>
      <c r="N62" s="46"/>
      <c r="O62" s="69"/>
    </row>
    <row r="63" spans="1:15" s="18" customFormat="1" hidden="1" outlineLevel="1">
      <c r="A63" s="4"/>
      <c r="B63" s="536" t="s">
        <v>490</v>
      </c>
      <c r="C63" s="901"/>
      <c r="D63" s="46"/>
      <c r="E63" s="46"/>
      <c r="F63" s="46"/>
      <c r="G63" s="46"/>
      <c r="H63" s="46"/>
      <c r="I63" s="46"/>
      <c r="J63" s="46"/>
      <c r="K63" s="46"/>
      <c r="L63" s="46"/>
      <c r="M63" s="46"/>
      <c r="N63" s="46"/>
      <c r="O63" s="69"/>
    </row>
    <row r="64" spans="1:15" s="18" customFormat="1" collapsed="1">
      <c r="A64" s="4"/>
      <c r="B64" s="536" t="s">
        <v>513</v>
      </c>
      <c r="C64" s="902"/>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514</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ht="14">
      <c r="A67" s="62"/>
      <c r="B67" s="604">
        <f>'1.  LRAMVA Summary'!B36</f>
        <v>0</v>
      </c>
      <c r="C67" s="900">
        <f>'2. LRAMVA Threshold'!K43</f>
        <v>0</v>
      </c>
      <c r="D67" s="46"/>
      <c r="E67" s="46"/>
      <c r="F67" s="46"/>
      <c r="G67" s="46"/>
      <c r="H67" s="46"/>
      <c r="I67" s="46"/>
      <c r="J67" s="46"/>
      <c r="K67" s="46"/>
      <c r="L67" s="46"/>
      <c r="M67" s="46"/>
      <c r="N67" s="46"/>
      <c r="O67" s="69"/>
    </row>
    <row r="68" spans="1:15" s="18" customFormat="1" hidden="1" outlineLevel="1">
      <c r="A68" s="4"/>
      <c r="B68" s="536" t="s">
        <v>511</v>
      </c>
      <c r="C68" s="901"/>
      <c r="D68" s="46"/>
      <c r="E68" s="46"/>
      <c r="F68" s="46"/>
      <c r="G68" s="46"/>
      <c r="H68" s="46"/>
      <c r="I68" s="46"/>
      <c r="J68" s="46"/>
      <c r="K68" s="46"/>
      <c r="L68" s="46"/>
      <c r="M68" s="46"/>
      <c r="N68" s="46"/>
      <c r="O68" s="69"/>
    </row>
    <row r="69" spans="1:15" s="18" customFormat="1" hidden="1" outlineLevel="1">
      <c r="A69" s="4"/>
      <c r="B69" s="536" t="s">
        <v>512</v>
      </c>
      <c r="C69" s="901"/>
      <c r="D69" s="46"/>
      <c r="E69" s="46"/>
      <c r="F69" s="46"/>
      <c r="G69" s="46"/>
      <c r="H69" s="46"/>
      <c r="I69" s="46"/>
      <c r="J69" s="46"/>
      <c r="K69" s="46"/>
      <c r="L69" s="46"/>
      <c r="M69" s="46"/>
      <c r="N69" s="46"/>
      <c r="O69" s="69"/>
    </row>
    <row r="70" spans="1:15" s="18" customFormat="1" hidden="1" outlineLevel="1">
      <c r="A70" s="4"/>
      <c r="B70" s="536" t="s">
        <v>490</v>
      </c>
      <c r="C70" s="901"/>
      <c r="D70" s="46"/>
      <c r="E70" s="46"/>
      <c r="F70" s="46"/>
      <c r="G70" s="46"/>
      <c r="H70" s="46"/>
      <c r="I70" s="46"/>
      <c r="J70" s="46"/>
      <c r="K70" s="46"/>
      <c r="L70" s="46"/>
      <c r="M70" s="46"/>
      <c r="N70" s="46"/>
      <c r="O70" s="69"/>
    </row>
    <row r="71" spans="1:15" s="18" customFormat="1" collapsed="1">
      <c r="A71" s="4"/>
      <c r="B71" s="536" t="s">
        <v>513</v>
      </c>
      <c r="C71" s="902"/>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ht="14">
      <c r="A74" s="62"/>
      <c r="B74" s="604">
        <f>'1.  LRAMVA Summary'!B37</f>
        <v>0</v>
      </c>
      <c r="C74" s="900">
        <f>'2. LRAMVA Threshold'!L43</f>
        <v>0</v>
      </c>
      <c r="D74" s="46"/>
      <c r="E74" s="46"/>
      <c r="F74" s="46"/>
      <c r="G74" s="46"/>
      <c r="H74" s="46"/>
      <c r="I74" s="46"/>
      <c r="J74" s="46"/>
      <c r="K74" s="46"/>
      <c r="L74" s="46"/>
      <c r="M74" s="46"/>
      <c r="N74" s="46"/>
      <c r="O74" s="69"/>
    </row>
    <row r="75" spans="1:15" s="18" customFormat="1" hidden="1" outlineLevel="1">
      <c r="A75" s="4"/>
      <c r="B75" s="536" t="s">
        <v>511</v>
      </c>
      <c r="C75" s="901"/>
      <c r="D75" s="46"/>
      <c r="E75" s="46"/>
      <c r="F75" s="46"/>
      <c r="G75" s="46"/>
      <c r="H75" s="46"/>
      <c r="I75" s="46"/>
      <c r="J75" s="46"/>
      <c r="K75" s="46"/>
      <c r="L75" s="46"/>
      <c r="M75" s="46"/>
      <c r="N75" s="46"/>
      <c r="O75" s="69"/>
    </row>
    <row r="76" spans="1:15" s="18" customFormat="1" hidden="1" outlineLevel="1">
      <c r="A76" s="4"/>
      <c r="B76" s="536" t="s">
        <v>512</v>
      </c>
      <c r="C76" s="901"/>
      <c r="D76" s="46"/>
      <c r="E76" s="46"/>
      <c r="F76" s="46"/>
      <c r="G76" s="46"/>
      <c r="H76" s="46"/>
      <c r="I76" s="46"/>
      <c r="J76" s="46"/>
      <c r="K76" s="46"/>
      <c r="L76" s="46"/>
      <c r="M76" s="46"/>
      <c r="N76" s="46"/>
      <c r="O76" s="69"/>
    </row>
    <row r="77" spans="1:15" s="18" customFormat="1" hidden="1" outlineLevel="1">
      <c r="A77" s="4"/>
      <c r="B77" s="536" t="s">
        <v>490</v>
      </c>
      <c r="C77" s="901"/>
      <c r="D77" s="46"/>
      <c r="E77" s="46"/>
      <c r="F77" s="46"/>
      <c r="G77" s="46"/>
      <c r="H77" s="46"/>
      <c r="I77" s="46"/>
      <c r="J77" s="46"/>
      <c r="K77" s="46"/>
      <c r="L77" s="46"/>
      <c r="M77" s="46"/>
      <c r="N77" s="46"/>
      <c r="O77" s="69"/>
    </row>
    <row r="78" spans="1:15" s="18" customFormat="1" collapsed="1">
      <c r="A78" s="4"/>
      <c r="B78" s="536" t="s">
        <v>513</v>
      </c>
      <c r="C78" s="90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ht="14">
      <c r="A81" s="62"/>
      <c r="B81" s="604">
        <f>'1.  LRAMVA Summary'!B38</f>
        <v>0</v>
      </c>
      <c r="C81" s="900">
        <f>'2. LRAMVA Threshold'!M43</f>
        <v>0</v>
      </c>
      <c r="D81" s="46"/>
      <c r="E81" s="46"/>
      <c r="F81" s="46"/>
      <c r="G81" s="46"/>
      <c r="H81" s="46"/>
      <c r="I81" s="46"/>
      <c r="J81" s="46"/>
      <c r="K81" s="46"/>
      <c r="L81" s="46"/>
      <c r="M81" s="46"/>
      <c r="N81" s="46"/>
      <c r="O81" s="69"/>
    </row>
    <row r="82" spans="1:15" s="18" customFormat="1" hidden="1" outlineLevel="1">
      <c r="A82" s="4"/>
      <c r="B82" s="536" t="s">
        <v>511</v>
      </c>
      <c r="C82" s="901"/>
      <c r="D82" s="46"/>
      <c r="E82" s="46"/>
      <c r="F82" s="46"/>
      <c r="G82" s="46"/>
      <c r="H82" s="46"/>
      <c r="I82" s="46"/>
      <c r="J82" s="46"/>
      <c r="K82" s="46"/>
      <c r="L82" s="46"/>
      <c r="M82" s="46"/>
      <c r="N82" s="46"/>
      <c r="O82" s="69"/>
    </row>
    <row r="83" spans="1:15" s="18" customFormat="1" hidden="1" outlineLevel="1">
      <c r="A83" s="4"/>
      <c r="B83" s="536" t="s">
        <v>512</v>
      </c>
      <c r="C83" s="901"/>
      <c r="D83" s="46"/>
      <c r="E83" s="46"/>
      <c r="F83" s="46"/>
      <c r="G83" s="46"/>
      <c r="H83" s="46"/>
      <c r="I83" s="46"/>
      <c r="J83" s="46"/>
      <c r="K83" s="46"/>
      <c r="L83" s="46"/>
      <c r="M83" s="46"/>
      <c r="N83" s="46"/>
      <c r="O83" s="69"/>
    </row>
    <row r="84" spans="1:15" s="18" customFormat="1" hidden="1" outlineLevel="1">
      <c r="A84" s="4"/>
      <c r="B84" s="536" t="s">
        <v>490</v>
      </c>
      <c r="C84" s="901"/>
      <c r="D84" s="46"/>
      <c r="E84" s="46"/>
      <c r="F84" s="46"/>
      <c r="G84" s="46"/>
      <c r="H84" s="46"/>
      <c r="I84" s="46"/>
      <c r="J84" s="46"/>
      <c r="K84" s="46"/>
      <c r="L84" s="46"/>
      <c r="M84" s="46"/>
      <c r="N84" s="46"/>
      <c r="O84" s="69"/>
    </row>
    <row r="85" spans="1:15" s="18" customFormat="1" collapsed="1">
      <c r="A85" s="4"/>
      <c r="B85" s="536" t="s">
        <v>513</v>
      </c>
      <c r="C85" s="90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ht="14">
      <c r="A88" s="62"/>
      <c r="B88" s="604">
        <f>'1.  LRAMVA Summary'!B39</f>
        <v>0</v>
      </c>
      <c r="C88" s="900">
        <f>'2. LRAMVA Threshold'!N43</f>
        <v>0</v>
      </c>
      <c r="D88" s="46"/>
      <c r="E88" s="46"/>
      <c r="F88" s="46"/>
      <c r="G88" s="46"/>
      <c r="H88" s="46"/>
      <c r="I88" s="46"/>
      <c r="J88" s="46"/>
      <c r="K88" s="46"/>
      <c r="L88" s="46"/>
      <c r="M88" s="46"/>
      <c r="N88" s="46"/>
      <c r="O88" s="69"/>
    </row>
    <row r="89" spans="1:15" s="18" customFormat="1" hidden="1" outlineLevel="1">
      <c r="A89" s="4"/>
      <c r="B89" s="536" t="s">
        <v>511</v>
      </c>
      <c r="C89" s="901"/>
      <c r="D89" s="46"/>
      <c r="E89" s="46"/>
      <c r="F89" s="46"/>
      <c r="G89" s="46"/>
      <c r="H89" s="46"/>
      <c r="I89" s="46"/>
      <c r="J89" s="46"/>
      <c r="K89" s="46"/>
      <c r="L89" s="46"/>
      <c r="M89" s="46"/>
      <c r="N89" s="46"/>
      <c r="O89" s="69"/>
    </row>
    <row r="90" spans="1:15" s="18" customFormat="1" hidden="1" outlineLevel="1">
      <c r="A90" s="4"/>
      <c r="B90" s="536" t="s">
        <v>512</v>
      </c>
      <c r="C90" s="901"/>
      <c r="D90" s="46"/>
      <c r="E90" s="46"/>
      <c r="F90" s="46"/>
      <c r="G90" s="46"/>
      <c r="H90" s="46"/>
      <c r="I90" s="46"/>
      <c r="J90" s="46"/>
      <c r="K90" s="46"/>
      <c r="L90" s="46"/>
      <c r="M90" s="46"/>
      <c r="N90" s="46"/>
      <c r="O90" s="69"/>
    </row>
    <row r="91" spans="1:15" s="18" customFormat="1" hidden="1" outlineLevel="1">
      <c r="A91" s="4"/>
      <c r="B91" s="536" t="s">
        <v>490</v>
      </c>
      <c r="C91" s="901"/>
      <c r="D91" s="46"/>
      <c r="E91" s="46"/>
      <c r="F91" s="46"/>
      <c r="G91" s="46"/>
      <c r="H91" s="46"/>
      <c r="I91" s="46"/>
      <c r="J91" s="46"/>
      <c r="K91" s="46"/>
      <c r="L91" s="46"/>
      <c r="M91" s="46"/>
      <c r="N91" s="46"/>
      <c r="O91" s="69"/>
    </row>
    <row r="92" spans="1:15" s="18" customFormat="1" collapsed="1">
      <c r="A92" s="4"/>
      <c r="B92" s="536" t="s">
        <v>513</v>
      </c>
      <c r="C92" s="90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ht="14">
      <c r="A95" s="62"/>
      <c r="B95" s="604">
        <f>'1.  LRAMVA Summary'!B40</f>
        <v>0</v>
      </c>
      <c r="C95" s="900">
        <f>'2. LRAMVA Threshold'!O43</f>
        <v>0</v>
      </c>
      <c r="D95" s="46"/>
      <c r="E95" s="46"/>
      <c r="F95" s="46"/>
      <c r="G95" s="46"/>
      <c r="H95" s="46"/>
      <c r="I95" s="46"/>
      <c r="J95" s="46"/>
      <c r="K95" s="46"/>
      <c r="L95" s="46"/>
      <c r="M95" s="46"/>
      <c r="N95" s="46"/>
      <c r="O95" s="69"/>
    </row>
    <row r="96" spans="1:15" s="18" customFormat="1" hidden="1" outlineLevel="1">
      <c r="A96" s="4"/>
      <c r="B96" s="536" t="s">
        <v>511</v>
      </c>
      <c r="C96" s="901"/>
      <c r="D96" s="46"/>
      <c r="E96" s="46"/>
      <c r="F96" s="46"/>
      <c r="G96" s="46"/>
      <c r="H96" s="46"/>
      <c r="I96" s="46"/>
      <c r="J96" s="46"/>
      <c r="K96" s="46"/>
      <c r="L96" s="46"/>
      <c r="M96" s="46"/>
      <c r="N96" s="46"/>
      <c r="O96" s="69"/>
    </row>
    <row r="97" spans="1:15" s="18" customFormat="1" hidden="1" outlineLevel="1">
      <c r="A97" s="4"/>
      <c r="B97" s="536" t="s">
        <v>512</v>
      </c>
      <c r="C97" s="901"/>
      <c r="D97" s="46"/>
      <c r="E97" s="46"/>
      <c r="F97" s="46"/>
      <c r="G97" s="46"/>
      <c r="H97" s="46"/>
      <c r="I97" s="46"/>
      <c r="J97" s="46"/>
      <c r="K97" s="46"/>
      <c r="L97" s="46"/>
      <c r="M97" s="46"/>
      <c r="N97" s="46"/>
      <c r="O97" s="69"/>
    </row>
    <row r="98" spans="1:15" s="18" customFormat="1" hidden="1" outlineLevel="1">
      <c r="A98" s="4"/>
      <c r="B98" s="536" t="s">
        <v>490</v>
      </c>
      <c r="C98" s="901"/>
      <c r="D98" s="46"/>
      <c r="E98" s="46"/>
      <c r="F98" s="46"/>
      <c r="G98" s="46"/>
      <c r="H98" s="46"/>
      <c r="I98" s="46"/>
      <c r="J98" s="46"/>
      <c r="K98" s="46"/>
      <c r="L98" s="46"/>
      <c r="M98" s="46"/>
      <c r="N98" s="46"/>
      <c r="O98" s="69"/>
    </row>
    <row r="99" spans="1:15" s="18" customFormat="1" collapsed="1">
      <c r="A99" s="4"/>
      <c r="B99" s="536" t="s">
        <v>513</v>
      </c>
      <c r="C99" s="90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ht="14">
      <c r="A102" s="62"/>
      <c r="B102" s="604">
        <f>'1.  LRAMVA Summary'!B41</f>
        <v>0</v>
      </c>
      <c r="C102" s="900">
        <f>'2. LRAMVA Threshold'!P43</f>
        <v>0</v>
      </c>
      <c r="D102" s="46"/>
      <c r="E102" s="46"/>
      <c r="F102" s="46"/>
      <c r="G102" s="46"/>
      <c r="H102" s="46"/>
      <c r="I102" s="46"/>
      <c r="J102" s="46"/>
      <c r="K102" s="46"/>
      <c r="L102" s="46"/>
      <c r="M102" s="46"/>
      <c r="N102" s="46"/>
      <c r="O102" s="69"/>
    </row>
    <row r="103" spans="1:15" s="18" customFormat="1" hidden="1" outlineLevel="1">
      <c r="A103" s="4"/>
      <c r="B103" s="536" t="s">
        <v>511</v>
      </c>
      <c r="C103" s="901"/>
      <c r="D103" s="46"/>
      <c r="E103" s="46"/>
      <c r="F103" s="46"/>
      <c r="G103" s="46"/>
      <c r="H103" s="46"/>
      <c r="I103" s="46"/>
      <c r="J103" s="46"/>
      <c r="K103" s="46"/>
      <c r="L103" s="46"/>
      <c r="M103" s="46"/>
      <c r="N103" s="46"/>
      <c r="O103" s="69"/>
    </row>
    <row r="104" spans="1:15" s="18" customFormat="1" hidden="1" outlineLevel="1">
      <c r="A104" s="4"/>
      <c r="B104" s="536" t="s">
        <v>512</v>
      </c>
      <c r="C104" s="901"/>
      <c r="D104" s="46"/>
      <c r="E104" s="46"/>
      <c r="F104" s="46"/>
      <c r="G104" s="46"/>
      <c r="H104" s="46"/>
      <c r="I104" s="46"/>
      <c r="J104" s="46"/>
      <c r="K104" s="46"/>
      <c r="L104" s="46"/>
      <c r="M104" s="46"/>
      <c r="N104" s="46"/>
      <c r="O104" s="69"/>
    </row>
    <row r="105" spans="1:15" s="18" customFormat="1" hidden="1" outlineLevel="1">
      <c r="A105" s="4"/>
      <c r="B105" s="536" t="s">
        <v>490</v>
      </c>
      <c r="C105" s="901"/>
      <c r="D105" s="46"/>
      <c r="E105" s="46"/>
      <c r="F105" s="46"/>
      <c r="G105" s="46"/>
      <c r="H105" s="46"/>
      <c r="I105" s="46"/>
      <c r="J105" s="46"/>
      <c r="K105" s="46"/>
      <c r="L105" s="46"/>
      <c r="M105" s="46"/>
      <c r="N105" s="46"/>
      <c r="O105" s="69"/>
    </row>
    <row r="106" spans="1:15" s="18" customFormat="1" collapsed="1">
      <c r="A106" s="4"/>
      <c r="B106" s="536" t="s">
        <v>513</v>
      </c>
      <c r="C106" s="90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ht="14">
      <c r="A109" s="62"/>
      <c r="B109" s="604">
        <f>'1.  LRAMVA Summary'!B42</f>
        <v>0</v>
      </c>
      <c r="C109" s="900">
        <f>'2. LRAMVA Threshold'!Q43</f>
        <v>0</v>
      </c>
      <c r="D109" s="46"/>
      <c r="E109" s="46"/>
      <c r="F109" s="46"/>
      <c r="G109" s="46"/>
      <c r="H109" s="46"/>
      <c r="I109" s="46"/>
      <c r="J109" s="46"/>
      <c r="K109" s="46"/>
      <c r="L109" s="46"/>
      <c r="M109" s="46"/>
      <c r="N109" s="46"/>
      <c r="O109" s="69"/>
    </row>
    <row r="110" spans="1:15" s="18" customFormat="1" hidden="1" outlineLevel="1">
      <c r="A110" s="4"/>
      <c r="B110" s="536" t="s">
        <v>511</v>
      </c>
      <c r="C110" s="901"/>
      <c r="D110" s="46"/>
      <c r="E110" s="46"/>
      <c r="F110" s="46"/>
      <c r="G110" s="46"/>
      <c r="H110" s="46"/>
      <c r="I110" s="46"/>
      <c r="J110" s="46"/>
      <c r="K110" s="46"/>
      <c r="L110" s="46"/>
      <c r="M110" s="46"/>
      <c r="N110" s="46"/>
      <c r="O110" s="69"/>
    </row>
    <row r="111" spans="1:15" s="18" customFormat="1" hidden="1" outlineLevel="1">
      <c r="A111" s="4"/>
      <c r="B111" s="536" t="s">
        <v>512</v>
      </c>
      <c r="C111" s="901"/>
      <c r="D111" s="46"/>
      <c r="E111" s="46"/>
      <c r="F111" s="46"/>
      <c r="G111" s="46"/>
      <c r="H111" s="46"/>
      <c r="I111" s="46"/>
      <c r="J111" s="46"/>
      <c r="K111" s="46"/>
      <c r="L111" s="46"/>
      <c r="M111" s="46"/>
      <c r="N111" s="46"/>
      <c r="O111" s="69"/>
    </row>
    <row r="112" spans="1:15" s="18" customFormat="1" hidden="1" outlineLevel="1">
      <c r="A112" s="4"/>
      <c r="B112" s="536" t="s">
        <v>490</v>
      </c>
      <c r="C112" s="901"/>
      <c r="D112" s="46"/>
      <c r="E112" s="46"/>
      <c r="F112" s="46"/>
      <c r="G112" s="46"/>
      <c r="H112" s="46"/>
      <c r="I112" s="46"/>
      <c r="J112" s="46"/>
      <c r="K112" s="46"/>
      <c r="L112" s="46"/>
      <c r="M112" s="46"/>
      <c r="N112" s="46"/>
      <c r="O112" s="69"/>
    </row>
    <row r="113" spans="1:17" s="18" customFormat="1" collapsed="1">
      <c r="A113" s="4"/>
      <c r="B113" s="536" t="s">
        <v>513</v>
      </c>
      <c r="C113" s="90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
      <c r="A115" s="72"/>
      <c r="B115" s="74"/>
      <c r="C115" s="81"/>
      <c r="D115" s="75"/>
      <c r="E115" s="75"/>
      <c r="F115" s="75"/>
      <c r="G115" s="75"/>
      <c r="H115" s="75"/>
      <c r="I115" s="75"/>
      <c r="J115" s="75"/>
      <c r="K115" s="495"/>
      <c r="L115" s="496"/>
      <c r="M115" s="496"/>
      <c r="N115" s="496"/>
      <c r="O115" s="497"/>
    </row>
    <row r="116" spans="1:17" s="3" customFormat="1" ht="21" customHeight="1">
      <c r="A116" s="4"/>
      <c r="B116" s="498" t="s">
        <v>702</v>
      </c>
      <c r="C116" s="98"/>
      <c r="D116" s="499"/>
      <c r="E116" s="499"/>
      <c r="F116" s="499"/>
      <c r="G116" s="499"/>
      <c r="H116" s="499"/>
      <c r="I116" s="499"/>
      <c r="J116" s="499"/>
      <c r="K116" s="499"/>
      <c r="L116" s="499"/>
      <c r="M116" s="499"/>
      <c r="N116" s="499"/>
      <c r="O116" s="499"/>
    </row>
    <row r="119" spans="1:17" ht="15.5">
      <c r="B119" s="118" t="s">
        <v>484</v>
      </c>
      <c r="J119" s="18"/>
    </row>
    <row r="120" spans="1:17" s="14" customFormat="1" ht="75.650000000000006" customHeight="1">
      <c r="A120" s="72"/>
      <c r="B120" s="904" t="s">
        <v>675</v>
      </c>
      <c r="C120" s="904"/>
      <c r="D120" s="904"/>
      <c r="E120" s="904"/>
      <c r="F120" s="904"/>
      <c r="G120" s="904"/>
      <c r="H120" s="904"/>
      <c r="I120" s="904"/>
      <c r="J120" s="904"/>
      <c r="K120" s="904"/>
      <c r="L120" s="904"/>
      <c r="M120" s="904"/>
      <c r="N120" s="904"/>
      <c r="O120" s="904"/>
      <c r="P120" s="904"/>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v>
      </c>
      <c r="F122" s="244" t="str">
        <f>'1.  LRAMVA Summary'!G52</f>
        <v>Street Lights</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0">
        <f t="shared" ref="C124:C129" si="30">HLOOKUP(B124,$E$15:$O$114,9,FALSE)</f>
        <v>1.9400000000000001E-2</v>
      </c>
      <c r="D124" s="681">
        <f>HLOOKUP(B124,$E$15:$O$114,16,FALSE)</f>
        <v>1.54E-2</v>
      </c>
      <c r="E124" s="682">
        <f>HLOOKUP(B124,$E$15:$O$114,23,FALSE)</f>
        <v>2.9674999999999998</v>
      </c>
      <c r="F124" s="681">
        <f>HLOOKUP(B124,$E$15:$O$114,30,FALSE)</f>
        <v>8.5460999999999991</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1.95E-2</v>
      </c>
      <c r="D125" s="684">
        <f>HLOOKUP(B125,$E$15:$O$114,16,FALSE)</f>
        <v>1.55E-2</v>
      </c>
      <c r="E125" s="685">
        <f>HLOOKUP(B125,$E$15:$O$114,23,FALSE)</f>
        <v>2.9866999999999999</v>
      </c>
      <c r="F125" s="684">
        <f>HLOOKUP(B125,$E$15:$O$114,30,FALSE)</f>
        <v>8.6013999999999999</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1.9900000000000001E-2</v>
      </c>
      <c r="D126" s="684">
        <f t="shared" ref="D126:D133" si="32">HLOOKUP(B126,$E$15:$O$114,16,FALSE)</f>
        <v>1.5699999999999999E-2</v>
      </c>
      <c r="E126" s="685">
        <f t="shared" ref="E126:E133" si="33">HLOOKUP(B126,$E$15:$O$114,23,FALSE)</f>
        <v>3.0550999999999999</v>
      </c>
      <c r="F126" s="684">
        <f t="shared" ref="F126:F133" si="34">HLOOKUP(B126,$E$15:$O$114,30,FALSE)</f>
        <v>8.5136000000000003</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2.0199999999999999E-2</v>
      </c>
      <c r="D127" s="684">
        <f>HLOOKUP(B127,$E$15:$O$114,16,FALSE)</f>
        <v>1.5900000000000001E-2</v>
      </c>
      <c r="E127" s="685">
        <f>HLOOKUP(B127,$E$15:$O$114,23,FALSE)</f>
        <v>3.1105999999999998</v>
      </c>
      <c r="F127" s="684">
        <f>HLOOKUP(B127,$E$15:$O$114,30,FALSE)</f>
        <v>8.5276999999999994</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2.0400000000000001E-2</v>
      </c>
      <c r="D128" s="684">
        <f t="shared" si="32"/>
        <v>1.61E-2</v>
      </c>
      <c r="E128" s="685">
        <f t="shared" si="33"/>
        <v>3.1474000000000002</v>
      </c>
      <c r="F128" s="684">
        <f t="shared" si="34"/>
        <v>8.6286000000000005</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1.7299999999999999E-2</v>
      </c>
      <c r="D129" s="684">
        <f t="shared" si="32"/>
        <v>1.6400000000000001E-2</v>
      </c>
      <c r="E129" s="685">
        <f t="shared" si="33"/>
        <v>3.1941000000000002</v>
      </c>
      <c r="F129" s="684">
        <f t="shared" si="34"/>
        <v>8.7567000000000004</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1.24E-2</v>
      </c>
      <c r="D130" s="684">
        <f t="shared" si="32"/>
        <v>1.66E-2</v>
      </c>
      <c r="E130" s="685">
        <f t="shared" si="33"/>
        <v>3.2425999999999999</v>
      </c>
      <c r="F130" s="684">
        <f t="shared" si="34"/>
        <v>8.8894000000000002</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1">
        <v>2018</v>
      </c>
      <c r="C131" s="683">
        <f t="shared" ref="C131:C133" si="44">HLOOKUP(B131,$E$15:$O$114,9,FALSE)</f>
        <v>7.1999999999999998E-3</v>
      </c>
      <c r="D131" s="684">
        <f t="shared" si="32"/>
        <v>1.6799999999999999E-2</v>
      </c>
      <c r="E131" s="685">
        <f t="shared" si="33"/>
        <v>3.2744</v>
      </c>
      <c r="F131" s="684">
        <f t="shared" si="34"/>
        <v>8.9766999999999992</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1">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2">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703</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2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W173"/>
  <sheetViews>
    <sheetView tabSelected="1" topLeftCell="A46" zoomScale="90" zoomScaleNormal="90" workbookViewId="0">
      <selection activeCell="B18" sqref="B18:B19"/>
    </sheetView>
  </sheetViews>
  <sheetFormatPr defaultColWidth="9.1796875" defaultRowHeight="14.5"/>
  <cols>
    <col min="1" max="1" width="9.1796875" style="12"/>
    <col min="2" max="2" width="81.7265625" style="12" customWidth="1"/>
    <col min="3" max="3" width="13.7265625" style="12" customWidth="1"/>
    <col min="4" max="4" width="9.1796875" style="12"/>
    <col min="5" max="5" width="16" style="12" customWidth="1"/>
    <col min="6" max="16384" width="9.1796875" style="12"/>
  </cols>
  <sheetData>
    <row r="14" spans="2:23" ht="15.5">
      <c r="B14" s="588" t="s">
        <v>505</v>
      </c>
    </row>
    <row r="15" spans="2:23" ht="15.5">
      <c r="B15" s="588"/>
    </row>
    <row r="16" spans="2:23" s="667" customFormat="1" ht="28.5" customHeight="1">
      <c r="B16" s="916" t="s">
        <v>631</v>
      </c>
      <c r="C16" s="916"/>
      <c r="D16" s="916"/>
      <c r="E16" s="916"/>
      <c r="F16" s="916"/>
      <c r="G16" s="916"/>
      <c r="H16" s="860"/>
      <c r="I16" s="860"/>
      <c r="J16" s="860"/>
      <c r="K16" s="860"/>
      <c r="L16" s="860"/>
      <c r="M16" s="860"/>
      <c r="N16" s="860"/>
      <c r="O16" s="860"/>
      <c r="P16" s="860"/>
      <c r="Q16" s="860"/>
      <c r="R16" s="860"/>
      <c r="S16" s="860"/>
      <c r="T16" s="860"/>
      <c r="U16" s="860"/>
      <c r="V16" s="860"/>
      <c r="W16" s="860"/>
    </row>
    <row r="18" spans="2:7">
      <c r="B18" s="910" t="s">
        <v>724</v>
      </c>
      <c r="C18" s="912" t="s">
        <v>243</v>
      </c>
      <c r="D18" s="913"/>
      <c r="E18" s="913"/>
      <c r="F18" s="913"/>
      <c r="G18" s="914"/>
    </row>
    <row r="19" spans="2:7" ht="28">
      <c r="B19" s="911"/>
      <c r="C19" s="751" t="s">
        <v>29</v>
      </c>
      <c r="D19" s="752" t="s">
        <v>371</v>
      </c>
      <c r="E19" s="752" t="s">
        <v>728</v>
      </c>
      <c r="F19" s="752" t="s">
        <v>31</v>
      </c>
      <c r="G19" s="753" t="s">
        <v>26</v>
      </c>
    </row>
    <row r="20" spans="2:7" ht="15.5">
      <c r="B20" s="754" t="s">
        <v>0</v>
      </c>
      <c r="C20" s="755"/>
      <c r="D20" s="755"/>
      <c r="E20" s="755"/>
      <c r="F20" s="755"/>
      <c r="G20" s="756"/>
    </row>
    <row r="21" spans="2:7" ht="15.5">
      <c r="B21" s="757" t="s">
        <v>1</v>
      </c>
      <c r="C21" s="777">
        <v>1</v>
      </c>
      <c r="D21" s="769"/>
      <c r="E21" s="769"/>
      <c r="F21" s="769"/>
      <c r="G21" s="759">
        <f>SUM(C21:F21)</f>
        <v>1</v>
      </c>
    </row>
    <row r="22" spans="2:7" ht="15.5">
      <c r="B22" s="757" t="s">
        <v>2</v>
      </c>
      <c r="C22" s="777">
        <v>1</v>
      </c>
      <c r="D22" s="769"/>
      <c r="E22" s="769"/>
      <c r="F22" s="769"/>
      <c r="G22" s="759">
        <f>SUM(C22:F22)</f>
        <v>1</v>
      </c>
    </row>
    <row r="23" spans="2:7" ht="15.5">
      <c r="B23" s="757" t="s">
        <v>3</v>
      </c>
      <c r="C23" s="777">
        <v>1</v>
      </c>
      <c r="D23" s="769"/>
      <c r="E23" s="769"/>
      <c r="F23" s="769"/>
      <c r="G23" s="759">
        <f>SUM(C23:F23)</f>
        <v>1</v>
      </c>
    </row>
    <row r="24" spans="2:7" ht="15.5">
      <c r="B24" s="757" t="s">
        <v>4</v>
      </c>
      <c r="C24" s="777">
        <v>1</v>
      </c>
      <c r="D24" s="769"/>
      <c r="E24" s="769"/>
      <c r="F24" s="769"/>
      <c r="G24" s="759">
        <f>SUM(C24:F24)</f>
        <v>1</v>
      </c>
    </row>
    <row r="25" spans="2:7" ht="15.5">
      <c r="B25" s="757" t="s">
        <v>5</v>
      </c>
      <c r="C25" s="777">
        <v>1</v>
      </c>
      <c r="D25" s="769"/>
      <c r="E25" s="769"/>
      <c r="F25" s="769"/>
      <c r="G25" s="759">
        <f>SUM(C25:F25)</f>
        <v>1</v>
      </c>
    </row>
    <row r="26" spans="2:7" ht="15.5">
      <c r="B26" s="761"/>
      <c r="C26" s="770"/>
      <c r="D26" s="770"/>
      <c r="E26" s="770"/>
      <c r="F26" s="770"/>
      <c r="G26" s="760"/>
    </row>
    <row r="27" spans="2:7" ht="15.5">
      <c r="B27" s="754" t="s">
        <v>8</v>
      </c>
      <c r="C27" s="771"/>
      <c r="D27" s="771"/>
      <c r="E27" s="771"/>
      <c r="F27" s="771"/>
      <c r="G27" s="756"/>
    </row>
    <row r="28" spans="2:7" ht="15.5">
      <c r="B28" s="763" t="s">
        <v>21</v>
      </c>
      <c r="C28" s="772"/>
      <c r="D28" s="777">
        <v>1</v>
      </c>
      <c r="E28" s="772"/>
      <c r="F28" s="772"/>
      <c r="G28" s="759">
        <f>SUM(C28:F28)</f>
        <v>1</v>
      </c>
    </row>
    <row r="29" spans="2:7" ht="15.5">
      <c r="B29" s="763" t="s">
        <v>20</v>
      </c>
      <c r="C29" s="772"/>
      <c r="D29" s="777">
        <v>1</v>
      </c>
      <c r="E29" s="772"/>
      <c r="F29" s="772"/>
      <c r="G29" s="759">
        <f>SUM(C29:F29)</f>
        <v>1</v>
      </c>
    </row>
    <row r="30" spans="2:7" s="743" customFormat="1" ht="15.5">
      <c r="B30" s="763" t="s">
        <v>9</v>
      </c>
      <c r="C30" s="772"/>
      <c r="D30" s="777"/>
      <c r="E30" s="772"/>
      <c r="F30" s="772"/>
      <c r="G30" s="759">
        <f>SUM(C30:F30)</f>
        <v>0</v>
      </c>
    </row>
    <row r="31" spans="2:7" ht="15.5">
      <c r="B31" s="764"/>
      <c r="C31" s="773"/>
      <c r="D31" s="774"/>
      <c r="E31" s="774"/>
      <c r="F31" s="774"/>
      <c r="G31" s="765"/>
    </row>
    <row r="32" spans="2:7" ht="15.5">
      <c r="B32" s="754" t="s">
        <v>10</v>
      </c>
      <c r="C32" s="771"/>
      <c r="D32" s="771"/>
      <c r="E32" s="771"/>
      <c r="F32" s="771"/>
      <c r="G32" s="756"/>
    </row>
    <row r="33" spans="2:7" ht="15.5">
      <c r="B33" s="779" t="s">
        <v>22</v>
      </c>
      <c r="C33" s="769"/>
      <c r="D33" s="777">
        <f>+'4.  2011-2014 LRAM'!Z84</f>
        <v>6.3129909910720233E-2</v>
      </c>
      <c r="E33" s="777">
        <f>+'4.  2011-2014 LRAM'!AA84</f>
        <v>0.93687009008927979</v>
      </c>
      <c r="F33" s="772"/>
      <c r="G33" s="759">
        <f>SUM(C33:F33)</f>
        <v>1</v>
      </c>
    </row>
    <row r="34" spans="2:7" ht="15.5">
      <c r="B34" s="764"/>
      <c r="C34" s="770"/>
      <c r="D34" s="770"/>
      <c r="E34" s="770"/>
      <c r="F34" s="770"/>
      <c r="G34" s="760"/>
    </row>
    <row r="35" spans="2:7" ht="15.5">
      <c r="B35" s="754" t="s">
        <v>14</v>
      </c>
      <c r="C35" s="771"/>
      <c r="D35" s="771"/>
      <c r="E35" s="771"/>
      <c r="F35" s="771"/>
      <c r="G35" s="756"/>
    </row>
    <row r="36" spans="2:7" ht="15.5">
      <c r="B36" s="764" t="s">
        <v>14</v>
      </c>
      <c r="C36" s="777">
        <v>1</v>
      </c>
      <c r="D36" s="769"/>
      <c r="E36" s="769"/>
      <c r="F36" s="769"/>
      <c r="G36" s="759">
        <f>SUM(C36:F36)</f>
        <v>1</v>
      </c>
    </row>
    <row r="37" spans="2:7" s="743" customFormat="1" ht="15.5">
      <c r="B37" s="763" t="s">
        <v>9</v>
      </c>
      <c r="C37" s="777"/>
      <c r="D37" s="769"/>
      <c r="E37" s="769"/>
      <c r="F37" s="769"/>
      <c r="G37" s="759">
        <f>SUM(C37:F37)</f>
        <v>0</v>
      </c>
    </row>
    <row r="38" spans="2:7" ht="15.5">
      <c r="B38" s="764"/>
      <c r="C38" s="770"/>
      <c r="D38" s="770"/>
      <c r="E38" s="770"/>
      <c r="F38" s="770"/>
      <c r="G38" s="760"/>
    </row>
    <row r="39" spans="2:7" ht="15.5">
      <c r="B39" s="754" t="s">
        <v>15</v>
      </c>
      <c r="C39" s="771"/>
      <c r="D39" s="771"/>
      <c r="E39" s="771"/>
      <c r="F39" s="771"/>
      <c r="G39" s="756"/>
    </row>
    <row r="40" spans="2:7" ht="15.5">
      <c r="B40" s="766" t="s">
        <v>16</v>
      </c>
      <c r="C40" s="769"/>
      <c r="D40" s="777"/>
      <c r="E40" s="777">
        <f>+'4.  2011-2014 LRAM'!AA102</f>
        <v>0.89996694840546365</v>
      </c>
      <c r="F40" s="769"/>
      <c r="G40" s="759">
        <f>SUM(C40:F40)</f>
        <v>0.89996694840546365</v>
      </c>
    </row>
    <row r="41" spans="2:7" ht="15.5">
      <c r="B41" s="780" t="s">
        <v>17</v>
      </c>
      <c r="C41" s="783"/>
      <c r="D41" s="782">
        <f>+'4.  2011-2014 LRAM'!Z105</f>
        <v>1</v>
      </c>
      <c r="E41" s="782"/>
      <c r="F41" s="781"/>
      <c r="G41" s="778">
        <f>SUM(C41:F41)</f>
        <v>1</v>
      </c>
    </row>
    <row r="42" spans="2:7">
      <c r="B42" s="744"/>
      <c r="C42" s="745"/>
      <c r="D42" s="745"/>
      <c r="E42" s="745"/>
      <c r="F42" s="745"/>
      <c r="G42" s="746"/>
    </row>
    <row r="43" spans="2:7" ht="15.5">
      <c r="B43" s="749"/>
      <c r="C43" s="748"/>
      <c r="D43" s="747"/>
      <c r="E43" s="747"/>
      <c r="F43" s="747"/>
      <c r="G43" s="750"/>
    </row>
    <row r="44" spans="2:7">
      <c r="B44" s="910" t="s">
        <v>725</v>
      </c>
      <c r="C44" s="912" t="s">
        <v>243</v>
      </c>
      <c r="D44" s="913"/>
      <c r="E44" s="913"/>
      <c r="F44" s="913"/>
      <c r="G44" s="914"/>
    </row>
    <row r="45" spans="2:7" ht="28">
      <c r="B45" s="911"/>
      <c r="C45" s="751" t="s">
        <v>29</v>
      </c>
      <c r="D45" s="751" t="s">
        <v>371</v>
      </c>
      <c r="E45" s="752" t="s">
        <v>728</v>
      </c>
      <c r="F45" s="751" t="s">
        <v>31</v>
      </c>
      <c r="G45" s="753" t="s">
        <v>26</v>
      </c>
    </row>
    <row r="46" spans="2:7" ht="15.5">
      <c r="B46" s="754" t="s">
        <v>0</v>
      </c>
      <c r="C46" s="755"/>
      <c r="D46" s="755"/>
      <c r="E46" s="755"/>
      <c r="F46" s="755"/>
      <c r="G46" s="768"/>
    </row>
    <row r="47" spans="2:7" ht="15.5">
      <c r="B47" s="757" t="s">
        <v>1</v>
      </c>
      <c r="C47" s="777">
        <v>1</v>
      </c>
      <c r="D47" s="769"/>
      <c r="E47" s="769"/>
      <c r="F47" s="769"/>
      <c r="G47" s="759">
        <f>SUM(C47:F47)</f>
        <v>1</v>
      </c>
    </row>
    <row r="48" spans="2:7" ht="15.5">
      <c r="B48" s="757" t="s">
        <v>2</v>
      </c>
      <c r="C48" s="777">
        <v>1</v>
      </c>
      <c r="D48" s="769"/>
      <c r="E48" s="769"/>
      <c r="F48" s="769"/>
      <c r="G48" s="759">
        <f>SUM(C48:F48)</f>
        <v>1</v>
      </c>
    </row>
    <row r="49" spans="2:7" ht="15.5">
      <c r="B49" s="757" t="s">
        <v>3</v>
      </c>
      <c r="C49" s="777">
        <v>1</v>
      </c>
      <c r="D49" s="769"/>
      <c r="E49" s="769"/>
      <c r="F49" s="769"/>
      <c r="G49" s="759">
        <f>SUM(C49:F49)</f>
        <v>1</v>
      </c>
    </row>
    <row r="50" spans="2:7" ht="15.5">
      <c r="B50" s="757" t="s">
        <v>4</v>
      </c>
      <c r="C50" s="777">
        <v>1</v>
      </c>
      <c r="D50" s="769"/>
      <c r="E50" s="769"/>
      <c r="F50" s="769"/>
      <c r="G50" s="759">
        <f>SUM(C50:F50)</f>
        <v>1</v>
      </c>
    </row>
    <row r="51" spans="2:7" ht="15.5">
      <c r="B51" s="757" t="s">
        <v>5</v>
      </c>
      <c r="C51" s="777">
        <v>1</v>
      </c>
      <c r="D51" s="769"/>
      <c r="E51" s="769"/>
      <c r="F51" s="769"/>
      <c r="G51" s="759">
        <f>SUM(C51:F51)</f>
        <v>1</v>
      </c>
    </row>
    <row r="52" spans="2:7" ht="15.5">
      <c r="B52" s="761"/>
      <c r="C52" s="770"/>
      <c r="D52" s="770"/>
      <c r="E52" s="770"/>
      <c r="F52" s="770"/>
      <c r="G52" s="760"/>
    </row>
    <row r="53" spans="2:7" ht="15.5">
      <c r="B53" s="754" t="s">
        <v>8</v>
      </c>
      <c r="C53" s="771"/>
      <c r="D53" s="771"/>
      <c r="E53" s="771"/>
      <c r="F53" s="771"/>
      <c r="G53" s="756"/>
    </row>
    <row r="54" spans="2:7" ht="15.5">
      <c r="B54" s="763" t="s">
        <v>21</v>
      </c>
      <c r="C54" s="772"/>
      <c r="D54" s="777">
        <v>1</v>
      </c>
      <c r="E54" s="772"/>
      <c r="F54" s="772"/>
      <c r="G54" s="759">
        <f>SUM(C54:F54)</f>
        <v>1</v>
      </c>
    </row>
    <row r="55" spans="2:7" ht="15.5">
      <c r="B55" s="763" t="s">
        <v>9</v>
      </c>
      <c r="C55" s="772"/>
      <c r="D55" s="772"/>
      <c r="E55" s="777">
        <v>0</v>
      </c>
      <c r="F55" s="772"/>
      <c r="G55" s="759">
        <f>SUM(C55:F55)</f>
        <v>0</v>
      </c>
    </row>
    <row r="56" spans="2:7" ht="15.5">
      <c r="B56" s="764"/>
      <c r="C56" s="773"/>
      <c r="D56" s="774"/>
      <c r="E56" s="774"/>
      <c r="F56" s="774"/>
      <c r="G56" s="765"/>
    </row>
    <row r="57" spans="2:7" ht="15.5">
      <c r="B57" s="754" t="s">
        <v>10</v>
      </c>
      <c r="C57" s="771"/>
      <c r="D57" s="771"/>
      <c r="E57" s="771"/>
      <c r="F57" s="771"/>
      <c r="G57" s="756"/>
    </row>
    <row r="58" spans="2:7" ht="15.5">
      <c r="B58" s="764" t="s">
        <v>22</v>
      </c>
      <c r="C58" s="769"/>
      <c r="D58" s="777">
        <f>+'4.  2011-2014 LRAM'!Z212</f>
        <v>0.18</v>
      </c>
      <c r="E58" s="777">
        <f>+'4.  2011-2014 LRAM'!AA212</f>
        <v>0.82378815174881259</v>
      </c>
      <c r="F58" s="772"/>
      <c r="G58" s="759">
        <f>SUM(C58:F58)</f>
        <v>1.0037881517488125</v>
      </c>
    </row>
    <row r="59" spans="2:7" ht="15.5">
      <c r="B59" s="764"/>
      <c r="C59" s="770"/>
      <c r="D59" s="770"/>
      <c r="E59" s="770"/>
      <c r="F59" s="770"/>
      <c r="G59" s="760"/>
    </row>
    <row r="60" spans="2:7" ht="15.5">
      <c r="B60" s="754" t="s">
        <v>14</v>
      </c>
      <c r="C60" s="771"/>
      <c r="D60" s="771"/>
      <c r="E60" s="771"/>
      <c r="F60" s="771"/>
      <c r="G60" s="756"/>
    </row>
    <row r="61" spans="2:7" ht="15.5">
      <c r="B61" s="764" t="s">
        <v>14</v>
      </c>
      <c r="C61" s="777">
        <v>1</v>
      </c>
      <c r="D61" s="769"/>
      <c r="E61" s="769"/>
      <c r="F61" s="769"/>
      <c r="G61" s="759">
        <f>SUM(C61:F61)</f>
        <v>1</v>
      </c>
    </row>
    <row r="62" spans="2:7" ht="15.5">
      <c r="B62" s="764"/>
      <c r="C62" s="770"/>
      <c r="D62" s="770"/>
      <c r="E62" s="770"/>
      <c r="F62" s="770"/>
      <c r="G62" s="760"/>
    </row>
    <row r="63" spans="2:7" ht="15.5">
      <c r="B63" s="754" t="s">
        <v>15</v>
      </c>
      <c r="C63" s="771"/>
      <c r="D63" s="771"/>
      <c r="E63" s="771"/>
      <c r="F63" s="771"/>
      <c r="G63" s="756"/>
    </row>
    <row r="64" spans="2:7" ht="15.5">
      <c r="B64" s="780" t="s">
        <v>17</v>
      </c>
      <c r="C64" s="781"/>
      <c r="D64" s="781">
        <f>+'4.  2011-2014 LRAM'!Z233</f>
        <v>1</v>
      </c>
      <c r="E64" s="783"/>
      <c r="F64" s="784"/>
      <c r="G64" s="778">
        <f>SUM(C64:F64)</f>
        <v>1</v>
      </c>
    </row>
    <row r="65" spans="2:7">
      <c r="B65" s="744"/>
      <c r="C65" s="746"/>
      <c r="D65" s="746"/>
      <c r="E65" s="746"/>
      <c r="F65" s="746"/>
      <c r="G65" s="746"/>
    </row>
    <row r="66" spans="2:7" ht="15.5">
      <c r="B66" s="749"/>
      <c r="C66" s="748"/>
      <c r="D66" s="747"/>
      <c r="E66" s="747"/>
      <c r="F66" s="747"/>
      <c r="G66" s="750"/>
    </row>
    <row r="67" spans="2:7">
      <c r="B67" s="910" t="s">
        <v>726</v>
      </c>
      <c r="C67" s="912" t="s">
        <v>243</v>
      </c>
      <c r="D67" s="913"/>
      <c r="E67" s="913"/>
      <c r="F67" s="913"/>
      <c r="G67" s="914"/>
    </row>
    <row r="68" spans="2:7" ht="28">
      <c r="B68" s="911"/>
      <c r="C68" s="751" t="s">
        <v>29</v>
      </c>
      <c r="D68" s="751" t="s">
        <v>371</v>
      </c>
      <c r="E68" s="752" t="s">
        <v>728</v>
      </c>
      <c r="F68" s="751" t="s">
        <v>31</v>
      </c>
      <c r="G68" s="753" t="s">
        <v>26</v>
      </c>
    </row>
    <row r="69" spans="2:7" ht="15.5">
      <c r="B69" s="754" t="s">
        <v>0</v>
      </c>
      <c r="C69" s="755"/>
      <c r="D69" s="755"/>
      <c r="E69" s="755"/>
      <c r="F69" s="755"/>
      <c r="G69" s="756"/>
    </row>
    <row r="70" spans="2:7" ht="15.5">
      <c r="B70" s="757" t="s">
        <v>1</v>
      </c>
      <c r="C70" s="777">
        <v>1</v>
      </c>
      <c r="D70" s="769"/>
      <c r="E70" s="769"/>
      <c r="F70" s="769"/>
      <c r="G70" s="759">
        <f>SUM(C70:F70)</f>
        <v>1</v>
      </c>
    </row>
    <row r="71" spans="2:7" ht="15.5">
      <c r="B71" s="757" t="s">
        <v>2</v>
      </c>
      <c r="C71" s="777">
        <v>1</v>
      </c>
      <c r="D71" s="769"/>
      <c r="E71" s="769"/>
      <c r="F71" s="769"/>
      <c r="G71" s="759">
        <f>SUM(C71:F71)</f>
        <v>1</v>
      </c>
    </row>
    <row r="72" spans="2:7" ht="15.5">
      <c r="B72" s="757" t="s">
        <v>3</v>
      </c>
      <c r="C72" s="777">
        <v>1</v>
      </c>
      <c r="D72" s="769"/>
      <c r="E72" s="769"/>
      <c r="F72" s="769"/>
      <c r="G72" s="759">
        <f>SUM(C72:F72)</f>
        <v>1</v>
      </c>
    </row>
    <row r="73" spans="2:7" ht="15.5">
      <c r="B73" s="757" t="s">
        <v>4</v>
      </c>
      <c r="C73" s="777">
        <v>1</v>
      </c>
      <c r="D73" s="769"/>
      <c r="E73" s="769"/>
      <c r="F73" s="769"/>
      <c r="G73" s="759">
        <f>SUM(C73:F73)</f>
        <v>1</v>
      </c>
    </row>
    <row r="74" spans="2:7" ht="15.5">
      <c r="B74" s="757" t="s">
        <v>5</v>
      </c>
      <c r="C74" s="777">
        <v>1</v>
      </c>
      <c r="D74" s="769"/>
      <c r="E74" s="769"/>
      <c r="F74" s="769"/>
      <c r="G74" s="759">
        <f>SUM(C74:F74)</f>
        <v>1</v>
      </c>
    </row>
    <row r="75" spans="2:7" ht="15.5">
      <c r="B75" s="761"/>
      <c r="C75" s="770"/>
      <c r="D75" s="770"/>
      <c r="E75" s="770"/>
      <c r="F75" s="770"/>
      <c r="G75" s="760"/>
    </row>
    <row r="76" spans="2:7" ht="15.5">
      <c r="B76" s="754" t="s">
        <v>8</v>
      </c>
      <c r="C76" s="771"/>
      <c r="D76" s="771"/>
      <c r="E76" s="771"/>
      <c r="F76" s="771"/>
      <c r="G76" s="756"/>
    </row>
    <row r="77" spans="2:7" ht="15.5">
      <c r="B77" s="763" t="s">
        <v>21</v>
      </c>
      <c r="C77" s="772"/>
      <c r="D77" s="777">
        <v>1</v>
      </c>
      <c r="E77" s="772"/>
      <c r="F77" s="772"/>
      <c r="G77" s="759">
        <f>SUM(C77:F77)</f>
        <v>1</v>
      </c>
    </row>
    <row r="78" spans="2:7" ht="15.5">
      <c r="B78" s="763" t="s">
        <v>9</v>
      </c>
      <c r="C78" s="772"/>
      <c r="D78" s="777">
        <v>0</v>
      </c>
      <c r="E78" s="772"/>
      <c r="F78" s="772"/>
      <c r="G78" s="759">
        <f>SUM(C78:F78)</f>
        <v>0</v>
      </c>
    </row>
    <row r="79" spans="2:7" ht="15.5">
      <c r="B79" s="764"/>
      <c r="C79" s="773"/>
      <c r="D79" s="774"/>
      <c r="E79" s="774"/>
      <c r="F79" s="774"/>
      <c r="G79" s="765"/>
    </row>
    <row r="80" spans="2:7" ht="15.5">
      <c r="B80" s="754" t="s">
        <v>10</v>
      </c>
      <c r="C80" s="771"/>
      <c r="D80" s="771"/>
      <c r="E80" s="771"/>
      <c r="F80" s="771"/>
      <c r="G80" s="756"/>
    </row>
    <row r="81" spans="2:7" ht="15.5">
      <c r="B81" s="764" t="s">
        <v>22</v>
      </c>
      <c r="C81" s="769"/>
      <c r="D81" s="777">
        <f>+'4.  2011-2014 LRAM'!Z341</f>
        <v>0.23481342888604817</v>
      </c>
      <c r="E81" s="777">
        <f>+'4.  2011-2014 LRAM'!AA341</f>
        <v>0.76518657111395172</v>
      </c>
      <c r="F81" s="772"/>
      <c r="G81" s="759">
        <f>SUM(C81:F81)</f>
        <v>0.99999999999999989</v>
      </c>
    </row>
    <row r="82" spans="2:7" ht="15.5">
      <c r="B82" s="764" t="s">
        <v>9</v>
      </c>
      <c r="C82" s="772"/>
      <c r="D82" s="777"/>
      <c r="E82" s="777">
        <v>0</v>
      </c>
      <c r="F82" s="772"/>
      <c r="G82" s="759">
        <f>SUM(C82:F82)</f>
        <v>0</v>
      </c>
    </row>
    <row r="83" spans="2:7" ht="15.5">
      <c r="B83" s="764"/>
      <c r="C83" s="770"/>
      <c r="D83" s="770"/>
      <c r="E83" s="770"/>
      <c r="F83" s="770"/>
      <c r="G83" s="760"/>
    </row>
    <row r="84" spans="2:7" ht="15.5">
      <c r="B84" s="754" t="s">
        <v>14</v>
      </c>
      <c r="C84" s="771"/>
      <c r="D84" s="771"/>
      <c r="E84" s="771"/>
      <c r="F84" s="771"/>
      <c r="G84" s="756"/>
    </row>
    <row r="85" spans="2:7" ht="15.5">
      <c r="B85" s="764" t="s">
        <v>14</v>
      </c>
      <c r="C85" s="777">
        <v>1</v>
      </c>
      <c r="D85" s="769"/>
      <c r="E85" s="769"/>
      <c r="F85" s="769"/>
      <c r="G85" s="759">
        <f>SUM(C85:F85)</f>
        <v>1</v>
      </c>
    </row>
    <row r="86" spans="2:7" ht="15.5">
      <c r="B86" s="785"/>
      <c r="C86" s="786"/>
      <c r="D86" s="786"/>
      <c r="E86" s="786"/>
      <c r="F86" s="786"/>
      <c r="G86" s="787"/>
    </row>
    <row r="87" spans="2:7">
      <c r="B87" s="744"/>
      <c r="C87" s="745"/>
      <c r="D87" s="745"/>
      <c r="E87" s="745"/>
      <c r="F87" s="745"/>
      <c r="G87" s="746"/>
    </row>
    <row r="88" spans="2:7" ht="15.5">
      <c r="B88" s="749"/>
      <c r="C88" s="748"/>
      <c r="D88" s="747"/>
      <c r="E88" s="747"/>
      <c r="F88" s="747"/>
      <c r="G88" s="750"/>
    </row>
    <row r="89" spans="2:7">
      <c r="B89" s="910" t="s">
        <v>727</v>
      </c>
      <c r="C89" s="912" t="s">
        <v>243</v>
      </c>
      <c r="D89" s="913"/>
      <c r="E89" s="913"/>
      <c r="F89" s="913"/>
      <c r="G89" s="914"/>
    </row>
    <row r="90" spans="2:7" ht="28">
      <c r="B90" s="911"/>
      <c r="C90" s="751" t="s">
        <v>29</v>
      </c>
      <c r="D90" s="751" t="s">
        <v>371</v>
      </c>
      <c r="E90" s="752" t="s">
        <v>728</v>
      </c>
      <c r="F90" s="751" t="s">
        <v>31</v>
      </c>
      <c r="G90" s="753" t="s">
        <v>26</v>
      </c>
    </row>
    <row r="91" spans="2:7" ht="15.5">
      <c r="B91" s="754" t="s">
        <v>0</v>
      </c>
      <c r="C91" s="755"/>
      <c r="D91" s="755"/>
      <c r="E91" s="755"/>
      <c r="F91" s="755"/>
      <c r="G91" s="756"/>
    </row>
    <row r="92" spans="2:7" ht="15.5">
      <c r="B92" s="757" t="s">
        <v>1</v>
      </c>
      <c r="C92" s="777">
        <v>1</v>
      </c>
      <c r="D92" s="769"/>
      <c r="E92" s="769"/>
      <c r="F92" s="769"/>
      <c r="G92" s="759">
        <f>SUM(C92:F92)</f>
        <v>1</v>
      </c>
    </row>
    <row r="93" spans="2:7" ht="15.5">
      <c r="B93" s="757" t="s">
        <v>2</v>
      </c>
      <c r="C93" s="777">
        <v>1</v>
      </c>
      <c r="D93" s="769"/>
      <c r="E93" s="769"/>
      <c r="F93" s="769"/>
      <c r="G93" s="759">
        <f>SUM(C93:F93)</f>
        <v>1</v>
      </c>
    </row>
    <row r="94" spans="2:7" ht="15.5">
      <c r="B94" s="757" t="s">
        <v>3</v>
      </c>
      <c r="C94" s="777">
        <v>1</v>
      </c>
      <c r="D94" s="769"/>
      <c r="E94" s="769"/>
      <c r="F94" s="769"/>
      <c r="G94" s="759">
        <f>SUM(C94:F94)</f>
        <v>1</v>
      </c>
    </row>
    <row r="95" spans="2:7" ht="15.5">
      <c r="B95" s="757" t="s">
        <v>4</v>
      </c>
      <c r="C95" s="777">
        <v>1</v>
      </c>
      <c r="D95" s="769"/>
      <c r="E95" s="769"/>
      <c r="F95" s="769"/>
      <c r="G95" s="759">
        <f>SUM(C95:F95)</f>
        <v>1</v>
      </c>
    </row>
    <row r="96" spans="2:7" ht="15.5">
      <c r="B96" s="757" t="s">
        <v>5</v>
      </c>
      <c r="C96" s="777">
        <v>1</v>
      </c>
      <c r="D96" s="769"/>
      <c r="E96" s="769"/>
      <c r="F96" s="769"/>
      <c r="G96" s="759">
        <f>SUM(C96:F96)</f>
        <v>1</v>
      </c>
    </row>
    <row r="97" spans="2:7" ht="15.5">
      <c r="B97" s="761"/>
      <c r="C97" s="770"/>
      <c r="D97" s="770"/>
      <c r="E97" s="770"/>
      <c r="F97" s="770"/>
      <c r="G97" s="760"/>
    </row>
    <row r="98" spans="2:7" ht="15.5">
      <c r="B98" s="754" t="s">
        <v>8</v>
      </c>
      <c r="C98" s="771"/>
      <c r="D98" s="771"/>
      <c r="E98" s="771"/>
      <c r="F98" s="771"/>
      <c r="G98" s="756"/>
    </row>
    <row r="99" spans="2:7" ht="15.5">
      <c r="B99" s="763" t="s">
        <v>21</v>
      </c>
      <c r="C99" s="772"/>
      <c r="D99" s="777">
        <v>1</v>
      </c>
      <c r="E99" s="772"/>
      <c r="F99" s="772"/>
      <c r="G99" s="759">
        <f>SUM(C99:F99)</f>
        <v>1</v>
      </c>
    </row>
    <row r="100" spans="2:7" s="743" customFormat="1" ht="15.5">
      <c r="B100" s="763" t="s">
        <v>20</v>
      </c>
      <c r="C100" s="772"/>
      <c r="D100" s="777"/>
      <c r="E100" s="772">
        <v>1</v>
      </c>
      <c r="F100" s="772"/>
      <c r="G100" s="759">
        <f>SUM(C100:F100)</f>
        <v>1</v>
      </c>
    </row>
    <row r="101" spans="2:7" ht="15.5">
      <c r="B101" s="763" t="s">
        <v>9</v>
      </c>
      <c r="C101" s="772"/>
      <c r="D101" s="777">
        <v>0</v>
      </c>
      <c r="E101" s="772"/>
      <c r="F101" s="772"/>
      <c r="G101" s="759">
        <f>SUM(C101:F101)</f>
        <v>0</v>
      </c>
    </row>
    <row r="102" spans="2:7" ht="15.5">
      <c r="B102" s="764"/>
      <c r="C102" s="773"/>
      <c r="D102" s="774"/>
      <c r="E102" s="774"/>
      <c r="F102" s="774"/>
      <c r="G102" s="765"/>
    </row>
    <row r="103" spans="2:7" ht="15.5">
      <c r="B103" s="754" t="s">
        <v>10</v>
      </c>
      <c r="C103" s="771"/>
      <c r="D103" s="771"/>
      <c r="E103" s="771"/>
      <c r="F103" s="771"/>
      <c r="G103" s="756"/>
    </row>
    <row r="104" spans="2:7" ht="15.5">
      <c r="B104" s="764" t="s">
        <v>13</v>
      </c>
      <c r="C104" s="777"/>
      <c r="D104" s="777"/>
      <c r="E104" s="777">
        <v>0</v>
      </c>
      <c r="F104" s="777"/>
      <c r="G104" s="759">
        <f>SUM(C104:F104)</f>
        <v>0</v>
      </c>
    </row>
    <row r="105" spans="2:7" ht="15.5">
      <c r="B105" s="764" t="s">
        <v>22</v>
      </c>
      <c r="C105" s="777"/>
      <c r="D105" s="776">
        <f>+[2]Sorted!$AA$112</f>
        <v>8.4769040607803797E-2</v>
      </c>
      <c r="E105" s="776">
        <v>0.91</v>
      </c>
      <c r="F105" s="776">
        <v>0.01</v>
      </c>
      <c r="G105" s="759">
        <f>SUM(C105:F105)</f>
        <v>1.0047690406078038</v>
      </c>
    </row>
    <row r="106" spans="2:7" ht="15.5">
      <c r="B106" s="764" t="s">
        <v>9</v>
      </c>
      <c r="C106" s="777"/>
      <c r="D106" s="777"/>
      <c r="E106" s="777">
        <v>0</v>
      </c>
      <c r="F106" s="777"/>
      <c r="G106" s="759">
        <f>SUM(C106:F106)</f>
        <v>0</v>
      </c>
    </row>
    <row r="107" spans="2:7" ht="15.5">
      <c r="B107" s="764"/>
      <c r="C107" s="770"/>
      <c r="D107" s="770"/>
      <c r="E107" s="770"/>
      <c r="F107" s="770"/>
      <c r="G107" s="760"/>
    </row>
    <row r="108" spans="2:7" ht="15.5">
      <c r="B108" s="754" t="s">
        <v>14</v>
      </c>
      <c r="C108" s="771"/>
      <c r="D108" s="771"/>
      <c r="E108" s="771"/>
      <c r="F108" s="771"/>
      <c r="G108" s="756"/>
    </row>
    <row r="109" spans="2:7" ht="15.5">
      <c r="B109" s="764" t="s">
        <v>14</v>
      </c>
      <c r="C109" s="777">
        <v>1</v>
      </c>
      <c r="D109" s="769"/>
      <c r="E109" s="769"/>
      <c r="F109" s="769"/>
      <c r="G109" s="759">
        <f>SUM(C109:F109)</f>
        <v>1</v>
      </c>
    </row>
    <row r="110" spans="2:7" ht="15.5">
      <c r="B110" s="764"/>
      <c r="C110" s="770"/>
      <c r="D110" s="770"/>
      <c r="E110" s="770"/>
      <c r="F110" s="770"/>
      <c r="G110" s="760"/>
    </row>
    <row r="111" spans="2:7" ht="15.5">
      <c r="B111" s="754" t="s">
        <v>490</v>
      </c>
      <c r="C111" s="755"/>
      <c r="D111" s="770"/>
      <c r="E111" s="770"/>
      <c r="F111" s="770"/>
      <c r="G111" s="762"/>
    </row>
    <row r="112" spans="2:7" ht="15.5">
      <c r="B112" s="767" t="s">
        <v>492</v>
      </c>
      <c r="C112" s="775">
        <v>0.5</v>
      </c>
      <c r="D112" s="775">
        <v>0.5</v>
      </c>
      <c r="E112" s="775"/>
      <c r="F112" s="769"/>
      <c r="G112" s="759">
        <f>SUM(C112:F112)</f>
        <v>1</v>
      </c>
    </row>
    <row r="113" spans="2:8">
      <c r="B113" s="788"/>
      <c r="C113" s="789"/>
      <c r="D113" s="789"/>
      <c r="E113" s="789"/>
      <c r="F113" s="789"/>
      <c r="G113" s="790"/>
    </row>
    <row r="114" spans="2:8">
      <c r="B114" s="744"/>
      <c r="C114" s="745"/>
      <c r="D114" s="745"/>
      <c r="E114" s="745"/>
      <c r="F114" s="745"/>
      <c r="G114" s="746"/>
    </row>
    <row r="115" spans="2:8">
      <c r="B115" s="744"/>
      <c r="C115" s="745"/>
      <c r="D115" s="745"/>
      <c r="E115" s="745"/>
      <c r="F115" s="745"/>
      <c r="G115" s="746"/>
      <c r="H115" s="817"/>
    </row>
    <row r="116" spans="2:8" s="793" customFormat="1" ht="15" customHeight="1">
      <c r="B116" s="910" t="s">
        <v>731</v>
      </c>
      <c r="C116" s="912" t="s">
        <v>243</v>
      </c>
      <c r="D116" s="913"/>
      <c r="E116" s="913"/>
      <c r="F116" s="913"/>
      <c r="G116" s="913"/>
      <c r="H116" s="817"/>
    </row>
    <row r="117" spans="2:8" s="793" customFormat="1" ht="28">
      <c r="B117" s="915"/>
      <c r="C117" s="818" t="s">
        <v>29</v>
      </c>
      <c r="D117" s="818" t="s">
        <v>371</v>
      </c>
      <c r="E117" s="819" t="s">
        <v>728</v>
      </c>
      <c r="F117" s="818" t="s">
        <v>31</v>
      </c>
      <c r="G117" s="820" t="s">
        <v>26</v>
      </c>
      <c r="H117" s="817"/>
    </row>
    <row r="118" spans="2:8" s="793" customFormat="1" ht="15.5">
      <c r="B118" s="844" t="s">
        <v>504</v>
      </c>
      <c r="C118" s="822"/>
      <c r="D118" s="822"/>
      <c r="E118" s="822"/>
      <c r="F118" s="822"/>
      <c r="G118" s="823"/>
    </row>
    <row r="119" spans="2:8" s="793" customFormat="1" ht="15.5">
      <c r="B119" s="821" t="s">
        <v>497</v>
      </c>
      <c r="C119" s="822"/>
      <c r="D119" s="822"/>
      <c r="E119" s="822"/>
      <c r="F119" s="822"/>
      <c r="G119" s="823"/>
    </row>
    <row r="120" spans="2:8" s="793" customFormat="1" ht="15.5">
      <c r="B120" s="845" t="s">
        <v>95</v>
      </c>
      <c r="C120" s="843">
        <v>1</v>
      </c>
      <c r="D120" s="833"/>
      <c r="E120" s="833"/>
      <c r="F120" s="833"/>
      <c r="G120" s="826">
        <f t="shared" ref="G120:G123" si="0">SUM(C120:F120)</f>
        <v>1</v>
      </c>
    </row>
    <row r="121" spans="2:8" s="793" customFormat="1" ht="15.5">
      <c r="B121" s="845" t="s">
        <v>96</v>
      </c>
      <c r="C121" s="843">
        <v>1</v>
      </c>
      <c r="D121" s="833"/>
      <c r="E121" s="833"/>
      <c r="F121" s="833"/>
      <c r="G121" s="826">
        <f t="shared" si="0"/>
        <v>1</v>
      </c>
    </row>
    <row r="122" spans="2:8" s="793" customFormat="1" ht="15.5">
      <c r="B122" s="845" t="s">
        <v>97</v>
      </c>
      <c r="C122" s="843">
        <v>1</v>
      </c>
      <c r="D122" s="833"/>
      <c r="E122" s="833"/>
      <c r="F122" s="833"/>
      <c r="G122" s="826">
        <f t="shared" si="0"/>
        <v>1</v>
      </c>
    </row>
    <row r="123" spans="2:8" s="793" customFormat="1" ht="15.5">
      <c r="B123" s="845" t="s">
        <v>678</v>
      </c>
      <c r="C123" s="843">
        <v>1</v>
      </c>
      <c r="D123" s="833"/>
      <c r="E123" s="833"/>
      <c r="F123" s="833"/>
      <c r="G123" s="826">
        <f t="shared" si="0"/>
        <v>1</v>
      </c>
    </row>
    <row r="124" spans="2:8" s="793" customFormat="1" ht="15.5">
      <c r="B124" s="824"/>
      <c r="C124" s="840"/>
      <c r="D124" s="841"/>
      <c r="E124" s="841"/>
      <c r="F124" s="841"/>
      <c r="G124" s="827"/>
    </row>
    <row r="125" spans="2:8" s="793" customFormat="1" ht="15.5">
      <c r="B125" s="832" t="s">
        <v>498</v>
      </c>
      <c r="C125" s="836"/>
      <c r="D125" s="836"/>
      <c r="E125" s="836"/>
      <c r="F125" s="836"/>
      <c r="G125" s="823"/>
    </row>
    <row r="126" spans="2:8" s="793" customFormat="1" ht="15.5">
      <c r="B126" s="845" t="s">
        <v>99</v>
      </c>
      <c r="C126" s="837"/>
      <c r="D126" s="833"/>
      <c r="E126" s="843">
        <v>1</v>
      </c>
      <c r="F126" s="833"/>
      <c r="G126" s="826">
        <f t="shared" ref="G126:G128" si="1">SUM(C126:F126)</f>
        <v>1</v>
      </c>
    </row>
    <row r="127" spans="2:8" s="793" customFormat="1" ht="15.5">
      <c r="B127" s="845" t="s">
        <v>100</v>
      </c>
      <c r="C127" s="847"/>
      <c r="D127" s="854">
        <f>+'5.  2015-2020 LRAM'!Z57</f>
        <v>0.1209971500343381</v>
      </c>
      <c r="E127" s="854">
        <f>+'5.  2015-2020 LRAM'!AA57</f>
        <v>0.87900284996566191</v>
      </c>
      <c r="F127" s="854"/>
      <c r="G127" s="826">
        <f t="shared" si="1"/>
        <v>1</v>
      </c>
    </row>
    <row r="128" spans="2:8" s="793" customFormat="1" ht="15.5">
      <c r="B128" s="845" t="s">
        <v>101</v>
      </c>
      <c r="C128" s="837"/>
      <c r="D128" s="847">
        <v>1</v>
      </c>
      <c r="E128" s="833"/>
      <c r="F128" s="833"/>
      <c r="G128" s="826">
        <f t="shared" si="1"/>
        <v>1</v>
      </c>
    </row>
    <row r="129" spans="2:7" s="793" customFormat="1" ht="15.5">
      <c r="B129" s="830"/>
      <c r="C129" s="838"/>
      <c r="D129" s="839"/>
      <c r="E129" s="838"/>
      <c r="F129" s="838"/>
      <c r="G129" s="829"/>
    </row>
    <row r="130" spans="2:7" s="793" customFormat="1" ht="15.5">
      <c r="B130" s="821" t="s">
        <v>10</v>
      </c>
      <c r="C130" s="836"/>
      <c r="D130" s="836"/>
      <c r="E130" s="836"/>
      <c r="F130" s="836"/>
      <c r="G130" s="823"/>
    </row>
    <row r="131" spans="2:7" s="793" customFormat="1" ht="15.5">
      <c r="B131" s="845" t="s">
        <v>106</v>
      </c>
      <c r="C131" s="833"/>
      <c r="D131" s="833"/>
      <c r="E131" s="843">
        <v>1</v>
      </c>
      <c r="F131" s="833"/>
      <c r="G131" s="826">
        <f t="shared" ref="G131" si="2">SUM(C131:F131)</f>
        <v>1</v>
      </c>
    </row>
    <row r="132" spans="2:7" s="793" customFormat="1" ht="15.5">
      <c r="B132" s="845"/>
      <c r="C132" s="835"/>
      <c r="D132" s="835"/>
      <c r="E132" s="835"/>
      <c r="F132" s="835"/>
      <c r="G132" s="828"/>
    </row>
    <row r="133" spans="2:7" s="793" customFormat="1" ht="15.5">
      <c r="B133" s="821" t="s">
        <v>107</v>
      </c>
      <c r="C133" s="836"/>
      <c r="D133" s="836"/>
      <c r="E133" s="836"/>
      <c r="F133" s="836"/>
      <c r="G133" s="823"/>
    </row>
    <row r="134" spans="2:7" s="793" customFormat="1" ht="15.5">
      <c r="B134" s="831" t="s">
        <v>108</v>
      </c>
      <c r="C134" s="843">
        <v>1</v>
      </c>
      <c r="D134" s="833"/>
      <c r="E134" s="833"/>
      <c r="F134" s="833"/>
      <c r="G134" s="826">
        <f>SUM(C134:F134)</f>
        <v>1</v>
      </c>
    </row>
    <row r="135" spans="2:7" s="793" customFormat="1" ht="15.5">
      <c r="B135" s="824"/>
      <c r="C135" s="834"/>
      <c r="D135" s="834"/>
      <c r="E135" s="834"/>
      <c r="F135" s="834"/>
      <c r="G135" s="827"/>
    </row>
    <row r="136" spans="2:7" s="793" customFormat="1" ht="15.5">
      <c r="B136" s="821" t="s">
        <v>490</v>
      </c>
      <c r="C136" s="835"/>
      <c r="D136" s="835"/>
      <c r="E136" s="835"/>
      <c r="F136" s="835"/>
      <c r="G136" s="829"/>
    </row>
    <row r="137" spans="2:7" s="793" customFormat="1" ht="15.5">
      <c r="B137" s="844" t="s">
        <v>503</v>
      </c>
      <c r="C137" s="840"/>
      <c r="D137" s="842"/>
      <c r="E137" s="842"/>
      <c r="F137" s="842"/>
      <c r="G137" s="828"/>
    </row>
    <row r="138" spans="2:7" s="793" customFormat="1" ht="15.5">
      <c r="B138" s="821" t="s">
        <v>499</v>
      </c>
      <c r="C138" s="840"/>
      <c r="D138" s="842"/>
      <c r="E138" s="842"/>
      <c r="F138" s="842"/>
      <c r="G138" s="828"/>
    </row>
    <row r="139" spans="2:7" s="793" customFormat="1" ht="15.5">
      <c r="B139" s="845" t="s">
        <v>113</v>
      </c>
      <c r="C139" s="843">
        <v>1</v>
      </c>
      <c r="D139" s="833"/>
      <c r="E139" s="833"/>
      <c r="F139" s="833"/>
      <c r="G139" s="826">
        <f t="shared" ref="G139:G140" si="3">SUM(C139:F139)</f>
        <v>1</v>
      </c>
    </row>
    <row r="140" spans="2:7" s="793" customFormat="1" ht="15.5">
      <c r="B140" s="845" t="s">
        <v>718</v>
      </c>
      <c r="C140" s="843">
        <v>1</v>
      </c>
      <c r="D140" s="833"/>
      <c r="E140" s="833"/>
      <c r="F140" s="833"/>
      <c r="G140" s="826">
        <f t="shared" si="3"/>
        <v>1</v>
      </c>
    </row>
    <row r="141" spans="2:7" s="793" customFormat="1" ht="15.5">
      <c r="B141" s="845"/>
      <c r="C141" s="835"/>
      <c r="D141" s="842"/>
      <c r="E141" s="842"/>
      <c r="F141" s="842"/>
      <c r="G141" s="828"/>
    </row>
    <row r="142" spans="2:7" s="793" customFormat="1" ht="15.5">
      <c r="B142" s="821" t="s">
        <v>500</v>
      </c>
      <c r="C142" s="835"/>
      <c r="D142" s="842"/>
      <c r="E142" s="842"/>
      <c r="F142" s="842"/>
      <c r="G142" s="828"/>
    </row>
    <row r="143" spans="2:7" s="793" customFormat="1" ht="15.5">
      <c r="B143" s="859" t="s">
        <v>118</v>
      </c>
      <c r="C143" s="848"/>
      <c r="D143" s="849">
        <v>0.3</v>
      </c>
      <c r="E143" s="849">
        <v>0.65</v>
      </c>
      <c r="F143" s="850"/>
      <c r="G143" s="851">
        <f>SUM(C143:F143)</f>
        <v>0.95</v>
      </c>
    </row>
    <row r="144" spans="2:7" s="793" customFormat="1">
      <c r="B144" s="794"/>
      <c r="C144" s="795"/>
      <c r="D144" s="795"/>
      <c r="E144" s="795"/>
      <c r="F144" s="795"/>
      <c r="G144" s="796"/>
    </row>
    <row r="145" spans="2:8" s="793" customFormat="1">
      <c r="B145" s="794"/>
      <c r="C145" s="795"/>
      <c r="D145" s="795"/>
      <c r="E145" s="795"/>
      <c r="F145" s="795"/>
      <c r="G145" s="796"/>
    </row>
    <row r="146" spans="2:8" s="793" customFormat="1">
      <c r="B146" s="794"/>
      <c r="C146" s="795"/>
      <c r="D146" s="795"/>
      <c r="E146" s="795"/>
      <c r="F146" s="795"/>
      <c r="G146" s="796"/>
    </row>
    <row r="147" spans="2:8" ht="15" customHeight="1">
      <c r="B147" s="910" t="s">
        <v>729</v>
      </c>
      <c r="C147" s="912" t="s">
        <v>243</v>
      </c>
      <c r="D147" s="913"/>
      <c r="E147" s="913"/>
      <c r="F147" s="913"/>
      <c r="G147" s="913"/>
      <c r="H147" s="793"/>
    </row>
    <row r="148" spans="2:8" ht="28">
      <c r="B148" s="911"/>
      <c r="C148" s="797" t="s">
        <v>29</v>
      </c>
      <c r="D148" s="797" t="s">
        <v>371</v>
      </c>
      <c r="E148" s="798" t="s">
        <v>728</v>
      </c>
      <c r="F148" s="797" t="s">
        <v>31</v>
      </c>
      <c r="G148" s="799" t="s">
        <v>26</v>
      </c>
      <c r="H148" s="793"/>
    </row>
    <row r="149" spans="2:8" ht="15.5">
      <c r="B149" s="810" t="s">
        <v>503</v>
      </c>
      <c r="C149" s="805"/>
      <c r="D149" s="807"/>
      <c r="E149" s="807"/>
      <c r="F149" s="807"/>
      <c r="G149" s="803"/>
    </row>
    <row r="150" spans="2:8" ht="15.5">
      <c r="B150" s="800" t="s">
        <v>499</v>
      </c>
      <c r="C150" s="806"/>
      <c r="D150" s="807"/>
      <c r="E150" s="807"/>
      <c r="F150" s="807"/>
      <c r="G150" s="803"/>
    </row>
    <row r="151" spans="2:8" ht="15.5">
      <c r="B151" s="811" t="s">
        <v>113</v>
      </c>
      <c r="C151" s="809">
        <v>1</v>
      </c>
      <c r="D151" s="804"/>
      <c r="E151" s="804"/>
      <c r="F151" s="804"/>
      <c r="G151" s="802">
        <v>1</v>
      </c>
    </row>
    <row r="152" spans="2:8" ht="15.5">
      <c r="B152" s="811" t="s">
        <v>718</v>
      </c>
      <c r="C152" s="809">
        <v>1</v>
      </c>
      <c r="D152" s="804"/>
      <c r="E152" s="804"/>
      <c r="F152" s="804"/>
      <c r="G152" s="802">
        <v>1</v>
      </c>
    </row>
    <row r="153" spans="2:8" ht="15.5">
      <c r="B153" s="801"/>
      <c r="C153" s="805"/>
      <c r="D153" s="807"/>
      <c r="E153" s="807"/>
      <c r="F153" s="807"/>
      <c r="G153" s="803"/>
    </row>
    <row r="154" spans="2:8" ht="15.5">
      <c r="B154" s="800" t="s">
        <v>500</v>
      </c>
      <c r="C154" s="805"/>
      <c r="D154" s="807"/>
      <c r="E154" s="807"/>
      <c r="F154" s="807"/>
      <c r="G154" s="803"/>
    </row>
    <row r="155" spans="2:8" ht="15.5">
      <c r="B155" s="811" t="s">
        <v>118</v>
      </c>
      <c r="C155" s="808"/>
      <c r="D155" s="809">
        <f>+'5.  2015-2020 LRAM'!Z304</f>
        <v>0</v>
      </c>
      <c r="E155" s="809">
        <f>+'5.  2015-2020 LRAM'!AA304</f>
        <v>0</v>
      </c>
      <c r="F155" s="804"/>
      <c r="G155" s="802">
        <v>1</v>
      </c>
    </row>
    <row r="156" spans="2:8" ht="15.5">
      <c r="B156" s="811" t="s">
        <v>119</v>
      </c>
      <c r="C156" s="808"/>
      <c r="D156" s="809">
        <v>1</v>
      </c>
      <c r="E156" s="809"/>
      <c r="F156" s="804"/>
      <c r="G156" s="802">
        <v>1</v>
      </c>
    </row>
    <row r="157" spans="2:8" ht="15.5">
      <c r="B157" s="811" t="s">
        <v>124</v>
      </c>
      <c r="C157" s="808"/>
      <c r="D157" s="804"/>
      <c r="E157" s="809">
        <v>1</v>
      </c>
      <c r="F157" s="804"/>
      <c r="G157" s="802">
        <v>1</v>
      </c>
    </row>
    <row r="158" spans="2:8" ht="15.5">
      <c r="B158" s="853"/>
      <c r="C158" s="855"/>
      <c r="D158" s="816"/>
      <c r="E158" s="816"/>
      <c r="F158" s="816"/>
      <c r="G158" s="856"/>
    </row>
    <row r="159" spans="2:8">
      <c r="B159" s="813"/>
      <c r="C159" s="812"/>
      <c r="D159" s="812"/>
      <c r="E159" s="812"/>
      <c r="F159" s="812"/>
      <c r="G159" s="812"/>
      <c r="H159" s="812"/>
    </row>
    <row r="160" spans="2:8" ht="15" customHeight="1">
      <c r="B160" s="910" t="s">
        <v>730</v>
      </c>
      <c r="C160" s="912" t="s">
        <v>243</v>
      </c>
      <c r="D160" s="913"/>
      <c r="E160" s="913"/>
      <c r="F160" s="913"/>
      <c r="G160" s="913"/>
      <c r="H160" s="852"/>
    </row>
    <row r="161" spans="2:8" ht="28">
      <c r="B161" s="911"/>
      <c r="C161" s="797" t="s">
        <v>29</v>
      </c>
      <c r="D161" s="797" t="s">
        <v>371</v>
      </c>
      <c r="E161" s="819" t="s">
        <v>728</v>
      </c>
      <c r="F161" s="797" t="s">
        <v>31</v>
      </c>
      <c r="G161" s="799" t="s">
        <v>26</v>
      </c>
      <c r="H161" s="852"/>
    </row>
    <row r="162" spans="2:8" ht="15.5">
      <c r="B162" s="810" t="s">
        <v>503</v>
      </c>
      <c r="C162" s="805"/>
      <c r="D162" s="807"/>
      <c r="E162" s="807"/>
      <c r="F162" s="807"/>
      <c r="G162" s="803"/>
    </row>
    <row r="163" spans="2:8" ht="15.5">
      <c r="B163" s="800" t="s">
        <v>499</v>
      </c>
      <c r="C163" s="806"/>
      <c r="D163" s="807"/>
      <c r="E163" s="807"/>
      <c r="F163" s="807"/>
      <c r="G163" s="803"/>
    </row>
    <row r="164" spans="2:8" ht="15.5">
      <c r="B164" s="811" t="s">
        <v>113</v>
      </c>
      <c r="C164" s="809">
        <v>1</v>
      </c>
      <c r="D164" s="804"/>
      <c r="E164" s="804"/>
      <c r="F164" s="804"/>
      <c r="G164" s="802">
        <v>1</v>
      </c>
    </row>
    <row r="165" spans="2:8" ht="15.5">
      <c r="B165" s="811" t="s">
        <v>718</v>
      </c>
      <c r="C165" s="809">
        <v>1</v>
      </c>
      <c r="D165" s="804"/>
      <c r="E165" s="804"/>
      <c r="F165" s="804"/>
      <c r="G165" s="802">
        <v>1</v>
      </c>
    </row>
    <row r="166" spans="2:8" ht="15.5">
      <c r="B166" s="811" t="s">
        <v>116</v>
      </c>
      <c r="C166" s="809">
        <v>1</v>
      </c>
      <c r="D166" s="804"/>
      <c r="E166" s="804"/>
      <c r="F166" s="804"/>
      <c r="G166" s="802">
        <v>1</v>
      </c>
    </row>
    <row r="167" spans="2:8" ht="15.5">
      <c r="B167" s="801"/>
      <c r="C167" s="805"/>
      <c r="D167" s="807"/>
      <c r="E167" s="807"/>
      <c r="F167" s="807"/>
      <c r="G167" s="803"/>
    </row>
    <row r="168" spans="2:8" ht="15.5">
      <c r="B168" s="800" t="s">
        <v>500</v>
      </c>
      <c r="C168" s="805"/>
      <c r="D168" s="807"/>
      <c r="E168" s="807"/>
      <c r="F168" s="807"/>
      <c r="G168" s="803"/>
    </row>
    <row r="169" spans="2:8" ht="15.5">
      <c r="B169" s="811" t="s">
        <v>118</v>
      </c>
      <c r="C169" s="808"/>
      <c r="D169" s="809">
        <f>+'5.  2015-2020 LRAM'!Z487</f>
        <v>0.10044527936760818</v>
      </c>
      <c r="E169" s="809">
        <f>+'5.  2015-2020 LRAM'!AA487</f>
        <v>0.89955472063239184</v>
      </c>
      <c r="F169" s="804"/>
      <c r="G169" s="802">
        <v>1</v>
      </c>
    </row>
    <row r="170" spans="2:8" ht="15.5">
      <c r="B170" s="811" t="s">
        <v>119</v>
      </c>
      <c r="C170" s="808"/>
      <c r="D170" s="809">
        <v>1</v>
      </c>
      <c r="E170" s="809"/>
      <c r="F170" s="804"/>
      <c r="G170" s="802">
        <v>1</v>
      </c>
    </row>
    <row r="171" spans="2:8" s="817" customFormat="1" ht="15.5">
      <c r="B171" s="845" t="s">
        <v>124</v>
      </c>
      <c r="C171" s="808"/>
      <c r="D171" s="833"/>
      <c r="E171" s="843">
        <v>1</v>
      </c>
      <c r="F171" s="833"/>
      <c r="G171" s="826">
        <v>1</v>
      </c>
    </row>
    <row r="172" spans="2:8">
      <c r="B172" s="815"/>
      <c r="C172" s="792"/>
      <c r="D172" s="792"/>
      <c r="E172" s="792"/>
      <c r="F172" s="792"/>
      <c r="G172" s="814"/>
      <c r="H172" s="743"/>
    </row>
    <row r="173" spans="2:8">
      <c r="B173" s="743"/>
      <c r="C173" s="743"/>
      <c r="D173" s="743"/>
      <c r="E173" s="743"/>
      <c r="F173" s="743"/>
      <c r="G173" s="743"/>
      <c r="H173" s="743"/>
    </row>
  </sheetData>
  <mergeCells count="15">
    <mergeCell ref="B18:B19"/>
    <mergeCell ref="C18:G18"/>
    <mergeCell ref="B44:B45"/>
    <mergeCell ref="C44:G44"/>
    <mergeCell ref="B16:G16"/>
    <mergeCell ref="B67:B68"/>
    <mergeCell ref="C67:G67"/>
    <mergeCell ref="B89:B90"/>
    <mergeCell ref="C89:G89"/>
    <mergeCell ref="B160:B161"/>
    <mergeCell ref="B147:B148"/>
    <mergeCell ref="C147:G147"/>
    <mergeCell ref="B116:B117"/>
    <mergeCell ref="C116:G116"/>
    <mergeCell ref="C160:G160"/>
  </mergeCells>
  <pageMargins left="0.7" right="0.7" top="0.75" bottom="0.75" header="0.3" footer="0.3"/>
  <pageSetup scale="65"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7.  Persistence Report</vt:lpstr>
      <vt:lpstr>6.  Carrying Charges</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Michelle Reesor</cp:lastModifiedBy>
  <cp:lastPrinted>2018-11-08T19:53:02Z</cp:lastPrinted>
  <dcterms:created xsi:type="dcterms:W3CDTF">2012-03-05T18:56:04Z</dcterms:created>
  <dcterms:modified xsi:type="dcterms:W3CDTF">2018-11-08T20:00:27Z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