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0" windowWidth="18105" windowHeight="6240" activeTab="2"/>
  </bookViews>
  <sheets>
    <sheet name="Totals_2016" sheetId="4" r:id="rId1"/>
    <sheet name="Totals_2015" sheetId="5" r:id="rId2"/>
    <sheet name="LRAMVA" sheetId="6" r:id="rId3"/>
  </sheets>
  <calcPr calcId="145621"/>
</workbook>
</file>

<file path=xl/calcChain.xml><?xml version="1.0" encoding="utf-8"?>
<calcChain xmlns="http://schemas.openxmlformats.org/spreadsheetml/2006/main">
  <c r="L27" i="6" l="1"/>
  <c r="M27" i="6"/>
  <c r="N27" i="6"/>
  <c r="O27" i="6"/>
  <c r="P27" i="6"/>
  <c r="Q27" i="6"/>
  <c r="R27" i="6"/>
  <c r="S27" i="6"/>
  <c r="T27" i="6"/>
  <c r="U27" i="6"/>
  <c r="V27" i="6"/>
  <c r="K27" i="6"/>
  <c r="J27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V23" i="6"/>
  <c r="V22" i="6"/>
  <c r="V21" i="6"/>
  <c r="V20" i="6"/>
  <c r="V19" i="6"/>
  <c r="V18" i="6"/>
  <c r="V17" i="6"/>
  <c r="V16" i="6"/>
  <c r="V15" i="6"/>
  <c r="V14" i="6"/>
  <c r="V13" i="6"/>
  <c r="V12" i="6"/>
  <c r="V10" i="6"/>
  <c r="V9" i="6"/>
  <c r="V8" i="6"/>
  <c r="V7" i="6"/>
  <c r="V6" i="6"/>
  <c r="V5" i="6"/>
  <c r="V4" i="6"/>
  <c r="X24" i="6"/>
  <c r="X23" i="6"/>
  <c r="Y23" i="6"/>
  <c r="AJ23" i="6" s="1"/>
  <c r="Z23" i="6"/>
  <c r="AA23" i="6"/>
  <c r="AB23" i="6"/>
  <c r="AC23" i="6"/>
  <c r="AD23" i="6"/>
  <c r="AE23" i="6"/>
  <c r="AF23" i="6"/>
  <c r="AG23" i="6"/>
  <c r="AH23" i="6"/>
  <c r="AI23" i="6"/>
  <c r="AJ18" i="6"/>
  <c r="AH22" i="6"/>
  <c r="AG22" i="6"/>
  <c r="AF22" i="6"/>
  <c r="AE22" i="6"/>
  <c r="AD22" i="6"/>
  <c r="AC22" i="6"/>
  <c r="AB22" i="6"/>
  <c r="AA22" i="6"/>
  <c r="Z22" i="6"/>
  <c r="Y22" i="6"/>
  <c r="X22" i="6"/>
  <c r="AG21" i="6"/>
  <c r="AF21" i="6"/>
  <c r="AE21" i="6"/>
  <c r="AD21" i="6"/>
  <c r="AC21" i="6"/>
  <c r="AB21" i="6"/>
  <c r="AA21" i="6"/>
  <c r="Z21" i="6"/>
  <c r="Y21" i="6"/>
  <c r="X21" i="6"/>
  <c r="AF20" i="6"/>
  <c r="AE20" i="6"/>
  <c r="AD20" i="6"/>
  <c r="AC20" i="6"/>
  <c r="AB20" i="6"/>
  <c r="AA20" i="6"/>
  <c r="Z20" i="6"/>
  <c r="Y20" i="6"/>
  <c r="X20" i="6"/>
  <c r="AE19" i="6"/>
  <c r="AD19" i="6"/>
  <c r="AC19" i="6"/>
  <c r="AB19" i="6"/>
  <c r="AA19" i="6"/>
  <c r="Z19" i="6"/>
  <c r="Y19" i="6"/>
  <c r="X19" i="6"/>
  <c r="AI18" i="6"/>
  <c r="AH18" i="6"/>
  <c r="AG18" i="6"/>
  <c r="AF18" i="6"/>
  <c r="AE18" i="6"/>
  <c r="AD18" i="6"/>
  <c r="AC18" i="6"/>
  <c r="AB18" i="6"/>
  <c r="AA18" i="6"/>
  <c r="Z18" i="6"/>
  <c r="Y18" i="6"/>
  <c r="X18" i="6"/>
  <c r="AC17" i="6"/>
  <c r="AB17" i="6"/>
  <c r="AA17" i="6"/>
  <c r="Z17" i="6"/>
  <c r="Y17" i="6"/>
  <c r="X17" i="6"/>
  <c r="AB16" i="6"/>
  <c r="AA16" i="6"/>
  <c r="Z16" i="6"/>
  <c r="Y16" i="6"/>
  <c r="X16" i="6"/>
  <c r="AA15" i="6"/>
  <c r="Z15" i="6"/>
  <c r="Y15" i="6"/>
  <c r="X15" i="6"/>
  <c r="Z14" i="6"/>
  <c r="Y14" i="6"/>
  <c r="X14" i="6"/>
  <c r="Y13" i="6"/>
  <c r="X13" i="6"/>
  <c r="X12" i="6"/>
  <c r="G21" i="4" l="1"/>
  <c r="G22" i="4"/>
  <c r="G23" i="4"/>
  <c r="F22" i="4"/>
  <c r="F21" i="4"/>
  <c r="G14" i="4" l="1"/>
  <c r="G3" i="4"/>
  <c r="G4" i="4"/>
  <c r="G5" i="4"/>
  <c r="G6" i="4"/>
  <c r="G7" i="4"/>
  <c r="G8" i="4"/>
  <c r="G9" i="4"/>
  <c r="G10" i="4"/>
  <c r="G11" i="4"/>
  <c r="G12" i="4"/>
  <c r="G13" i="4"/>
  <c r="G15" i="4"/>
  <c r="G16" i="4"/>
  <c r="G17" i="4"/>
  <c r="G18" i="4"/>
  <c r="G19" i="4"/>
  <c r="G20" i="4"/>
  <c r="G24" i="4"/>
  <c r="G25" i="4"/>
  <c r="G26" i="4"/>
  <c r="G27" i="4"/>
  <c r="G28" i="4"/>
  <c r="G29" i="4"/>
  <c r="G30" i="4"/>
  <c r="G31" i="4"/>
  <c r="G2" i="4"/>
  <c r="G3" i="5"/>
  <c r="G4" i="5"/>
  <c r="G5" i="5"/>
  <c r="G6" i="5"/>
  <c r="G7" i="5"/>
  <c r="G8" i="5"/>
  <c r="G10" i="5"/>
  <c r="G11" i="5"/>
  <c r="G12" i="5"/>
  <c r="G13" i="5"/>
  <c r="G14" i="5"/>
  <c r="G15" i="5"/>
  <c r="G16" i="5"/>
  <c r="G2" i="5"/>
  <c r="G32" i="4" l="1"/>
  <c r="H23" i="6" l="1"/>
  <c r="H18" i="6"/>
  <c r="F14" i="6"/>
  <c r="F22" i="6"/>
  <c r="E22" i="6"/>
  <c r="F21" i="6"/>
  <c r="E21" i="6"/>
  <c r="F20" i="6"/>
  <c r="E20" i="6"/>
  <c r="F19" i="6"/>
  <c r="E19" i="6"/>
  <c r="F17" i="6"/>
  <c r="E17" i="6"/>
  <c r="F16" i="6"/>
  <c r="E16" i="6"/>
  <c r="F15" i="6"/>
  <c r="E15" i="6"/>
  <c r="E14" i="6"/>
  <c r="F13" i="6"/>
  <c r="E13" i="6"/>
  <c r="F12" i="6"/>
  <c r="E12" i="6"/>
  <c r="F9" i="6"/>
  <c r="E9" i="6"/>
  <c r="F8" i="6"/>
  <c r="E8" i="6"/>
  <c r="F7" i="6"/>
  <c r="E7" i="6"/>
  <c r="F5" i="6"/>
  <c r="E5" i="6"/>
  <c r="F4" i="6"/>
  <c r="E4" i="6"/>
  <c r="Q18" i="6" l="1"/>
  <c r="U18" i="6"/>
  <c r="R18" i="6"/>
  <c r="S18" i="6"/>
  <c r="T18" i="6"/>
  <c r="F24" i="6"/>
  <c r="E24" i="6"/>
  <c r="F16" i="5"/>
  <c r="F15" i="5"/>
  <c r="F14" i="5"/>
  <c r="F13" i="5"/>
  <c r="G8" i="6" s="1"/>
  <c r="H8" i="6" s="1"/>
  <c r="F12" i="5"/>
  <c r="F11" i="5"/>
  <c r="G7" i="6" s="1"/>
  <c r="H7" i="6" s="1"/>
  <c r="F10" i="5"/>
  <c r="F8" i="5"/>
  <c r="F7" i="5"/>
  <c r="F6" i="5"/>
  <c r="G5" i="6" s="1"/>
  <c r="H5" i="6" s="1"/>
  <c r="F5" i="5"/>
  <c r="F4" i="5"/>
  <c r="F3" i="5"/>
  <c r="F2" i="5"/>
  <c r="G4" i="6" s="1"/>
  <c r="H4" i="6" s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3" i="4"/>
  <c r="F24" i="4"/>
  <c r="F25" i="4"/>
  <c r="F26" i="4"/>
  <c r="F27" i="4"/>
  <c r="F28" i="4"/>
  <c r="F29" i="4"/>
  <c r="F30" i="4"/>
  <c r="F31" i="4"/>
  <c r="F2" i="4"/>
  <c r="O8" i="6" l="1"/>
  <c r="AC8" i="6" s="1"/>
  <c r="Q8" i="6"/>
  <c r="AE8" i="6" s="1"/>
  <c r="P8" i="6"/>
  <c r="AD8" i="6" s="1"/>
  <c r="S8" i="6"/>
  <c r="AG8" i="6" s="1"/>
  <c r="N8" i="6"/>
  <c r="AB8" i="6" s="1"/>
  <c r="R4" i="6"/>
  <c r="T7" i="6"/>
  <c r="AH7" i="6" s="1"/>
  <c r="R7" i="6"/>
  <c r="AF7" i="6" s="1"/>
  <c r="P7" i="6"/>
  <c r="AD7" i="6" s="1"/>
  <c r="G9" i="6"/>
  <c r="H9" i="6" s="1"/>
  <c r="K7" i="6"/>
  <c r="Y7" i="6" s="1"/>
  <c r="Q7" i="6"/>
  <c r="AE7" i="6" s="1"/>
  <c r="U7" i="6"/>
  <c r="AI7" i="6" s="1"/>
  <c r="J7" i="6"/>
  <c r="X7" i="6" s="1"/>
  <c r="J8" i="6"/>
  <c r="X8" i="6" s="1"/>
  <c r="S4" i="6"/>
  <c r="Q4" i="6"/>
  <c r="N4" i="6"/>
  <c r="J4" i="6"/>
  <c r="N7" i="6"/>
  <c r="AB7" i="6" s="1"/>
  <c r="S7" i="6"/>
  <c r="AG7" i="6" s="1"/>
  <c r="L4" i="6"/>
  <c r="P4" i="6"/>
  <c r="U4" i="6"/>
  <c r="K4" i="6"/>
  <c r="T4" i="6"/>
  <c r="M4" i="6"/>
  <c r="L7" i="6"/>
  <c r="Z7" i="6" s="1"/>
  <c r="M7" i="6"/>
  <c r="AA7" i="6" s="1"/>
  <c r="O7" i="6"/>
  <c r="AC7" i="6" s="1"/>
  <c r="L8" i="6"/>
  <c r="Z8" i="6" s="1"/>
  <c r="U8" i="6"/>
  <c r="AI8" i="6" s="1"/>
  <c r="T8" i="6"/>
  <c r="AH8" i="6" s="1"/>
  <c r="M8" i="6"/>
  <c r="AA8" i="6" s="1"/>
  <c r="R8" i="6"/>
  <c r="AF8" i="6" s="1"/>
  <c r="K8" i="6"/>
  <c r="Y8" i="6" s="1"/>
  <c r="O4" i="6"/>
  <c r="G19" i="6"/>
  <c r="H19" i="6" s="1"/>
  <c r="G15" i="6"/>
  <c r="H15" i="6" s="1"/>
  <c r="G21" i="6"/>
  <c r="H21" i="6" s="1"/>
  <c r="G22" i="6"/>
  <c r="H22" i="6" s="1"/>
  <c r="G20" i="6"/>
  <c r="H20" i="6" s="1"/>
  <c r="G12" i="6"/>
  <c r="H12" i="6" s="1"/>
  <c r="G16" i="6"/>
  <c r="H16" i="6" s="1"/>
  <c r="G14" i="6"/>
  <c r="H14" i="6" s="1"/>
  <c r="G13" i="6"/>
  <c r="H13" i="6" s="1"/>
  <c r="G17" i="6"/>
  <c r="F32" i="4"/>
  <c r="S14" i="6"/>
  <c r="AG14" i="6" s="1"/>
  <c r="R5" i="6"/>
  <c r="AF5" i="6" s="1"/>
  <c r="N5" i="6"/>
  <c r="AB5" i="6" s="1"/>
  <c r="J5" i="6"/>
  <c r="X5" i="6" s="1"/>
  <c r="Q5" i="6"/>
  <c r="AE5" i="6" s="1"/>
  <c r="M5" i="6"/>
  <c r="AA5" i="6" s="1"/>
  <c r="U5" i="6"/>
  <c r="AI5" i="6" s="1"/>
  <c r="T5" i="6"/>
  <c r="AH5" i="6" s="1"/>
  <c r="P5" i="6"/>
  <c r="AD5" i="6" s="1"/>
  <c r="L5" i="6"/>
  <c r="Z5" i="6" s="1"/>
  <c r="S5" i="6"/>
  <c r="AG5" i="6" s="1"/>
  <c r="O5" i="6"/>
  <c r="AC5" i="6" s="1"/>
  <c r="K5" i="6"/>
  <c r="Y5" i="6" s="1"/>
  <c r="AA4" i="6" l="1"/>
  <c r="AD4" i="6"/>
  <c r="X4" i="6"/>
  <c r="AJ8" i="6"/>
  <c r="AH4" i="6"/>
  <c r="Z4" i="6"/>
  <c r="AB4" i="6"/>
  <c r="AJ7" i="6"/>
  <c r="AF4" i="6"/>
  <c r="AC4" i="6"/>
  <c r="Y4" i="6"/>
  <c r="AE4" i="6"/>
  <c r="AJ5" i="6"/>
  <c r="AI4" i="6"/>
  <c r="AG4" i="6"/>
  <c r="T9" i="6"/>
  <c r="AH9" i="6" s="1"/>
  <c r="J9" i="6"/>
  <c r="X9" i="6" s="1"/>
  <c r="U9" i="6"/>
  <c r="AI9" i="6" s="1"/>
  <c r="K9" i="6"/>
  <c r="Y9" i="6" s="1"/>
  <c r="Q9" i="6"/>
  <c r="AE9" i="6" s="1"/>
  <c r="N9" i="6"/>
  <c r="AB9" i="6" s="1"/>
  <c r="O9" i="6"/>
  <c r="AC9" i="6" s="1"/>
  <c r="O12" i="6"/>
  <c r="AC12" i="6" s="1"/>
  <c r="R9" i="6"/>
  <c r="AF9" i="6" s="1"/>
  <c r="S9" i="6"/>
  <c r="AG9" i="6" s="1"/>
  <c r="L9" i="6"/>
  <c r="Z9" i="6" s="1"/>
  <c r="M9" i="6"/>
  <c r="AA9" i="6" s="1"/>
  <c r="P9" i="6"/>
  <c r="AD9" i="6" s="1"/>
  <c r="K12" i="6"/>
  <c r="Y12" i="6" s="1"/>
  <c r="U13" i="6"/>
  <c r="AI13" i="6" s="1"/>
  <c r="R14" i="6"/>
  <c r="AF14" i="6" s="1"/>
  <c r="P14" i="6"/>
  <c r="AD14" i="6" s="1"/>
  <c r="O14" i="6"/>
  <c r="AC14" i="6" s="1"/>
  <c r="T13" i="6"/>
  <c r="AH13" i="6" s="1"/>
  <c r="L12" i="6"/>
  <c r="Z12" i="6" s="1"/>
  <c r="Z24" i="6" s="1"/>
  <c r="M12" i="6"/>
  <c r="AA12" i="6" s="1"/>
  <c r="N14" i="6"/>
  <c r="AB14" i="6" s="1"/>
  <c r="P12" i="6"/>
  <c r="AD12" i="6" s="1"/>
  <c r="S12" i="6"/>
  <c r="AG12" i="6" s="1"/>
  <c r="R13" i="6"/>
  <c r="AF13" i="6" s="1"/>
  <c r="M14" i="6"/>
  <c r="AA14" i="6" s="1"/>
  <c r="S13" i="6"/>
  <c r="AG13" i="6" s="1"/>
  <c r="S16" i="6"/>
  <c r="AG16" i="6" s="1"/>
  <c r="Q13" i="6"/>
  <c r="AE13" i="6" s="1"/>
  <c r="T21" i="6"/>
  <c r="AH21" i="6" s="1"/>
  <c r="AJ21" i="6" s="1"/>
  <c r="R16" i="6"/>
  <c r="AF16" i="6" s="1"/>
  <c r="T16" i="6"/>
  <c r="AH16" i="6" s="1"/>
  <c r="L13" i="6"/>
  <c r="Z13" i="6" s="1"/>
  <c r="O13" i="6"/>
  <c r="AC13" i="6" s="1"/>
  <c r="S19" i="6"/>
  <c r="AG19" i="6" s="1"/>
  <c r="R19" i="6"/>
  <c r="AF19" i="6" s="1"/>
  <c r="T14" i="6"/>
  <c r="AH14" i="6" s="1"/>
  <c r="Q14" i="6"/>
  <c r="AE14" i="6" s="1"/>
  <c r="U14" i="6"/>
  <c r="AI14" i="6" s="1"/>
  <c r="T12" i="6"/>
  <c r="AH12" i="6" s="1"/>
  <c r="Q12" i="6"/>
  <c r="AE12" i="6" s="1"/>
  <c r="P16" i="6"/>
  <c r="AD16" i="6" s="1"/>
  <c r="Q16" i="6"/>
  <c r="AE16" i="6" s="1"/>
  <c r="T19" i="6"/>
  <c r="AH19" i="6" s="1"/>
  <c r="R12" i="6"/>
  <c r="AF12" i="6" s="1"/>
  <c r="N12" i="6"/>
  <c r="AB12" i="6" s="1"/>
  <c r="U12" i="6"/>
  <c r="AI12" i="6" s="1"/>
  <c r="O16" i="6"/>
  <c r="AC16" i="6" s="1"/>
  <c r="AJ16" i="6" s="1"/>
  <c r="U16" i="6"/>
  <c r="AI16" i="6" s="1"/>
  <c r="N13" i="6"/>
  <c r="AB13" i="6" s="1"/>
  <c r="M13" i="6"/>
  <c r="AA13" i="6" s="1"/>
  <c r="P13" i="6"/>
  <c r="AD13" i="6" s="1"/>
  <c r="U21" i="6"/>
  <c r="AI21" i="6" s="1"/>
  <c r="O15" i="6"/>
  <c r="AC15" i="6" s="1"/>
  <c r="Q15" i="6"/>
  <c r="AE15" i="6" s="1"/>
  <c r="R15" i="6"/>
  <c r="AF15" i="6" s="1"/>
  <c r="T15" i="6"/>
  <c r="AH15" i="6" s="1"/>
  <c r="S15" i="6"/>
  <c r="AG15" i="6" s="1"/>
  <c r="N15" i="6"/>
  <c r="AB15" i="6" s="1"/>
  <c r="P15" i="6"/>
  <c r="AD15" i="6" s="1"/>
  <c r="U15" i="6"/>
  <c r="AI15" i="6" s="1"/>
  <c r="U22" i="6"/>
  <c r="AI22" i="6" s="1"/>
  <c r="AJ22" i="6" s="1"/>
  <c r="U19" i="6"/>
  <c r="AI19" i="6" s="1"/>
  <c r="T20" i="6"/>
  <c r="AH20" i="6" s="1"/>
  <c r="S20" i="6"/>
  <c r="AG20" i="6" s="1"/>
  <c r="U20" i="6"/>
  <c r="AI20" i="6" s="1"/>
  <c r="G24" i="6"/>
  <c r="H17" i="6"/>
  <c r="B9" i="5"/>
  <c r="C9" i="5"/>
  <c r="AJ19" i="6" l="1"/>
  <c r="AD24" i="6"/>
  <c r="AJ4" i="6"/>
  <c r="AB24" i="6"/>
  <c r="AJ14" i="6"/>
  <c r="Y24" i="6"/>
  <c r="AJ12" i="6"/>
  <c r="AJ9" i="6"/>
  <c r="AJ20" i="6"/>
  <c r="AJ13" i="6"/>
  <c r="AA24" i="6"/>
  <c r="AC24" i="6"/>
  <c r="AJ15" i="6"/>
  <c r="B17" i="5"/>
  <c r="E6" i="6"/>
  <c r="E10" i="6" s="1"/>
  <c r="E27" i="6" s="1"/>
  <c r="C17" i="5"/>
  <c r="G9" i="5"/>
  <c r="F6" i="6" s="1"/>
  <c r="H24" i="6"/>
  <c r="Q17" i="6"/>
  <c r="AE17" i="6" s="1"/>
  <c r="AE24" i="6" s="1"/>
  <c r="T17" i="6"/>
  <c r="AH17" i="6" s="1"/>
  <c r="AH24" i="6" s="1"/>
  <c r="R17" i="6"/>
  <c r="AF17" i="6" s="1"/>
  <c r="AF24" i="6" s="1"/>
  <c r="P17" i="6"/>
  <c r="AD17" i="6" s="1"/>
  <c r="S17" i="6"/>
  <c r="AG17" i="6" s="1"/>
  <c r="AG24" i="6" s="1"/>
  <c r="U17" i="6"/>
  <c r="AI17" i="6" s="1"/>
  <c r="AI24" i="6" s="1"/>
  <c r="F9" i="5"/>
  <c r="G17" i="5"/>
  <c r="AJ17" i="6" l="1"/>
  <c r="AJ24" i="6" s="1"/>
  <c r="F17" i="5"/>
  <c r="G6" i="6"/>
  <c r="G10" i="6" s="1"/>
  <c r="G27" i="6" s="1"/>
  <c r="F10" i="6"/>
  <c r="F27" i="6" s="1"/>
  <c r="G34" i="6"/>
  <c r="G40" i="6" s="1"/>
  <c r="C32" i="4"/>
  <c r="B32" i="4"/>
  <c r="H6" i="6" l="1"/>
  <c r="S6" i="6" s="1"/>
  <c r="H10" i="6"/>
  <c r="H27" i="6" s="1"/>
  <c r="AG6" i="6" l="1"/>
  <c r="AG10" i="6" s="1"/>
  <c r="AG27" i="6" s="1"/>
  <c r="S10" i="6"/>
  <c r="P6" i="6"/>
  <c r="Q6" i="6"/>
  <c r="J6" i="6"/>
  <c r="L6" i="6"/>
  <c r="N6" i="6"/>
  <c r="O6" i="6"/>
  <c r="U6" i="6"/>
  <c r="M6" i="6"/>
  <c r="T6" i="6"/>
  <c r="R6" i="6"/>
  <c r="K6" i="6"/>
  <c r="AA6" i="6" l="1"/>
  <c r="AA10" i="6" s="1"/>
  <c r="AA27" i="6" s="1"/>
  <c r="M10" i="6"/>
  <c r="Z6" i="6"/>
  <c r="Z10" i="6" s="1"/>
  <c r="Z27" i="6" s="1"/>
  <c r="L10" i="6"/>
  <c r="Y6" i="6"/>
  <c r="Y10" i="6" s="1"/>
  <c r="Y27" i="6" s="1"/>
  <c r="K10" i="6"/>
  <c r="AI6" i="6"/>
  <c r="AI10" i="6" s="1"/>
  <c r="AI27" i="6" s="1"/>
  <c r="U10" i="6"/>
  <c r="X6" i="6"/>
  <c r="J10" i="6"/>
  <c r="AF6" i="6"/>
  <c r="AF10" i="6" s="1"/>
  <c r="AF27" i="6" s="1"/>
  <c r="R10" i="6"/>
  <c r="AC6" i="6"/>
  <c r="AC10" i="6" s="1"/>
  <c r="AC27" i="6" s="1"/>
  <c r="O10" i="6"/>
  <c r="AE6" i="6"/>
  <c r="AE10" i="6" s="1"/>
  <c r="AE27" i="6" s="1"/>
  <c r="Q10" i="6"/>
  <c r="AH6" i="6"/>
  <c r="AH10" i="6" s="1"/>
  <c r="AH27" i="6" s="1"/>
  <c r="T10" i="6"/>
  <c r="AB6" i="6"/>
  <c r="AB10" i="6" s="1"/>
  <c r="AB27" i="6" s="1"/>
  <c r="N10" i="6"/>
  <c r="AD6" i="6"/>
  <c r="AD10" i="6" s="1"/>
  <c r="AD27" i="6" s="1"/>
  <c r="P10" i="6"/>
  <c r="F34" i="6"/>
  <c r="H34" i="6" s="1"/>
  <c r="AJ6" i="6" l="1"/>
  <c r="AJ10" i="6" s="1"/>
  <c r="AJ27" i="6" s="1"/>
  <c r="X10" i="6"/>
  <c r="X27" i="6" s="1"/>
  <c r="F40" i="6"/>
  <c r="H40" i="6" s="1"/>
</calcChain>
</file>

<file path=xl/sharedStrings.xml><?xml version="1.0" encoding="utf-8"?>
<sst xmlns="http://schemas.openxmlformats.org/spreadsheetml/2006/main" count="44" uniqueCount="23">
  <si>
    <t>MONTH</t>
  </si>
  <si>
    <t>TOTAL # CONVERTED</t>
  </si>
  <si>
    <t>COUNT</t>
  </si>
  <si>
    <t>CONVERTED WATTAGE (W)</t>
  </si>
  <si>
    <t>CONVERTED WATTAGE (kW)</t>
  </si>
  <si>
    <t>OLD WATTAGE (kW)</t>
  </si>
  <si>
    <t>Gross kW reduction</t>
  </si>
  <si>
    <t xml:space="preserve"> </t>
  </si>
  <si>
    <t>#Converted</t>
  </si>
  <si>
    <t>Grand Total</t>
  </si>
  <si>
    <t>Old Wattage (kW)</t>
  </si>
  <si>
    <t>Converted Wattage (kW)</t>
  </si>
  <si>
    <t>OLD TOTAL WATTAGE (W)</t>
  </si>
  <si>
    <t>2015 Prog</t>
  </si>
  <si>
    <t>2016 Prog</t>
  </si>
  <si>
    <t>Total</t>
  </si>
  <si>
    <t xml:space="preserve"> 2016 LRAMVA</t>
  </si>
  <si>
    <t>Net kW</t>
  </si>
  <si>
    <t>Gross kW</t>
  </si>
  <si>
    <t>N-T-G ratio</t>
  </si>
  <si>
    <t>Note:  Wattage includes light and ballast as applicable</t>
  </si>
  <si>
    <t>Net Savings (kW)</t>
  </si>
  <si>
    <t>Gross Savings (kW)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</si>
</sst>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[$-409]d\-mmm\-yy;@"/>
    <numFmt numFmtId="166" formatCode="_-* #,##0_-;\-* #,##0_-;_-* &quot;-&quot;??_-;_-@_-"/>
    <numFmt numFmtId="167" formatCode="#,##0.00;\-#,##0.00;&quot;-&quot;_____;"/>
  </numFmts>
  <fonts count="1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164" fontId="3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" fillId="0" borderId="0"/>
    <xf numFmtId="0" fontId="4" fillId="0" borderId="0">
      <alignment vertical="top"/>
    </xf>
    <xf numFmtId="0" fontId="6" fillId="0" borderId="0" applyNumberFormat="0" applyFill="0" applyBorder="0" applyProtection="0"/>
    <xf numFmtId="0" fontId="6" fillId="0" borderId="0" applyNumberFormat="0" applyFill="0" applyBorder="0" applyProtection="0"/>
    <xf numFmtId="0" fontId="2" fillId="0" borderId="0"/>
    <xf numFmtId="0" fontId="6" fillId="0" borderId="0" applyNumberFormat="0" applyFill="0" applyBorder="0" applyProtection="0"/>
    <xf numFmtId="0" fontId="2" fillId="0" borderId="0"/>
    <xf numFmtId="0" fontId="1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8" fillId="4" borderId="1" xfId="17" applyNumberFormat="1" applyFont="1" applyFill="1" applyBorder="1" applyAlignment="1">
      <alignment horizontal="center" wrapText="1"/>
    </xf>
    <xf numFmtId="0" fontId="8" fillId="4" borderId="1" xfId="17" applyFont="1" applyFill="1" applyBorder="1" applyAlignment="1">
      <alignment horizontal="center" wrapText="1"/>
    </xf>
    <xf numFmtId="165" fontId="8" fillId="4" borderId="1" xfId="17" applyNumberFormat="1" applyFont="1" applyFill="1" applyBorder="1" applyAlignment="1">
      <alignment horizontal="center" vertical="center" wrapText="1"/>
    </xf>
    <xf numFmtId="0" fontId="8" fillId="4" borderId="1" xfId="17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0" xfId="0" applyNumberFormat="1"/>
    <xf numFmtId="164" fontId="0" fillId="0" borderId="0" xfId="5" applyFont="1"/>
    <xf numFmtId="166" fontId="0" fillId="0" borderId="0" xfId="5" applyNumberFormat="1" applyFont="1"/>
    <xf numFmtId="164" fontId="0" fillId="0" borderId="0" xfId="0" applyNumberFormat="1"/>
    <xf numFmtId="166" fontId="0" fillId="0" borderId="5" xfId="5" applyNumberFormat="1" applyFont="1" applyBorder="1"/>
    <xf numFmtId="0" fontId="0" fillId="0" borderId="0" xfId="0" applyAlignment="1"/>
    <xf numFmtId="9" fontId="0" fillId="0" borderId="0" xfId="0" applyNumberFormat="1" applyAlignment="1">
      <alignment horizontal="center"/>
    </xf>
    <xf numFmtId="9" fontId="0" fillId="0" borderId="0" xfId="18" applyFont="1" applyAlignment="1">
      <alignment horizontal="center"/>
    </xf>
    <xf numFmtId="164" fontId="0" fillId="0" borderId="0" xfId="5" applyFont="1" applyFill="1"/>
    <xf numFmtId="164" fontId="0" fillId="0" borderId="7" xfId="5" applyFont="1" applyBorder="1"/>
    <xf numFmtId="0" fontId="0" fillId="3" borderId="6" xfId="0" applyFill="1" applyBorder="1"/>
    <xf numFmtId="0" fontId="0" fillId="3" borderId="7" xfId="5" applyNumberFormat="1" applyFont="1" applyFill="1" applyBorder="1"/>
    <xf numFmtId="167" fontId="9" fillId="0" borderId="0" xfId="0" applyNumberFormat="1" applyFont="1" applyFill="1" applyBorder="1" applyAlignment="1">
      <alignment horizontal="center" vertical="top"/>
    </xf>
    <xf numFmtId="167" fontId="9" fillId="0" borderId="0" xfId="5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vertical="top"/>
    </xf>
    <xf numFmtId="164" fontId="0" fillId="0" borderId="0" xfId="0" applyNumberFormat="1" applyFill="1" applyBorder="1"/>
    <xf numFmtId="0" fontId="9" fillId="0" borderId="0" xfId="0" applyFont="1" applyFill="1" applyBorder="1" applyAlignment="1">
      <alignment horizontal="center" vertical="top"/>
    </xf>
    <xf numFmtId="164" fontId="9" fillId="0" borderId="0" xfId="5" applyFont="1" applyFill="1" applyBorder="1" applyAlignment="1">
      <alignment vertical="top"/>
    </xf>
    <xf numFmtId="166" fontId="0" fillId="3" borderId="7" xfId="5" applyNumberFormat="1" applyFont="1" applyFill="1" applyBorder="1"/>
    <xf numFmtId="166" fontId="0" fillId="0" borderId="0" xfId="5" applyNumberFormat="1" applyFont="1" applyAlignment="1">
      <alignment horizontal="center"/>
    </xf>
    <xf numFmtId="166" fontId="0" fillId="0" borderId="7" xfId="5" applyNumberFormat="1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166" fontId="0" fillId="3" borderId="8" xfId="5" applyNumberFormat="1" applyFont="1" applyFill="1" applyBorder="1"/>
    <xf numFmtId="166" fontId="0" fillId="5" borderId="0" xfId="5" applyNumberFormat="1" applyFont="1" applyFill="1" applyBorder="1"/>
    <xf numFmtId="0" fontId="0" fillId="5" borderId="0" xfId="0" applyFill="1" applyBorder="1"/>
    <xf numFmtId="166" fontId="0" fillId="5" borderId="9" xfId="5" applyNumberFormat="1" applyFont="1" applyFill="1" applyBorder="1"/>
    <xf numFmtId="164" fontId="0" fillId="5" borderId="0" xfId="0" applyNumberFormat="1" applyFill="1" applyBorder="1"/>
    <xf numFmtId="166" fontId="0" fillId="0" borderId="10" xfId="5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64" fontId="0" fillId="0" borderId="10" xfId="5" applyFont="1" applyBorder="1" applyAlignment="1">
      <alignment horizontal="center" wrapText="1"/>
    </xf>
    <xf numFmtId="0" fontId="0" fillId="0" borderId="10" xfId="0" applyBorder="1" applyAlignment="1">
      <alignment wrapText="1"/>
    </xf>
    <xf numFmtId="17" fontId="0" fillId="0" borderId="10" xfId="0" applyNumberFormat="1" applyBorder="1"/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17" fontId="0" fillId="0" borderId="4" xfId="0" applyNumberForma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7" xfId="0" applyNumberFormat="1" applyBorder="1"/>
    <xf numFmtId="17" fontId="0" fillId="0" borderId="10" xfId="0" applyNumberFormat="1" applyBorder="1" applyAlignment="1">
      <alignment horizontal="center"/>
    </xf>
    <xf numFmtId="164" fontId="0" fillId="0" borderId="5" xfId="0" applyNumberFormat="1" applyBorder="1"/>
    <xf numFmtId="0" fontId="0" fillId="0" borderId="8" xfId="0" applyBorder="1" applyAlignment="1"/>
    <xf numFmtId="164" fontId="0" fillId="0" borderId="5" xfId="5" applyNumberFormat="1" applyFont="1" applyBorder="1"/>
    <xf numFmtId="0" fontId="0" fillId="0" borderId="7" xfId="0" applyBorder="1" applyAlignment="1">
      <alignment horizontal="center"/>
    </xf>
  </cellXfs>
  <cellStyles count="19">
    <cellStyle name="Comma" xfId="5" builtinId="3"/>
    <cellStyle name="Normal" xfId="0" builtinId="0"/>
    <cellStyle name="Normal 2" xfId="7"/>
    <cellStyle name="Normal 2 2" xfId="4"/>
    <cellStyle name="Normal 2 3" xfId="13"/>
    <cellStyle name="Normal 3" xfId="1"/>
    <cellStyle name="Normal 3 2" xfId="14"/>
    <cellStyle name="Normal 3 3" xfId="15"/>
    <cellStyle name="Normal 3 4" xfId="16"/>
    <cellStyle name="Normal 3 5" xfId="12"/>
    <cellStyle name="Normal 4" xfId="3"/>
    <cellStyle name="Normal 4 2" xfId="11"/>
    <cellStyle name="Normal 4 3" xfId="8"/>
    <cellStyle name="Normal 5" xfId="2"/>
    <cellStyle name="Normal 5 2" xfId="10"/>
    <cellStyle name="Normal 6" xfId="9"/>
    <cellStyle name="Normal 7" xfId="6"/>
    <cellStyle name="Normal 8" xfId="17"/>
    <cellStyle name="Percent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</xdr:row>
      <xdr:rowOff>161925</xdr:rowOff>
    </xdr:from>
    <xdr:to>
      <xdr:col>2</xdr:col>
      <xdr:colOff>581025</xdr:colOff>
      <xdr:row>7</xdr:row>
      <xdr:rowOff>171450</xdr:rowOff>
    </xdr:to>
    <xdr:sp macro="" textlink="">
      <xdr:nvSpPr>
        <xdr:cNvPr id="2" name="TextBox 1"/>
        <xdr:cNvSpPr txBox="1"/>
      </xdr:nvSpPr>
      <xdr:spPr>
        <a:xfrm>
          <a:off x="1104900" y="1247775"/>
          <a:ext cx="847725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2015 Programs</a:t>
          </a:r>
        </a:p>
        <a:p>
          <a:endParaRPr lang="en-US" sz="1100"/>
        </a:p>
      </xdr:txBody>
    </xdr:sp>
    <xdr:clientData/>
  </xdr:twoCellAnchor>
  <xdr:twoCellAnchor>
    <xdr:from>
      <xdr:col>1</xdr:col>
      <xdr:colOff>323851</xdr:colOff>
      <xdr:row>14</xdr:row>
      <xdr:rowOff>152400</xdr:rowOff>
    </xdr:from>
    <xdr:to>
      <xdr:col>2</xdr:col>
      <xdr:colOff>476251</xdr:colOff>
      <xdr:row>17</xdr:row>
      <xdr:rowOff>133350</xdr:rowOff>
    </xdr:to>
    <xdr:sp macro="" textlink="">
      <xdr:nvSpPr>
        <xdr:cNvPr id="3" name="TextBox 2"/>
        <xdr:cNvSpPr txBox="1"/>
      </xdr:nvSpPr>
      <xdr:spPr>
        <a:xfrm>
          <a:off x="1009651" y="3048000"/>
          <a:ext cx="83820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2016 Programs</a:t>
          </a:r>
        </a:p>
        <a:p>
          <a:endParaRPr lang="en-US" sz="1100"/>
        </a:p>
      </xdr:txBody>
    </xdr:sp>
    <xdr:clientData/>
  </xdr:twoCellAnchor>
  <xdr:oneCellAnchor>
    <xdr:from>
      <xdr:col>9</xdr:col>
      <xdr:colOff>0</xdr:colOff>
      <xdr:row>25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804862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6619875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25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7467600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25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7467600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25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7467600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25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7467600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0</xdr:colOff>
      <xdr:row>25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7467600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7467600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0</xdr:colOff>
      <xdr:row>25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7467600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18</xdr:col>
      <xdr:colOff>0</xdr:colOff>
      <xdr:row>25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7467600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0</xdr:colOff>
      <xdr:row>25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7467600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0</xdr:colOff>
      <xdr:row>25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7467600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21</xdr:col>
      <xdr:colOff>0</xdr:colOff>
      <xdr:row>25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7467600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F1" sqref="F1"/>
    </sheetView>
  </sheetViews>
  <sheetFormatPr defaultRowHeight="14.25" x14ac:dyDescent="0.2"/>
  <cols>
    <col min="1" max="1" width="9" style="2"/>
    <col min="2" max="2" width="11.375" style="2" customWidth="1"/>
    <col min="3" max="3" width="9" style="2"/>
    <col min="4" max="4" width="12.875" style="2" customWidth="1"/>
    <col min="5" max="5" width="13.125" style="2" customWidth="1"/>
    <col min="6" max="6" width="15.375" style="2" customWidth="1"/>
    <col min="7" max="7" width="18.125" style="2" bestFit="1" customWidth="1"/>
    <col min="8" max="16384" width="9" style="2"/>
  </cols>
  <sheetData>
    <row r="1" spans="1:7" ht="25.5" x14ac:dyDescent="0.2">
      <c r="A1" s="6" t="s">
        <v>0</v>
      </c>
      <c r="B1" s="7" t="s">
        <v>1</v>
      </c>
      <c r="C1" s="7" t="s">
        <v>2</v>
      </c>
      <c r="D1" s="7" t="s">
        <v>3</v>
      </c>
      <c r="E1" s="5" t="s">
        <v>12</v>
      </c>
      <c r="F1" s="7" t="s">
        <v>4</v>
      </c>
      <c r="G1" s="7" t="s">
        <v>5</v>
      </c>
    </row>
    <row r="2" spans="1:7" x14ac:dyDescent="0.2">
      <c r="A2" s="51">
        <v>42370</v>
      </c>
      <c r="B2" s="50">
        <v>165</v>
      </c>
      <c r="C2" s="3">
        <v>76</v>
      </c>
      <c r="D2" s="3">
        <v>35</v>
      </c>
      <c r="E2" s="37">
        <v>130</v>
      </c>
      <c r="F2" s="12">
        <f t="shared" ref="F2:F31" si="0">(C2*D2)/1000</f>
        <v>2.66</v>
      </c>
      <c r="G2" s="12">
        <f t="shared" ref="G2:G31" si="1">(C2*E2)/1000</f>
        <v>9.8800000000000008</v>
      </c>
    </row>
    <row r="3" spans="1:7" x14ac:dyDescent="0.2">
      <c r="A3" s="51"/>
      <c r="B3" s="50"/>
      <c r="C3" s="3">
        <v>14</v>
      </c>
      <c r="D3" s="3">
        <v>113</v>
      </c>
      <c r="E3" s="37">
        <v>130</v>
      </c>
      <c r="F3" s="12">
        <f t="shared" si="0"/>
        <v>1.5820000000000001</v>
      </c>
      <c r="G3" s="12">
        <f t="shared" si="1"/>
        <v>1.82</v>
      </c>
    </row>
    <row r="4" spans="1:7" x14ac:dyDescent="0.2">
      <c r="A4" s="51"/>
      <c r="B4" s="50"/>
      <c r="C4" s="3">
        <v>72</v>
      </c>
      <c r="D4" s="3">
        <v>113</v>
      </c>
      <c r="E4" s="37">
        <v>320</v>
      </c>
      <c r="F4" s="12">
        <f t="shared" si="0"/>
        <v>8.1359999999999992</v>
      </c>
      <c r="G4" s="12">
        <f t="shared" si="1"/>
        <v>23.04</v>
      </c>
    </row>
    <row r="5" spans="1:7" x14ac:dyDescent="0.2">
      <c r="A5" s="51"/>
      <c r="B5" s="50"/>
      <c r="C5" s="3">
        <v>3</v>
      </c>
      <c r="D5" s="3">
        <v>113</v>
      </c>
      <c r="E5" s="37">
        <v>485</v>
      </c>
      <c r="F5" s="12">
        <f t="shared" si="0"/>
        <v>0.33900000000000002</v>
      </c>
      <c r="G5" s="12">
        <f t="shared" si="1"/>
        <v>1.4550000000000001</v>
      </c>
    </row>
    <row r="6" spans="1:7" x14ac:dyDescent="0.2">
      <c r="A6" s="51">
        <v>42401</v>
      </c>
      <c r="B6" s="50">
        <v>373</v>
      </c>
      <c r="C6" s="11">
        <v>24</v>
      </c>
      <c r="D6" s="3">
        <v>53</v>
      </c>
      <c r="E6" s="37">
        <v>95</v>
      </c>
      <c r="F6" s="12">
        <f t="shared" si="0"/>
        <v>1.272</v>
      </c>
      <c r="G6" s="12">
        <f t="shared" si="1"/>
        <v>2.2799999999999998</v>
      </c>
    </row>
    <row r="7" spans="1:7" x14ac:dyDescent="0.2">
      <c r="A7" s="51"/>
      <c r="B7" s="50"/>
      <c r="C7" s="11">
        <v>33</v>
      </c>
      <c r="D7" s="3">
        <v>35</v>
      </c>
      <c r="E7" s="37">
        <v>130</v>
      </c>
      <c r="F7" s="12">
        <f t="shared" si="0"/>
        <v>1.155</v>
      </c>
      <c r="G7" s="12">
        <f t="shared" si="1"/>
        <v>4.29</v>
      </c>
    </row>
    <row r="8" spans="1:7" x14ac:dyDescent="0.2">
      <c r="A8" s="51"/>
      <c r="B8" s="50"/>
      <c r="C8" s="11">
        <v>3</v>
      </c>
      <c r="D8" s="3">
        <v>113</v>
      </c>
      <c r="E8" s="37">
        <v>130</v>
      </c>
      <c r="F8" s="12">
        <f t="shared" si="0"/>
        <v>0.33900000000000002</v>
      </c>
      <c r="G8" s="12">
        <f t="shared" si="1"/>
        <v>0.39</v>
      </c>
    </row>
    <row r="9" spans="1:7" x14ac:dyDescent="0.2">
      <c r="A9" s="51"/>
      <c r="B9" s="50"/>
      <c r="C9" s="11">
        <v>313</v>
      </c>
      <c r="D9" s="3">
        <v>113</v>
      </c>
      <c r="E9" s="37">
        <v>320</v>
      </c>
      <c r="F9" s="12">
        <f t="shared" si="0"/>
        <v>35.369</v>
      </c>
      <c r="G9" s="12">
        <f t="shared" si="1"/>
        <v>100.16</v>
      </c>
    </row>
    <row r="10" spans="1:7" x14ac:dyDescent="0.2">
      <c r="A10" s="51">
        <v>42430</v>
      </c>
      <c r="B10" s="50">
        <v>902</v>
      </c>
      <c r="C10" s="3">
        <v>35</v>
      </c>
      <c r="D10" s="3">
        <v>35</v>
      </c>
      <c r="E10" s="37">
        <v>130</v>
      </c>
      <c r="F10" s="12">
        <f t="shared" si="0"/>
        <v>1.2250000000000001</v>
      </c>
      <c r="G10" s="12">
        <f t="shared" si="1"/>
        <v>4.55</v>
      </c>
    </row>
    <row r="11" spans="1:7" x14ac:dyDescent="0.2">
      <c r="A11" s="51"/>
      <c r="B11" s="50"/>
      <c r="C11" s="3">
        <v>867</v>
      </c>
      <c r="D11" s="3">
        <v>113</v>
      </c>
      <c r="E11" s="37">
        <v>320</v>
      </c>
      <c r="F11" s="12">
        <f t="shared" si="0"/>
        <v>97.971000000000004</v>
      </c>
      <c r="G11" s="12">
        <f t="shared" si="1"/>
        <v>277.44</v>
      </c>
    </row>
    <row r="12" spans="1:7" x14ac:dyDescent="0.2">
      <c r="A12" s="51">
        <v>42461</v>
      </c>
      <c r="B12" s="50">
        <v>553</v>
      </c>
      <c r="C12" s="3">
        <v>214</v>
      </c>
      <c r="D12" s="3">
        <v>35</v>
      </c>
      <c r="E12" s="37">
        <v>130</v>
      </c>
      <c r="F12" s="12">
        <f t="shared" si="0"/>
        <v>7.49</v>
      </c>
      <c r="G12" s="12">
        <f t="shared" si="1"/>
        <v>27.82</v>
      </c>
    </row>
    <row r="13" spans="1:7" x14ac:dyDescent="0.2">
      <c r="A13" s="51"/>
      <c r="B13" s="50"/>
      <c r="C13" s="3">
        <v>339</v>
      </c>
      <c r="D13" s="3">
        <v>113</v>
      </c>
      <c r="E13" s="37">
        <v>320</v>
      </c>
      <c r="F13" s="12">
        <f t="shared" si="0"/>
        <v>38.307000000000002</v>
      </c>
      <c r="G13" s="12">
        <f t="shared" si="1"/>
        <v>108.48</v>
      </c>
    </row>
    <row r="14" spans="1:7" x14ac:dyDescent="0.2">
      <c r="A14" s="51">
        <v>42491</v>
      </c>
      <c r="B14" s="52">
        <v>496</v>
      </c>
      <c r="C14" s="3">
        <v>379</v>
      </c>
      <c r="D14" s="3">
        <v>35</v>
      </c>
      <c r="E14" s="37">
        <v>130</v>
      </c>
      <c r="F14" s="12">
        <f t="shared" si="0"/>
        <v>13.265000000000001</v>
      </c>
      <c r="G14" s="12">
        <f t="shared" si="1"/>
        <v>49.27</v>
      </c>
    </row>
    <row r="15" spans="1:7" x14ac:dyDescent="0.2">
      <c r="A15" s="51"/>
      <c r="B15" s="53"/>
      <c r="C15" s="3">
        <v>1</v>
      </c>
      <c r="D15" s="3">
        <v>113</v>
      </c>
      <c r="E15" s="37">
        <v>130</v>
      </c>
      <c r="F15" s="12">
        <f t="shared" si="0"/>
        <v>0.113</v>
      </c>
      <c r="G15" s="12">
        <f t="shared" si="1"/>
        <v>0.13</v>
      </c>
    </row>
    <row r="16" spans="1:7" x14ac:dyDescent="0.2">
      <c r="A16" s="51"/>
      <c r="B16" s="54"/>
      <c r="C16" s="3">
        <v>116</v>
      </c>
      <c r="D16" s="3">
        <v>113</v>
      </c>
      <c r="E16" s="37">
        <v>320</v>
      </c>
      <c r="F16" s="12">
        <f t="shared" si="0"/>
        <v>13.108000000000001</v>
      </c>
      <c r="G16" s="12">
        <f t="shared" si="1"/>
        <v>37.119999999999997</v>
      </c>
    </row>
    <row r="17" spans="1:7" x14ac:dyDescent="0.2">
      <c r="A17" s="55">
        <v>42522</v>
      </c>
      <c r="B17" s="52">
        <v>287</v>
      </c>
      <c r="C17" s="3">
        <v>129</v>
      </c>
      <c r="D17" s="3">
        <v>35</v>
      </c>
      <c r="E17" s="37">
        <v>130</v>
      </c>
      <c r="F17" s="12">
        <f t="shared" si="0"/>
        <v>4.5149999999999997</v>
      </c>
      <c r="G17" s="12">
        <f t="shared" si="1"/>
        <v>16.77</v>
      </c>
    </row>
    <row r="18" spans="1:7" x14ac:dyDescent="0.2">
      <c r="A18" s="56"/>
      <c r="B18" s="53"/>
      <c r="C18" s="3">
        <v>7</v>
      </c>
      <c r="D18" s="3">
        <v>41</v>
      </c>
      <c r="E18" s="37">
        <v>130</v>
      </c>
      <c r="F18" s="12">
        <f t="shared" si="0"/>
        <v>0.28699999999999998</v>
      </c>
      <c r="G18" s="12">
        <f t="shared" si="1"/>
        <v>0.91</v>
      </c>
    </row>
    <row r="19" spans="1:7" x14ac:dyDescent="0.2">
      <c r="A19" s="56"/>
      <c r="B19" s="53"/>
      <c r="C19" s="3">
        <v>2</v>
      </c>
      <c r="D19" s="3">
        <v>113</v>
      </c>
      <c r="E19" s="37">
        <v>250</v>
      </c>
      <c r="F19" s="12">
        <f t="shared" si="0"/>
        <v>0.22600000000000001</v>
      </c>
      <c r="G19" s="12">
        <f t="shared" si="1"/>
        <v>0.5</v>
      </c>
    </row>
    <row r="20" spans="1:7" x14ac:dyDescent="0.2">
      <c r="A20" s="56"/>
      <c r="B20" s="53"/>
      <c r="C20" s="3">
        <v>76</v>
      </c>
      <c r="D20" s="3">
        <v>113</v>
      </c>
      <c r="E20" s="37">
        <v>320</v>
      </c>
      <c r="F20" s="12">
        <f t="shared" si="0"/>
        <v>8.5879999999999992</v>
      </c>
      <c r="G20" s="12">
        <f t="shared" si="1"/>
        <v>24.32</v>
      </c>
    </row>
    <row r="21" spans="1:7" x14ac:dyDescent="0.2">
      <c r="A21" s="56"/>
      <c r="B21" s="53"/>
      <c r="C21" s="14">
        <v>72</v>
      </c>
      <c r="D21" s="14">
        <v>113</v>
      </c>
      <c r="E21" s="37">
        <v>300</v>
      </c>
      <c r="F21" s="12">
        <f t="shared" si="0"/>
        <v>8.1359999999999992</v>
      </c>
      <c r="G21" s="12">
        <f t="shared" si="1"/>
        <v>21.6</v>
      </c>
    </row>
    <row r="22" spans="1:7" x14ac:dyDescent="0.2">
      <c r="A22" s="57"/>
      <c r="B22" s="54"/>
      <c r="C22" s="3">
        <v>1</v>
      </c>
      <c r="D22" s="3">
        <v>113</v>
      </c>
      <c r="E22" s="37">
        <v>485</v>
      </c>
      <c r="F22" s="12">
        <f t="shared" si="0"/>
        <v>0.113</v>
      </c>
      <c r="G22" s="12">
        <f t="shared" si="1"/>
        <v>0.48499999999999999</v>
      </c>
    </row>
    <row r="23" spans="1:7" x14ac:dyDescent="0.2">
      <c r="A23" s="55">
        <v>42583</v>
      </c>
      <c r="B23" s="52">
        <v>141</v>
      </c>
      <c r="C23" s="3">
        <v>99</v>
      </c>
      <c r="D23" s="3">
        <v>35</v>
      </c>
      <c r="E23" s="37">
        <v>130</v>
      </c>
      <c r="F23" s="12">
        <f t="shared" si="0"/>
        <v>3.4649999999999999</v>
      </c>
      <c r="G23" s="12">
        <f t="shared" si="1"/>
        <v>12.87</v>
      </c>
    </row>
    <row r="24" spans="1:7" x14ac:dyDescent="0.2">
      <c r="A24" s="57"/>
      <c r="B24" s="54"/>
      <c r="C24" s="3">
        <v>42</v>
      </c>
      <c r="D24" s="3">
        <v>54</v>
      </c>
      <c r="E24" s="37">
        <v>130</v>
      </c>
      <c r="F24" s="12">
        <f t="shared" si="0"/>
        <v>2.2679999999999998</v>
      </c>
      <c r="G24" s="12">
        <f t="shared" si="1"/>
        <v>5.46</v>
      </c>
    </row>
    <row r="25" spans="1:7" x14ac:dyDescent="0.2">
      <c r="A25" s="55">
        <v>42614</v>
      </c>
      <c r="B25" s="52">
        <v>357</v>
      </c>
      <c r="C25" s="3">
        <v>292</v>
      </c>
      <c r="D25" s="3">
        <v>35</v>
      </c>
      <c r="E25" s="37">
        <v>130</v>
      </c>
      <c r="F25" s="12">
        <f t="shared" si="0"/>
        <v>10.220000000000001</v>
      </c>
      <c r="G25" s="12">
        <f t="shared" si="1"/>
        <v>37.96</v>
      </c>
    </row>
    <row r="26" spans="1:7" x14ac:dyDescent="0.2">
      <c r="A26" s="57"/>
      <c r="B26" s="54"/>
      <c r="C26" s="3">
        <v>65</v>
      </c>
      <c r="D26" s="3">
        <v>54</v>
      </c>
      <c r="E26" s="37">
        <v>130</v>
      </c>
      <c r="F26" s="12">
        <f t="shared" si="0"/>
        <v>3.51</v>
      </c>
      <c r="G26" s="12">
        <f t="shared" si="1"/>
        <v>8.4499999999999993</v>
      </c>
    </row>
    <row r="27" spans="1:7" x14ac:dyDescent="0.2">
      <c r="A27" s="51">
        <v>42644</v>
      </c>
      <c r="B27" s="50">
        <v>720</v>
      </c>
      <c r="C27" s="3">
        <v>2</v>
      </c>
      <c r="D27" s="3">
        <v>28</v>
      </c>
      <c r="E27" s="37">
        <v>130</v>
      </c>
      <c r="F27" s="12">
        <f t="shared" si="0"/>
        <v>5.6000000000000001E-2</v>
      </c>
      <c r="G27" s="12">
        <f t="shared" si="1"/>
        <v>0.26</v>
      </c>
    </row>
    <row r="28" spans="1:7" x14ac:dyDescent="0.2">
      <c r="A28" s="51"/>
      <c r="B28" s="50"/>
      <c r="C28" s="3">
        <v>654</v>
      </c>
      <c r="D28" s="3">
        <v>35</v>
      </c>
      <c r="E28" s="37">
        <v>130</v>
      </c>
      <c r="F28" s="12">
        <f t="shared" si="0"/>
        <v>22.89</v>
      </c>
      <c r="G28" s="12">
        <f t="shared" si="1"/>
        <v>85.02</v>
      </c>
    </row>
    <row r="29" spans="1:7" x14ac:dyDescent="0.2">
      <c r="A29" s="51"/>
      <c r="B29" s="50"/>
      <c r="C29" s="3">
        <v>64</v>
      </c>
      <c r="D29" s="3">
        <v>54</v>
      </c>
      <c r="E29" s="37">
        <v>130</v>
      </c>
      <c r="F29" s="12">
        <f t="shared" si="0"/>
        <v>3.456</v>
      </c>
      <c r="G29" s="12">
        <f t="shared" si="1"/>
        <v>8.32</v>
      </c>
    </row>
    <row r="30" spans="1:7" x14ac:dyDescent="0.2">
      <c r="A30" s="51">
        <v>42675</v>
      </c>
      <c r="B30" s="50">
        <v>190</v>
      </c>
      <c r="C30" s="3">
        <v>133</v>
      </c>
      <c r="D30" s="3">
        <v>35</v>
      </c>
      <c r="E30" s="37">
        <v>130</v>
      </c>
      <c r="F30" s="12">
        <f t="shared" si="0"/>
        <v>4.6550000000000002</v>
      </c>
      <c r="G30" s="12">
        <f t="shared" si="1"/>
        <v>17.29</v>
      </c>
    </row>
    <row r="31" spans="1:7" x14ac:dyDescent="0.2">
      <c r="A31" s="51"/>
      <c r="B31" s="50"/>
      <c r="C31" s="3">
        <v>57</v>
      </c>
      <c r="D31" s="3">
        <v>54</v>
      </c>
      <c r="E31" s="37">
        <v>130</v>
      </c>
      <c r="F31" s="12">
        <f t="shared" si="0"/>
        <v>3.0779999999999998</v>
      </c>
      <c r="G31" s="12">
        <f t="shared" si="1"/>
        <v>7.41</v>
      </c>
    </row>
    <row r="32" spans="1:7" ht="15" x14ac:dyDescent="0.2">
      <c r="B32" s="8">
        <f>SUM(B2:B31)</f>
        <v>4184</v>
      </c>
      <c r="C32" s="8">
        <f>SUM(C2:C31)</f>
        <v>4184</v>
      </c>
      <c r="F32" s="13">
        <f>SUM(F2:F31)</f>
        <v>297.79399999999993</v>
      </c>
      <c r="G32" s="13">
        <f>SUM(G2:G31)</f>
        <v>895.75000000000011</v>
      </c>
    </row>
    <row r="34" spans="1:1" x14ac:dyDescent="0.2">
      <c r="A34" s="39" t="s">
        <v>20</v>
      </c>
    </row>
  </sheetData>
  <mergeCells count="20">
    <mergeCell ref="A12:A13"/>
    <mergeCell ref="B12:B13"/>
    <mergeCell ref="A14:A16"/>
    <mergeCell ref="B14:B16"/>
    <mergeCell ref="A30:A31"/>
    <mergeCell ref="B30:B31"/>
    <mergeCell ref="A17:A22"/>
    <mergeCell ref="B17:B22"/>
    <mergeCell ref="A23:A24"/>
    <mergeCell ref="B23:B24"/>
    <mergeCell ref="A25:A26"/>
    <mergeCell ref="B25:B26"/>
    <mergeCell ref="A27:A29"/>
    <mergeCell ref="B27:B29"/>
    <mergeCell ref="B2:B5"/>
    <mergeCell ref="A2:A5"/>
    <mergeCell ref="A6:A9"/>
    <mergeCell ref="B6:B9"/>
    <mergeCell ref="A10:A11"/>
    <mergeCell ref="B10:B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19" sqref="A19"/>
    </sheetView>
  </sheetViews>
  <sheetFormatPr defaultRowHeight="14.25" x14ac:dyDescent="0.2"/>
  <cols>
    <col min="1" max="1" width="6.75" bestFit="1" customWidth="1"/>
    <col min="2" max="2" width="14.375" customWidth="1"/>
    <col min="4" max="4" width="15.5" customWidth="1"/>
    <col min="5" max="5" width="16" customWidth="1"/>
    <col min="6" max="6" width="15.375" style="2" customWidth="1"/>
    <col min="7" max="7" width="18.125" style="2" bestFit="1" customWidth="1"/>
  </cols>
  <sheetData>
    <row r="1" spans="1:7" s="1" customFormat="1" ht="25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12</v>
      </c>
      <c r="F1" s="7" t="s">
        <v>4</v>
      </c>
      <c r="G1" s="7" t="s">
        <v>5</v>
      </c>
    </row>
    <row r="2" spans="1:7" x14ac:dyDescent="0.2">
      <c r="A2" s="51">
        <v>42186</v>
      </c>
      <c r="B2" s="50">
        <v>566</v>
      </c>
      <c r="C2" s="9">
        <v>36</v>
      </c>
      <c r="D2" s="9">
        <v>28</v>
      </c>
      <c r="E2" s="37">
        <v>130</v>
      </c>
      <c r="F2" s="12">
        <f t="shared" ref="F2:F16" si="0">(C2*D2)/1000</f>
        <v>1.008</v>
      </c>
      <c r="G2" s="12">
        <f t="shared" ref="G2:G16" si="1">(C2*E2)/1000</f>
        <v>4.68</v>
      </c>
    </row>
    <row r="3" spans="1:7" x14ac:dyDescent="0.2">
      <c r="A3" s="51"/>
      <c r="B3" s="50"/>
      <c r="C3" s="9">
        <v>102</v>
      </c>
      <c r="D3" s="9">
        <v>35</v>
      </c>
      <c r="E3" s="37">
        <v>130</v>
      </c>
      <c r="F3" s="12">
        <f t="shared" si="0"/>
        <v>3.57</v>
      </c>
      <c r="G3" s="12">
        <f t="shared" si="1"/>
        <v>13.26</v>
      </c>
    </row>
    <row r="4" spans="1:7" x14ac:dyDescent="0.2">
      <c r="A4" s="51"/>
      <c r="B4" s="50"/>
      <c r="C4" s="9">
        <v>119</v>
      </c>
      <c r="D4" s="9">
        <v>41</v>
      </c>
      <c r="E4" s="37">
        <v>130</v>
      </c>
      <c r="F4" s="12">
        <f t="shared" si="0"/>
        <v>4.8789999999999996</v>
      </c>
      <c r="G4" s="12">
        <f t="shared" si="1"/>
        <v>15.47</v>
      </c>
    </row>
    <row r="5" spans="1:7" x14ac:dyDescent="0.2">
      <c r="A5" s="51"/>
      <c r="B5" s="50"/>
      <c r="C5" s="9">
        <v>309</v>
      </c>
      <c r="D5" s="9">
        <v>113</v>
      </c>
      <c r="E5" s="37">
        <v>320</v>
      </c>
      <c r="F5" s="12">
        <f t="shared" si="0"/>
        <v>34.917000000000002</v>
      </c>
      <c r="G5" s="12">
        <f t="shared" si="1"/>
        <v>98.88</v>
      </c>
    </row>
    <row r="6" spans="1:7" x14ac:dyDescent="0.2">
      <c r="A6" s="51">
        <v>42217</v>
      </c>
      <c r="B6" s="50">
        <v>638</v>
      </c>
      <c r="C6" s="9">
        <v>284</v>
      </c>
      <c r="D6" s="9">
        <v>35</v>
      </c>
      <c r="E6" s="37">
        <v>130</v>
      </c>
      <c r="F6" s="12">
        <f t="shared" si="0"/>
        <v>9.94</v>
      </c>
      <c r="G6" s="12">
        <f t="shared" si="1"/>
        <v>36.92</v>
      </c>
    </row>
    <row r="7" spans="1:7" x14ac:dyDescent="0.2">
      <c r="A7" s="51"/>
      <c r="B7" s="50"/>
      <c r="C7" s="9">
        <v>342</v>
      </c>
      <c r="D7" s="9">
        <v>41</v>
      </c>
      <c r="E7" s="37">
        <v>130</v>
      </c>
      <c r="F7" s="12">
        <f t="shared" si="0"/>
        <v>14.022</v>
      </c>
      <c r="G7" s="12">
        <f t="shared" si="1"/>
        <v>44.46</v>
      </c>
    </row>
    <row r="8" spans="1:7" x14ac:dyDescent="0.2">
      <c r="A8" s="51"/>
      <c r="B8" s="50"/>
      <c r="C8" s="9">
        <v>12</v>
      </c>
      <c r="D8" s="9">
        <v>113</v>
      </c>
      <c r="E8" s="37">
        <v>320</v>
      </c>
      <c r="F8" s="12">
        <f t="shared" si="0"/>
        <v>1.3560000000000001</v>
      </c>
      <c r="G8" s="12">
        <f t="shared" si="1"/>
        <v>3.84</v>
      </c>
    </row>
    <row r="9" spans="1:7" x14ac:dyDescent="0.2">
      <c r="A9" s="51">
        <v>42248</v>
      </c>
      <c r="B9" s="50">
        <f>767+137</f>
        <v>904</v>
      </c>
      <c r="C9" s="9">
        <f>766+137</f>
        <v>903</v>
      </c>
      <c r="D9" s="9">
        <v>35</v>
      </c>
      <c r="E9" s="37">
        <v>130</v>
      </c>
      <c r="F9" s="12">
        <f t="shared" si="0"/>
        <v>31.605</v>
      </c>
      <c r="G9" s="12">
        <f t="shared" si="1"/>
        <v>117.39</v>
      </c>
    </row>
    <row r="10" spans="1:7" x14ac:dyDescent="0.2">
      <c r="A10" s="51"/>
      <c r="B10" s="50"/>
      <c r="C10" s="9">
        <v>1</v>
      </c>
      <c r="D10" s="9">
        <v>113</v>
      </c>
      <c r="E10" s="37">
        <v>320</v>
      </c>
      <c r="F10" s="12">
        <f t="shared" si="0"/>
        <v>0.113</v>
      </c>
      <c r="G10" s="12">
        <f t="shared" si="1"/>
        <v>0.32</v>
      </c>
    </row>
    <row r="11" spans="1:7" x14ac:dyDescent="0.2">
      <c r="A11" s="51">
        <v>42278</v>
      </c>
      <c r="B11" s="50">
        <v>439</v>
      </c>
      <c r="C11" s="9">
        <v>414</v>
      </c>
      <c r="D11" s="9">
        <v>35</v>
      </c>
      <c r="E11" s="37">
        <v>130</v>
      </c>
      <c r="F11" s="12">
        <f t="shared" si="0"/>
        <v>14.49</v>
      </c>
      <c r="G11" s="12">
        <f t="shared" si="1"/>
        <v>53.82</v>
      </c>
    </row>
    <row r="12" spans="1:7" x14ac:dyDescent="0.2">
      <c r="A12" s="51"/>
      <c r="B12" s="50"/>
      <c r="C12" s="9">
        <v>25</v>
      </c>
      <c r="D12" s="9">
        <v>41</v>
      </c>
      <c r="E12" s="37">
        <v>130</v>
      </c>
      <c r="F12" s="12">
        <f t="shared" si="0"/>
        <v>1.0249999999999999</v>
      </c>
      <c r="G12" s="12">
        <f t="shared" si="1"/>
        <v>3.25</v>
      </c>
    </row>
    <row r="13" spans="1:7" x14ac:dyDescent="0.2">
      <c r="A13" s="10">
        <v>42309</v>
      </c>
      <c r="B13" s="9">
        <v>901</v>
      </c>
      <c r="C13" s="9">
        <v>901</v>
      </c>
      <c r="D13" s="9">
        <v>35</v>
      </c>
      <c r="E13" s="37">
        <v>130</v>
      </c>
      <c r="F13" s="12">
        <f t="shared" si="0"/>
        <v>31.535</v>
      </c>
      <c r="G13" s="12">
        <f t="shared" si="1"/>
        <v>117.13</v>
      </c>
    </row>
    <row r="14" spans="1:7" x14ac:dyDescent="0.2">
      <c r="A14" s="51">
        <v>42339</v>
      </c>
      <c r="B14" s="50">
        <v>459</v>
      </c>
      <c r="C14" s="9">
        <v>443</v>
      </c>
      <c r="D14" s="9">
        <v>35</v>
      </c>
      <c r="E14" s="37">
        <v>130</v>
      </c>
      <c r="F14" s="12">
        <f t="shared" si="0"/>
        <v>15.505000000000001</v>
      </c>
      <c r="G14" s="12">
        <f t="shared" si="1"/>
        <v>57.59</v>
      </c>
    </row>
    <row r="15" spans="1:7" x14ac:dyDescent="0.2">
      <c r="A15" s="51"/>
      <c r="B15" s="50"/>
      <c r="C15" s="9">
        <v>12</v>
      </c>
      <c r="D15" s="9">
        <v>54</v>
      </c>
      <c r="E15" s="37">
        <v>130</v>
      </c>
      <c r="F15" s="12">
        <f t="shared" si="0"/>
        <v>0.64800000000000002</v>
      </c>
      <c r="G15" s="12">
        <f t="shared" si="1"/>
        <v>1.56</v>
      </c>
    </row>
    <row r="16" spans="1:7" x14ac:dyDescent="0.2">
      <c r="A16" s="51"/>
      <c r="B16" s="50"/>
      <c r="C16" s="11">
        <v>4</v>
      </c>
      <c r="D16" s="11">
        <v>99</v>
      </c>
      <c r="E16" s="11">
        <v>250</v>
      </c>
      <c r="F16" s="12">
        <f t="shared" si="0"/>
        <v>0.39600000000000002</v>
      </c>
      <c r="G16" s="12">
        <f t="shared" si="1"/>
        <v>1</v>
      </c>
    </row>
    <row r="17" spans="1:7" ht="15" x14ac:dyDescent="0.2">
      <c r="B17" s="8">
        <f>SUM(B2:B16)</f>
        <v>3907</v>
      </c>
      <c r="C17" s="8">
        <f>SUM(C2:C16)</f>
        <v>3907</v>
      </c>
      <c r="F17" s="13">
        <f>SUM(F2:F16)</f>
        <v>165.00899999999999</v>
      </c>
      <c r="G17" s="13">
        <f>SUM(G2:G16)</f>
        <v>569.56999999999994</v>
      </c>
    </row>
    <row r="19" spans="1:7" x14ac:dyDescent="0.2">
      <c r="A19" s="39" t="s">
        <v>20</v>
      </c>
    </row>
  </sheetData>
  <mergeCells count="10">
    <mergeCell ref="A2:A5"/>
    <mergeCell ref="B2:B5"/>
    <mergeCell ref="A6:A8"/>
    <mergeCell ref="B6:B8"/>
    <mergeCell ref="A14:A16"/>
    <mergeCell ref="B14:B16"/>
    <mergeCell ref="A9:A10"/>
    <mergeCell ref="B9:B10"/>
    <mergeCell ref="A11:A12"/>
    <mergeCell ref="B11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AJ48"/>
  <sheetViews>
    <sheetView showGridLines="0" tabSelected="1" topLeftCell="B1" workbookViewId="0">
      <selection activeCell="AA17" sqref="AA17"/>
    </sheetView>
  </sheetViews>
  <sheetFormatPr defaultRowHeight="14.25" x14ac:dyDescent="0.2"/>
  <cols>
    <col min="4" max="4" width="10.375" bestFit="1" customWidth="1"/>
    <col min="5" max="5" width="12.75" style="17" customWidth="1"/>
    <col min="6" max="6" width="11.125" bestFit="1" customWidth="1"/>
    <col min="7" max="7" width="11.875" bestFit="1" customWidth="1"/>
    <col min="8" max="8" width="11.125" style="16" bestFit="1" customWidth="1"/>
    <col min="9" max="9" width="2.625" customWidth="1"/>
    <col min="10" max="10" width="11.125" bestFit="1" customWidth="1"/>
    <col min="11" max="11" width="13.75" bestFit="1" customWidth="1"/>
    <col min="13" max="13" width="10.125" bestFit="1" customWidth="1"/>
    <col min="14" max="14" width="11.125" bestFit="1" customWidth="1"/>
  </cols>
  <sheetData>
    <row r="2" spans="4:36" x14ac:dyDescent="0.2">
      <c r="J2" s="61" t="s">
        <v>22</v>
      </c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3"/>
      <c r="X2" s="61" t="s">
        <v>21</v>
      </c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7"/>
    </row>
    <row r="3" spans="4:36" ht="42.75" x14ac:dyDescent="0.2">
      <c r="E3" s="45" t="s">
        <v>8</v>
      </c>
      <c r="F3" s="46" t="s">
        <v>10</v>
      </c>
      <c r="G3" s="46" t="s">
        <v>11</v>
      </c>
      <c r="H3" s="47" t="s">
        <v>6</v>
      </c>
      <c r="I3" s="48"/>
      <c r="J3" s="49">
        <v>42370</v>
      </c>
      <c r="K3" s="49">
        <v>42401</v>
      </c>
      <c r="L3" s="49">
        <v>42430</v>
      </c>
      <c r="M3" s="49">
        <v>42461</v>
      </c>
      <c r="N3" s="49">
        <v>42491</v>
      </c>
      <c r="O3" s="49">
        <v>42522</v>
      </c>
      <c r="P3" s="49">
        <v>42552</v>
      </c>
      <c r="Q3" s="49">
        <v>42583</v>
      </c>
      <c r="R3" s="49">
        <v>42614</v>
      </c>
      <c r="S3" s="49">
        <v>42644</v>
      </c>
      <c r="T3" s="49">
        <v>42675</v>
      </c>
      <c r="U3" s="49">
        <v>42705</v>
      </c>
      <c r="V3" s="65" t="s">
        <v>15</v>
      </c>
      <c r="X3" s="49">
        <v>42370</v>
      </c>
      <c r="Y3" s="49">
        <v>42401</v>
      </c>
      <c r="Z3" s="49">
        <v>42430</v>
      </c>
      <c r="AA3" s="49">
        <v>42461</v>
      </c>
      <c r="AB3" s="49">
        <v>42491</v>
      </c>
      <c r="AC3" s="49">
        <v>42522</v>
      </c>
      <c r="AD3" s="49">
        <v>42552</v>
      </c>
      <c r="AE3" s="49">
        <v>42583</v>
      </c>
      <c r="AF3" s="49">
        <v>42614</v>
      </c>
      <c r="AG3" s="49">
        <v>42644</v>
      </c>
      <c r="AH3" s="49">
        <v>42675</v>
      </c>
      <c r="AI3" s="49">
        <v>42705</v>
      </c>
      <c r="AJ3" s="69" t="s">
        <v>15</v>
      </c>
    </row>
    <row r="4" spans="4:36" x14ac:dyDescent="0.2">
      <c r="D4" s="15">
        <v>42186</v>
      </c>
      <c r="E4" s="17">
        <f>+Totals_2015!B2</f>
        <v>566</v>
      </c>
      <c r="F4" s="16">
        <f>SUM(Totals_2015!G2:G5)</f>
        <v>132.29</v>
      </c>
      <c r="G4" s="16">
        <f>SUM(Totals_2015!F2:F5)</f>
        <v>44.374000000000002</v>
      </c>
      <c r="H4" s="16">
        <f>+F4-G4</f>
        <v>87.915999999999997</v>
      </c>
      <c r="J4" s="18">
        <f t="shared" ref="J4:U4" si="0">+$H$4</f>
        <v>87.915999999999997</v>
      </c>
      <c r="K4" s="18">
        <f t="shared" si="0"/>
        <v>87.915999999999997</v>
      </c>
      <c r="L4" s="18">
        <f t="shared" si="0"/>
        <v>87.915999999999997</v>
      </c>
      <c r="M4" s="18">
        <f t="shared" si="0"/>
        <v>87.915999999999997</v>
      </c>
      <c r="N4" s="18">
        <f t="shared" si="0"/>
        <v>87.915999999999997</v>
      </c>
      <c r="O4" s="18">
        <f t="shared" si="0"/>
        <v>87.915999999999997</v>
      </c>
      <c r="P4" s="18">
        <f t="shared" si="0"/>
        <v>87.915999999999997</v>
      </c>
      <c r="Q4" s="18">
        <f t="shared" si="0"/>
        <v>87.915999999999997</v>
      </c>
      <c r="R4" s="18">
        <f t="shared" si="0"/>
        <v>87.915999999999997</v>
      </c>
      <c r="S4" s="18">
        <f t="shared" si="0"/>
        <v>87.915999999999997</v>
      </c>
      <c r="T4" s="18">
        <f t="shared" si="0"/>
        <v>87.915999999999997</v>
      </c>
      <c r="U4" s="18">
        <f t="shared" si="0"/>
        <v>87.915999999999997</v>
      </c>
      <c r="V4" s="18">
        <f>SUM(J4:U4)</f>
        <v>1054.9919999999997</v>
      </c>
      <c r="X4" s="18">
        <f>J4*$F$38</f>
        <v>67.489697667558417</v>
      </c>
      <c r="Y4" s="18">
        <f>K4*$F$38</f>
        <v>67.489697667558417</v>
      </c>
      <c r="Z4" s="18">
        <f>L4*$F$38</f>
        <v>67.489697667558417</v>
      </c>
      <c r="AA4" s="18">
        <f>M4*$F$38</f>
        <v>67.489697667558417</v>
      </c>
      <c r="AB4" s="18">
        <f>N4*$F$38</f>
        <v>67.489697667558417</v>
      </c>
      <c r="AC4" s="18">
        <f>O4*$F$38</f>
        <v>67.489697667558417</v>
      </c>
      <c r="AD4" s="18">
        <f>P4*$F$38</f>
        <v>67.489697667558417</v>
      </c>
      <c r="AE4" s="18">
        <f>Q4*$F$38</f>
        <v>67.489697667558417</v>
      </c>
      <c r="AF4" s="18">
        <f>R4*$F$38</f>
        <v>67.489697667558417</v>
      </c>
      <c r="AG4" s="18">
        <f>S4*$F$38</f>
        <v>67.489697667558417</v>
      </c>
      <c r="AH4" s="18">
        <f>T4*$F$38</f>
        <v>67.489697667558417</v>
      </c>
      <c r="AI4" s="18">
        <f>U4*$F$38</f>
        <v>67.489697667558417</v>
      </c>
      <c r="AJ4" s="18">
        <f>SUM(X4:AI4)</f>
        <v>809.87637201070095</v>
      </c>
    </row>
    <row r="5" spans="4:36" x14ac:dyDescent="0.2">
      <c r="D5" s="15">
        <v>42217</v>
      </c>
      <c r="E5" s="17">
        <f>+Totals_2015!B6</f>
        <v>638</v>
      </c>
      <c r="F5" s="16">
        <f>SUM(Totals_2015!G6:G8)</f>
        <v>85.22</v>
      </c>
      <c r="G5" s="16">
        <f>SUM(Totals_2015!F6:F8)</f>
        <v>25.318000000000001</v>
      </c>
      <c r="H5" s="16">
        <f t="shared" ref="H5:H24" si="1">+F5-G5</f>
        <v>59.902000000000001</v>
      </c>
      <c r="J5" s="18">
        <f t="shared" ref="J5:U5" si="2">+$H$5</f>
        <v>59.902000000000001</v>
      </c>
      <c r="K5" s="18">
        <f t="shared" si="2"/>
        <v>59.902000000000001</v>
      </c>
      <c r="L5" s="18">
        <f t="shared" si="2"/>
        <v>59.902000000000001</v>
      </c>
      <c r="M5" s="18">
        <f t="shared" si="2"/>
        <v>59.902000000000001</v>
      </c>
      <c r="N5" s="18">
        <f t="shared" si="2"/>
        <v>59.902000000000001</v>
      </c>
      <c r="O5" s="18">
        <f t="shared" si="2"/>
        <v>59.902000000000001</v>
      </c>
      <c r="P5" s="18">
        <f t="shared" si="2"/>
        <v>59.902000000000001</v>
      </c>
      <c r="Q5" s="18">
        <f t="shared" si="2"/>
        <v>59.902000000000001</v>
      </c>
      <c r="R5" s="18">
        <f t="shared" si="2"/>
        <v>59.902000000000001</v>
      </c>
      <c r="S5" s="18">
        <f t="shared" si="2"/>
        <v>59.902000000000001</v>
      </c>
      <c r="T5" s="18">
        <f t="shared" si="2"/>
        <v>59.902000000000001</v>
      </c>
      <c r="U5" s="18">
        <f t="shared" si="2"/>
        <v>59.902000000000001</v>
      </c>
      <c r="V5" s="18">
        <f t="shared" ref="V5:V10" si="3">SUM(J5:U5)</f>
        <v>718.82400000000007</v>
      </c>
      <c r="X5" s="18">
        <f t="shared" ref="X5:X8" si="4">J5*$F$38</f>
        <v>45.984438210133362</v>
      </c>
      <c r="Y5" s="18">
        <f t="shared" ref="Y5:Y9" si="5">K5*$F$38</f>
        <v>45.984438210133362</v>
      </c>
      <c r="Z5" s="18">
        <f t="shared" ref="Z5:Z9" si="6">L5*$F$38</f>
        <v>45.984438210133362</v>
      </c>
      <c r="AA5" s="18">
        <f t="shared" ref="AA5:AA9" si="7">M5*$F$38</f>
        <v>45.984438210133362</v>
      </c>
      <c r="AB5" s="18">
        <f t="shared" ref="AB5:AB9" si="8">N5*$F$38</f>
        <v>45.984438210133362</v>
      </c>
      <c r="AC5" s="18">
        <f t="shared" ref="AC5:AC9" si="9">O5*$F$38</f>
        <v>45.984438210133362</v>
      </c>
      <c r="AD5" s="18">
        <f t="shared" ref="AD5:AD9" si="10">P5*$F$38</f>
        <v>45.984438210133362</v>
      </c>
      <c r="AE5" s="18">
        <f t="shared" ref="AE5:AE9" si="11">Q5*$F$38</f>
        <v>45.984438210133362</v>
      </c>
      <c r="AF5" s="18">
        <f t="shared" ref="AF5:AF9" si="12">R5*$F$38</f>
        <v>45.984438210133362</v>
      </c>
      <c r="AG5" s="18">
        <f t="shared" ref="AG5:AG9" si="13">S5*$F$38</f>
        <v>45.984438210133362</v>
      </c>
      <c r="AH5" s="18">
        <f t="shared" ref="AH5:AH9" si="14">T5*$F$38</f>
        <v>45.984438210133362</v>
      </c>
      <c r="AI5" s="18">
        <f t="shared" ref="AI5:AI9" si="15">U5*$F$38</f>
        <v>45.984438210133362</v>
      </c>
      <c r="AJ5" s="18">
        <f t="shared" ref="AJ5:AJ9" si="16">SUM(X5:AI5)</f>
        <v>551.81325852160035</v>
      </c>
    </row>
    <row r="6" spans="4:36" x14ac:dyDescent="0.2">
      <c r="D6" s="15">
        <v>42248</v>
      </c>
      <c r="E6" s="17">
        <f>+Totals_2015!B9</f>
        <v>904</v>
      </c>
      <c r="F6" s="16">
        <f>SUM(Totals_2015!G9:G10)</f>
        <v>117.71</v>
      </c>
      <c r="G6" s="16">
        <f>SUM(Totals_2015!F9:F10)</f>
        <v>31.718</v>
      </c>
      <c r="H6" s="16">
        <f t="shared" si="1"/>
        <v>85.99199999999999</v>
      </c>
      <c r="J6" s="18">
        <f t="shared" ref="J6:U6" si="17">+$H$6</f>
        <v>85.99199999999999</v>
      </c>
      <c r="K6" s="18">
        <f t="shared" si="17"/>
        <v>85.99199999999999</v>
      </c>
      <c r="L6" s="18">
        <f t="shared" si="17"/>
        <v>85.99199999999999</v>
      </c>
      <c r="M6" s="18">
        <f t="shared" si="17"/>
        <v>85.99199999999999</v>
      </c>
      <c r="N6" s="18">
        <f t="shared" si="17"/>
        <v>85.99199999999999</v>
      </c>
      <c r="O6" s="18">
        <f t="shared" si="17"/>
        <v>85.99199999999999</v>
      </c>
      <c r="P6" s="18">
        <f t="shared" si="17"/>
        <v>85.99199999999999</v>
      </c>
      <c r="Q6" s="18">
        <f t="shared" si="17"/>
        <v>85.99199999999999</v>
      </c>
      <c r="R6" s="18">
        <f t="shared" si="17"/>
        <v>85.99199999999999</v>
      </c>
      <c r="S6" s="18">
        <f t="shared" si="17"/>
        <v>85.99199999999999</v>
      </c>
      <c r="T6" s="18">
        <f t="shared" si="17"/>
        <v>85.99199999999999</v>
      </c>
      <c r="U6" s="18">
        <f t="shared" si="17"/>
        <v>85.99199999999999</v>
      </c>
      <c r="V6" s="18">
        <f t="shared" si="3"/>
        <v>1031.9039999999998</v>
      </c>
      <c r="X6" s="18">
        <f t="shared" si="4"/>
        <v>66.012717614867412</v>
      </c>
      <c r="Y6" s="18">
        <f t="shared" si="5"/>
        <v>66.012717614867412</v>
      </c>
      <c r="Z6" s="18">
        <f t="shared" si="6"/>
        <v>66.012717614867412</v>
      </c>
      <c r="AA6" s="18">
        <f t="shared" si="7"/>
        <v>66.012717614867412</v>
      </c>
      <c r="AB6" s="18">
        <f t="shared" si="8"/>
        <v>66.012717614867412</v>
      </c>
      <c r="AC6" s="18">
        <f t="shared" si="9"/>
        <v>66.012717614867412</v>
      </c>
      <c r="AD6" s="18">
        <f t="shared" si="10"/>
        <v>66.012717614867412</v>
      </c>
      <c r="AE6" s="18">
        <f t="shared" si="11"/>
        <v>66.012717614867412</v>
      </c>
      <c r="AF6" s="18">
        <f t="shared" si="12"/>
        <v>66.012717614867412</v>
      </c>
      <c r="AG6" s="18">
        <f t="shared" si="13"/>
        <v>66.012717614867412</v>
      </c>
      <c r="AH6" s="18">
        <f t="shared" si="14"/>
        <v>66.012717614867412</v>
      </c>
      <c r="AI6" s="18">
        <f t="shared" si="15"/>
        <v>66.012717614867412</v>
      </c>
      <c r="AJ6" s="18">
        <f t="shared" si="16"/>
        <v>792.15261137840878</v>
      </c>
    </row>
    <row r="7" spans="4:36" x14ac:dyDescent="0.2">
      <c r="D7" s="15">
        <v>42278</v>
      </c>
      <c r="E7" s="17">
        <f>+Totals_2015!B11</f>
        <v>439</v>
      </c>
      <c r="F7" s="16">
        <f>SUM(Totals_2015!G11:G12)</f>
        <v>57.07</v>
      </c>
      <c r="G7" s="16">
        <f>SUM(Totals_2015!F11:F12)</f>
        <v>15.515000000000001</v>
      </c>
      <c r="H7" s="16">
        <f t="shared" si="1"/>
        <v>41.555</v>
      </c>
      <c r="J7" s="18">
        <f t="shared" ref="J7:U7" si="18">+$H$7</f>
        <v>41.555</v>
      </c>
      <c r="K7" s="18">
        <f t="shared" si="18"/>
        <v>41.555</v>
      </c>
      <c r="L7" s="18">
        <f t="shared" si="18"/>
        <v>41.555</v>
      </c>
      <c r="M7" s="18">
        <f t="shared" si="18"/>
        <v>41.555</v>
      </c>
      <c r="N7" s="18">
        <f t="shared" si="18"/>
        <v>41.555</v>
      </c>
      <c r="O7" s="18">
        <f t="shared" si="18"/>
        <v>41.555</v>
      </c>
      <c r="P7" s="18">
        <f t="shared" si="18"/>
        <v>41.555</v>
      </c>
      <c r="Q7" s="18">
        <f t="shared" si="18"/>
        <v>41.555</v>
      </c>
      <c r="R7" s="18">
        <f t="shared" si="18"/>
        <v>41.555</v>
      </c>
      <c r="S7" s="18">
        <f t="shared" si="18"/>
        <v>41.555</v>
      </c>
      <c r="T7" s="18">
        <f t="shared" si="18"/>
        <v>41.555</v>
      </c>
      <c r="U7" s="18">
        <f t="shared" si="18"/>
        <v>41.555</v>
      </c>
      <c r="V7" s="18">
        <f t="shared" si="3"/>
        <v>498.66</v>
      </c>
      <c r="X7" s="18">
        <f t="shared" si="4"/>
        <v>31.900159090215549</v>
      </c>
      <c r="Y7" s="18">
        <f t="shared" si="5"/>
        <v>31.900159090215549</v>
      </c>
      <c r="Z7" s="18">
        <f t="shared" si="6"/>
        <v>31.900159090215549</v>
      </c>
      <c r="AA7" s="18">
        <f t="shared" si="7"/>
        <v>31.900159090215549</v>
      </c>
      <c r="AB7" s="18">
        <f t="shared" si="8"/>
        <v>31.900159090215549</v>
      </c>
      <c r="AC7" s="18">
        <f t="shared" si="9"/>
        <v>31.900159090215549</v>
      </c>
      <c r="AD7" s="18">
        <f t="shared" si="10"/>
        <v>31.900159090215549</v>
      </c>
      <c r="AE7" s="18">
        <f t="shared" si="11"/>
        <v>31.900159090215549</v>
      </c>
      <c r="AF7" s="18">
        <f t="shared" si="12"/>
        <v>31.900159090215549</v>
      </c>
      <c r="AG7" s="18">
        <f t="shared" si="13"/>
        <v>31.900159090215549</v>
      </c>
      <c r="AH7" s="18">
        <f t="shared" si="14"/>
        <v>31.900159090215549</v>
      </c>
      <c r="AI7" s="18">
        <f t="shared" si="15"/>
        <v>31.900159090215549</v>
      </c>
      <c r="AJ7" s="18">
        <f t="shared" si="16"/>
        <v>382.80190908258652</v>
      </c>
    </row>
    <row r="8" spans="4:36" x14ac:dyDescent="0.2">
      <c r="D8" s="15">
        <v>42309</v>
      </c>
      <c r="E8" s="17">
        <f>+Totals_2015!B13</f>
        <v>901</v>
      </c>
      <c r="F8" s="16">
        <f>SUM(Totals_2015!G13)</f>
        <v>117.13</v>
      </c>
      <c r="G8" s="16">
        <f>SUM(Totals_2015!F13)</f>
        <v>31.535</v>
      </c>
      <c r="H8" s="16">
        <f t="shared" si="1"/>
        <v>85.594999999999999</v>
      </c>
      <c r="J8" s="18">
        <f t="shared" ref="J8:U8" si="19">+$H$8</f>
        <v>85.594999999999999</v>
      </c>
      <c r="K8" s="18">
        <f t="shared" si="19"/>
        <v>85.594999999999999</v>
      </c>
      <c r="L8" s="18">
        <f t="shared" si="19"/>
        <v>85.594999999999999</v>
      </c>
      <c r="M8" s="18">
        <f t="shared" si="19"/>
        <v>85.594999999999999</v>
      </c>
      <c r="N8" s="18">
        <f t="shared" si="19"/>
        <v>85.594999999999999</v>
      </c>
      <c r="O8" s="18">
        <f t="shared" si="19"/>
        <v>85.594999999999999</v>
      </c>
      <c r="P8" s="18">
        <f t="shared" si="19"/>
        <v>85.594999999999999</v>
      </c>
      <c r="Q8" s="18">
        <f t="shared" si="19"/>
        <v>85.594999999999999</v>
      </c>
      <c r="R8" s="18">
        <f t="shared" si="19"/>
        <v>85.594999999999999</v>
      </c>
      <c r="S8" s="18">
        <f t="shared" si="19"/>
        <v>85.594999999999999</v>
      </c>
      <c r="T8" s="18">
        <f t="shared" si="19"/>
        <v>85.594999999999999</v>
      </c>
      <c r="U8" s="18">
        <f t="shared" si="19"/>
        <v>85.594999999999999</v>
      </c>
      <c r="V8" s="18">
        <f t="shared" si="3"/>
        <v>1027.1400000000001</v>
      </c>
      <c r="X8" s="18">
        <f t="shared" si="4"/>
        <v>65.707956138298641</v>
      </c>
      <c r="Y8" s="18">
        <f t="shared" si="5"/>
        <v>65.707956138298641</v>
      </c>
      <c r="Z8" s="18">
        <f t="shared" si="6"/>
        <v>65.707956138298641</v>
      </c>
      <c r="AA8" s="18">
        <f t="shared" si="7"/>
        <v>65.707956138298641</v>
      </c>
      <c r="AB8" s="18">
        <f t="shared" si="8"/>
        <v>65.707956138298641</v>
      </c>
      <c r="AC8" s="18">
        <f t="shared" si="9"/>
        <v>65.707956138298641</v>
      </c>
      <c r="AD8" s="18">
        <f t="shared" si="10"/>
        <v>65.707956138298641</v>
      </c>
      <c r="AE8" s="18">
        <f t="shared" si="11"/>
        <v>65.707956138298641</v>
      </c>
      <c r="AF8" s="18">
        <f t="shared" si="12"/>
        <v>65.707956138298641</v>
      </c>
      <c r="AG8" s="18">
        <f t="shared" si="13"/>
        <v>65.707956138298641</v>
      </c>
      <c r="AH8" s="18">
        <f t="shared" si="14"/>
        <v>65.707956138298641</v>
      </c>
      <c r="AI8" s="18">
        <f t="shared" si="15"/>
        <v>65.707956138298641</v>
      </c>
      <c r="AJ8" s="18">
        <f t="shared" si="16"/>
        <v>788.49547365958369</v>
      </c>
    </row>
    <row r="9" spans="4:36" x14ac:dyDescent="0.2">
      <c r="D9" s="15">
        <v>42339</v>
      </c>
      <c r="E9" s="17">
        <f>+Totals_2015!B14</f>
        <v>459</v>
      </c>
      <c r="F9" s="16">
        <f>SUM(Totals_2015!G14:G16)</f>
        <v>60.150000000000006</v>
      </c>
      <c r="G9" s="16">
        <f>SUM(Totals_2015!F14:F16)</f>
        <v>16.549000000000003</v>
      </c>
      <c r="H9" s="16">
        <f t="shared" si="1"/>
        <v>43.600999999999999</v>
      </c>
      <c r="J9" s="18">
        <f>+$H$9</f>
        <v>43.600999999999999</v>
      </c>
      <c r="K9" s="18">
        <f t="shared" ref="K9:U9" si="20">+$H$9</f>
        <v>43.600999999999999</v>
      </c>
      <c r="L9" s="18">
        <f t="shared" si="20"/>
        <v>43.600999999999999</v>
      </c>
      <c r="M9" s="18">
        <f t="shared" si="20"/>
        <v>43.600999999999999</v>
      </c>
      <c r="N9" s="18">
        <f t="shared" si="20"/>
        <v>43.600999999999999</v>
      </c>
      <c r="O9" s="18">
        <f t="shared" si="20"/>
        <v>43.600999999999999</v>
      </c>
      <c r="P9" s="18">
        <f t="shared" si="20"/>
        <v>43.600999999999999</v>
      </c>
      <c r="Q9" s="18">
        <f t="shared" si="20"/>
        <v>43.600999999999999</v>
      </c>
      <c r="R9" s="18">
        <f t="shared" si="20"/>
        <v>43.600999999999999</v>
      </c>
      <c r="S9" s="18">
        <f t="shared" si="20"/>
        <v>43.600999999999999</v>
      </c>
      <c r="T9" s="18">
        <f t="shared" si="20"/>
        <v>43.600999999999999</v>
      </c>
      <c r="U9" s="18">
        <f t="shared" si="20"/>
        <v>43.600999999999999</v>
      </c>
      <c r="V9" s="18">
        <f t="shared" si="3"/>
        <v>523.21199999999999</v>
      </c>
      <c r="X9" s="18">
        <f>J9*$F$38</f>
        <v>33.470793803212324</v>
      </c>
      <c r="Y9" s="18">
        <f t="shared" si="5"/>
        <v>33.470793803212324</v>
      </c>
      <c r="Z9" s="18">
        <f t="shared" si="6"/>
        <v>33.470793803212324</v>
      </c>
      <c r="AA9" s="18">
        <f t="shared" si="7"/>
        <v>33.470793803212324</v>
      </c>
      <c r="AB9" s="18">
        <f t="shared" si="8"/>
        <v>33.470793803212324</v>
      </c>
      <c r="AC9" s="18">
        <f t="shared" si="9"/>
        <v>33.470793803212324</v>
      </c>
      <c r="AD9" s="18">
        <f t="shared" si="10"/>
        <v>33.470793803212324</v>
      </c>
      <c r="AE9" s="18">
        <f t="shared" si="11"/>
        <v>33.470793803212324</v>
      </c>
      <c r="AF9" s="18">
        <f t="shared" si="12"/>
        <v>33.470793803212324</v>
      </c>
      <c r="AG9" s="18">
        <f t="shared" si="13"/>
        <v>33.470793803212324</v>
      </c>
      <c r="AH9" s="18">
        <f t="shared" si="14"/>
        <v>33.470793803212324</v>
      </c>
      <c r="AI9" s="18">
        <f t="shared" si="15"/>
        <v>33.470793803212324</v>
      </c>
      <c r="AJ9" s="18">
        <f t="shared" si="16"/>
        <v>401.6495256385478</v>
      </c>
    </row>
    <row r="10" spans="4:36" x14ac:dyDescent="0.2">
      <c r="D10" s="15"/>
      <c r="E10" s="36">
        <f>SUM(E4:E9)</f>
        <v>3907</v>
      </c>
      <c r="F10" s="24">
        <f t="shared" ref="F10:G10" si="21">SUM(F4:F9)</f>
        <v>569.56999999999994</v>
      </c>
      <c r="G10" s="24">
        <f t="shared" si="21"/>
        <v>165.00900000000001</v>
      </c>
      <c r="H10" s="24">
        <f t="shared" si="1"/>
        <v>404.56099999999992</v>
      </c>
      <c r="J10" s="64">
        <f>SUM(J4:J9)</f>
        <v>404.56099999999992</v>
      </c>
      <c r="K10" s="64">
        <f t="shared" ref="K10:U10" si="22">SUM(K4:K9)</f>
        <v>404.56099999999992</v>
      </c>
      <c r="L10" s="64">
        <f t="shared" si="22"/>
        <v>404.56099999999992</v>
      </c>
      <c r="M10" s="64">
        <f t="shared" si="22"/>
        <v>404.56099999999992</v>
      </c>
      <c r="N10" s="64">
        <f t="shared" si="22"/>
        <v>404.56099999999992</v>
      </c>
      <c r="O10" s="64">
        <f t="shared" si="22"/>
        <v>404.56099999999992</v>
      </c>
      <c r="P10" s="64">
        <f t="shared" si="22"/>
        <v>404.56099999999992</v>
      </c>
      <c r="Q10" s="64">
        <f t="shared" si="22"/>
        <v>404.56099999999992</v>
      </c>
      <c r="R10" s="64">
        <f t="shared" si="22"/>
        <v>404.56099999999992</v>
      </c>
      <c r="S10" s="64">
        <f t="shared" si="22"/>
        <v>404.56099999999992</v>
      </c>
      <c r="T10" s="64">
        <f t="shared" si="22"/>
        <v>404.56099999999992</v>
      </c>
      <c r="U10" s="64">
        <f t="shared" si="22"/>
        <v>404.56099999999992</v>
      </c>
      <c r="V10" s="64">
        <f t="shared" si="3"/>
        <v>4854.7319999999982</v>
      </c>
      <c r="X10" s="64">
        <f>SUM(X4:X9)</f>
        <v>310.56576252428567</v>
      </c>
      <c r="Y10" s="64">
        <f t="shared" ref="Y10:AJ10" si="23">SUM(Y4:Y9)</f>
        <v>310.56576252428567</v>
      </c>
      <c r="Z10" s="64">
        <f t="shared" si="23"/>
        <v>310.56576252428567</v>
      </c>
      <c r="AA10" s="64">
        <f t="shared" si="23"/>
        <v>310.56576252428567</v>
      </c>
      <c r="AB10" s="64">
        <f t="shared" si="23"/>
        <v>310.56576252428567</v>
      </c>
      <c r="AC10" s="64">
        <f t="shared" si="23"/>
        <v>310.56576252428567</v>
      </c>
      <c r="AD10" s="64">
        <f t="shared" si="23"/>
        <v>310.56576252428567</v>
      </c>
      <c r="AE10" s="64">
        <f t="shared" si="23"/>
        <v>310.56576252428567</v>
      </c>
      <c r="AF10" s="64">
        <f t="shared" si="23"/>
        <v>310.56576252428567</v>
      </c>
      <c r="AG10" s="64">
        <f t="shared" si="23"/>
        <v>310.56576252428567</v>
      </c>
      <c r="AH10" s="64">
        <f t="shared" si="23"/>
        <v>310.56576252428567</v>
      </c>
      <c r="AI10" s="64">
        <f t="shared" si="23"/>
        <v>310.56576252428567</v>
      </c>
      <c r="AJ10" s="64">
        <f t="shared" si="23"/>
        <v>3726.7891502914281</v>
      </c>
    </row>
    <row r="11" spans="4:36" x14ac:dyDescent="0.2">
      <c r="D11" s="15"/>
      <c r="F11" s="16"/>
      <c r="G11" s="16"/>
      <c r="H11" s="16" t="s">
        <v>7</v>
      </c>
    </row>
    <row r="12" spans="4:36" x14ac:dyDescent="0.2">
      <c r="D12" s="15">
        <v>42370</v>
      </c>
      <c r="E12" s="17">
        <f>+Totals_2016!B2</f>
        <v>165</v>
      </c>
      <c r="F12" s="16">
        <f>SUM(Totals_2016!G2:G5)</f>
        <v>36.195</v>
      </c>
      <c r="G12" s="16">
        <f>SUM(Totals_2016!F2:F5)</f>
        <v>12.717000000000001</v>
      </c>
      <c r="H12" s="16">
        <f t="shared" si="1"/>
        <v>23.478000000000002</v>
      </c>
      <c r="K12" s="18">
        <f>+$H$12</f>
        <v>23.478000000000002</v>
      </c>
      <c r="L12" s="18">
        <f t="shared" ref="L12:U12" si="24">+$H$12</f>
        <v>23.478000000000002</v>
      </c>
      <c r="M12" s="18">
        <f t="shared" si="24"/>
        <v>23.478000000000002</v>
      </c>
      <c r="N12" s="18">
        <f t="shared" si="24"/>
        <v>23.478000000000002</v>
      </c>
      <c r="O12" s="18">
        <f t="shared" si="24"/>
        <v>23.478000000000002</v>
      </c>
      <c r="P12" s="18">
        <f t="shared" si="24"/>
        <v>23.478000000000002</v>
      </c>
      <c r="Q12" s="18">
        <f t="shared" si="24"/>
        <v>23.478000000000002</v>
      </c>
      <c r="R12" s="18">
        <f t="shared" si="24"/>
        <v>23.478000000000002</v>
      </c>
      <c r="S12" s="18">
        <f t="shared" si="24"/>
        <v>23.478000000000002</v>
      </c>
      <c r="T12" s="18">
        <f t="shared" si="24"/>
        <v>23.478000000000002</v>
      </c>
      <c r="U12" s="18">
        <f t="shared" si="24"/>
        <v>23.478000000000002</v>
      </c>
      <c r="V12" s="18">
        <f t="shared" ref="V12:V23" si="25">SUM(J12:U12)</f>
        <v>258.25800000000004</v>
      </c>
      <c r="X12" s="18">
        <f>J12*$G$38</f>
        <v>0</v>
      </c>
      <c r="Y12" s="18">
        <f>K12*$G$38</f>
        <v>14.315970222665051</v>
      </c>
      <c r="Z12" s="18">
        <f>L12*$G$38</f>
        <v>14.315970222665051</v>
      </c>
      <c r="AA12" s="18">
        <f>M12*$G$38</f>
        <v>14.315970222665051</v>
      </c>
      <c r="AB12" s="18">
        <f>N12*$G$38</f>
        <v>14.315970222665051</v>
      </c>
      <c r="AC12" s="18">
        <f>O12*$G$38</f>
        <v>14.315970222665051</v>
      </c>
      <c r="AD12" s="18">
        <f>P12*$G$38</f>
        <v>14.315970222665051</v>
      </c>
      <c r="AE12" s="18">
        <f>Q12*$G$38</f>
        <v>14.315970222665051</v>
      </c>
      <c r="AF12" s="18">
        <f>R12*$G$38</f>
        <v>14.315970222665051</v>
      </c>
      <c r="AG12" s="18">
        <f>S12*$G$38</f>
        <v>14.315970222665051</v>
      </c>
      <c r="AH12" s="18">
        <f>T12*$G$38</f>
        <v>14.315970222665051</v>
      </c>
      <c r="AI12" s="18">
        <f>U12*$G$38</f>
        <v>14.315970222665051</v>
      </c>
      <c r="AJ12" s="18">
        <f t="shared" ref="AJ12:AJ22" si="26">SUM(X12:AI12)</f>
        <v>157.47567244931551</v>
      </c>
    </row>
    <row r="13" spans="4:36" x14ac:dyDescent="0.2">
      <c r="D13" s="15">
        <v>42401</v>
      </c>
      <c r="E13" s="17">
        <f>+Totals_2016!B6</f>
        <v>373</v>
      </c>
      <c r="F13" s="16">
        <f>SUM(Totals_2016!G6:G9)</f>
        <v>107.11999999999999</v>
      </c>
      <c r="G13" s="16">
        <f>SUM(Totals_2016!F6:F9)</f>
        <v>38.134999999999998</v>
      </c>
      <c r="H13" s="16">
        <f t="shared" si="1"/>
        <v>68.984999999999985</v>
      </c>
      <c r="L13" s="18">
        <f>+$H$13</f>
        <v>68.984999999999985</v>
      </c>
      <c r="M13" s="18">
        <f t="shared" ref="M13:U13" si="27">+$H$13</f>
        <v>68.984999999999985</v>
      </c>
      <c r="N13" s="18">
        <f t="shared" si="27"/>
        <v>68.984999999999985</v>
      </c>
      <c r="O13" s="18">
        <f t="shared" si="27"/>
        <v>68.984999999999985</v>
      </c>
      <c r="P13" s="18">
        <f t="shared" si="27"/>
        <v>68.984999999999985</v>
      </c>
      <c r="Q13" s="18">
        <f t="shared" si="27"/>
        <v>68.984999999999985</v>
      </c>
      <c r="R13" s="18">
        <f t="shared" si="27"/>
        <v>68.984999999999985</v>
      </c>
      <c r="S13" s="18">
        <f t="shared" si="27"/>
        <v>68.984999999999985</v>
      </c>
      <c r="T13" s="18">
        <f t="shared" si="27"/>
        <v>68.984999999999985</v>
      </c>
      <c r="U13" s="18">
        <f t="shared" si="27"/>
        <v>68.984999999999985</v>
      </c>
      <c r="V13" s="18">
        <f t="shared" si="25"/>
        <v>689.85</v>
      </c>
      <c r="X13" s="18">
        <f t="shared" ref="X13:X22" si="28">J13*$G$38</f>
        <v>0</v>
      </c>
      <c r="Y13" s="18">
        <f t="shared" ref="Y13:Y22" si="29">K13*$G$38</f>
        <v>0</v>
      </c>
      <c r="Z13" s="18">
        <f t="shared" ref="Z13:Z22" si="30">L13*$G$38</f>
        <v>42.064366888599892</v>
      </c>
      <c r="AA13" s="18">
        <f t="shared" ref="AA13:AA22" si="31">M13*$G$38</f>
        <v>42.064366888599892</v>
      </c>
      <c r="AB13" s="18">
        <f t="shared" ref="AB13:AB22" si="32">N13*$G$38</f>
        <v>42.064366888599892</v>
      </c>
      <c r="AC13" s="18">
        <f t="shared" ref="AC13:AC22" si="33">O13*$G$38</f>
        <v>42.064366888599892</v>
      </c>
      <c r="AD13" s="18">
        <f t="shared" ref="AD13:AD22" si="34">P13*$G$38</f>
        <v>42.064366888599892</v>
      </c>
      <c r="AE13" s="18">
        <f t="shared" ref="AE13:AE22" si="35">Q13*$G$38</f>
        <v>42.064366888599892</v>
      </c>
      <c r="AF13" s="18">
        <f t="shared" ref="AF13:AF22" si="36">R13*$G$38</f>
        <v>42.064366888599892</v>
      </c>
      <c r="AG13" s="18">
        <f t="shared" ref="AG13:AG22" si="37">S13*$G$38</f>
        <v>42.064366888599892</v>
      </c>
      <c r="AH13" s="18">
        <f t="shared" ref="AH13:AH22" si="38">T13*$G$38</f>
        <v>42.064366888599892</v>
      </c>
      <c r="AI13" s="18">
        <f t="shared" ref="AI13:AI22" si="39">U13*$G$38</f>
        <v>42.064366888599892</v>
      </c>
      <c r="AJ13" s="18">
        <f t="shared" si="26"/>
        <v>420.64366888599898</v>
      </c>
    </row>
    <row r="14" spans="4:36" x14ac:dyDescent="0.2">
      <c r="D14" s="15">
        <v>42430</v>
      </c>
      <c r="E14" s="17">
        <f>+Totals_2016!B10</f>
        <v>902</v>
      </c>
      <c r="F14" s="16">
        <f>SUM(Totals_2016!G10:G11)</f>
        <v>281.99</v>
      </c>
      <c r="G14" s="16">
        <f>SUM(Totals_2016!F10:F11)</f>
        <v>99.195999999999998</v>
      </c>
      <c r="H14" s="16">
        <f t="shared" si="1"/>
        <v>182.79400000000001</v>
      </c>
      <c r="M14" s="18">
        <f>+$H$14</f>
        <v>182.79400000000001</v>
      </c>
      <c r="N14" s="18">
        <f t="shared" ref="N14:U14" si="40">+$H$14</f>
        <v>182.79400000000001</v>
      </c>
      <c r="O14" s="18">
        <f t="shared" si="40"/>
        <v>182.79400000000001</v>
      </c>
      <c r="P14" s="18">
        <f t="shared" si="40"/>
        <v>182.79400000000001</v>
      </c>
      <c r="Q14" s="18">
        <f t="shared" si="40"/>
        <v>182.79400000000001</v>
      </c>
      <c r="R14" s="18">
        <f t="shared" si="40"/>
        <v>182.79400000000001</v>
      </c>
      <c r="S14" s="18">
        <f t="shared" si="40"/>
        <v>182.79400000000001</v>
      </c>
      <c r="T14" s="18">
        <f t="shared" si="40"/>
        <v>182.79400000000001</v>
      </c>
      <c r="U14" s="18">
        <f t="shared" si="40"/>
        <v>182.79400000000001</v>
      </c>
      <c r="V14" s="18">
        <f t="shared" si="25"/>
        <v>1645.1460000000004</v>
      </c>
      <c r="X14" s="18">
        <f t="shared" si="28"/>
        <v>0</v>
      </c>
      <c r="Y14" s="18">
        <f t="shared" si="29"/>
        <v>0</v>
      </c>
      <c r="Z14" s="18">
        <f t="shared" si="30"/>
        <v>0</v>
      </c>
      <c r="AA14" s="18">
        <f t="shared" si="31"/>
        <v>111.460663637526</v>
      </c>
      <c r="AB14" s="18">
        <f t="shared" si="32"/>
        <v>111.460663637526</v>
      </c>
      <c r="AC14" s="18">
        <f t="shared" si="33"/>
        <v>111.460663637526</v>
      </c>
      <c r="AD14" s="18">
        <f t="shared" si="34"/>
        <v>111.460663637526</v>
      </c>
      <c r="AE14" s="18">
        <f t="shared" si="35"/>
        <v>111.460663637526</v>
      </c>
      <c r="AF14" s="18">
        <f t="shared" si="36"/>
        <v>111.460663637526</v>
      </c>
      <c r="AG14" s="18">
        <f t="shared" si="37"/>
        <v>111.460663637526</v>
      </c>
      <c r="AH14" s="18">
        <f t="shared" si="38"/>
        <v>111.460663637526</v>
      </c>
      <c r="AI14" s="18">
        <f t="shared" si="39"/>
        <v>111.460663637526</v>
      </c>
      <c r="AJ14" s="18">
        <f t="shared" si="26"/>
        <v>1003.1459727377338</v>
      </c>
    </row>
    <row r="15" spans="4:36" x14ac:dyDescent="0.2">
      <c r="D15" s="15">
        <v>42461</v>
      </c>
      <c r="E15" s="17">
        <f>+Totals_2016!B12</f>
        <v>553</v>
      </c>
      <c r="F15" s="16">
        <f>SUM(Totals_2016!G12:G13)</f>
        <v>136.30000000000001</v>
      </c>
      <c r="G15" s="16">
        <f>SUM(Totals_2016!F12:F13)</f>
        <v>45.797000000000004</v>
      </c>
      <c r="H15" s="16">
        <f t="shared" si="1"/>
        <v>90.503000000000014</v>
      </c>
      <c r="N15" s="18">
        <f>+$H$15</f>
        <v>90.503000000000014</v>
      </c>
      <c r="O15" s="18">
        <f t="shared" ref="O15:U15" si="41">+$H$15</f>
        <v>90.503000000000014</v>
      </c>
      <c r="P15" s="18">
        <f t="shared" si="41"/>
        <v>90.503000000000014</v>
      </c>
      <c r="Q15" s="18">
        <f t="shared" si="41"/>
        <v>90.503000000000014</v>
      </c>
      <c r="R15" s="18">
        <f t="shared" si="41"/>
        <v>90.503000000000014</v>
      </c>
      <c r="S15" s="18">
        <f t="shared" si="41"/>
        <v>90.503000000000014</v>
      </c>
      <c r="T15" s="18">
        <f t="shared" si="41"/>
        <v>90.503000000000014</v>
      </c>
      <c r="U15" s="18">
        <f t="shared" si="41"/>
        <v>90.503000000000014</v>
      </c>
      <c r="V15" s="18">
        <f t="shared" si="25"/>
        <v>724.02400000000023</v>
      </c>
      <c r="X15" s="18">
        <f t="shared" si="28"/>
        <v>0</v>
      </c>
      <c r="Y15" s="18">
        <f t="shared" si="29"/>
        <v>0</v>
      </c>
      <c r="Z15" s="18">
        <f t="shared" si="30"/>
        <v>0</v>
      </c>
      <c r="AA15" s="18">
        <f t="shared" si="31"/>
        <v>0</v>
      </c>
      <c r="AB15" s="18">
        <f t="shared" si="32"/>
        <v>55.185205428991196</v>
      </c>
      <c r="AC15" s="18">
        <f t="shared" si="33"/>
        <v>55.185205428991196</v>
      </c>
      <c r="AD15" s="18">
        <f t="shared" si="34"/>
        <v>55.185205428991196</v>
      </c>
      <c r="AE15" s="18">
        <f t="shared" si="35"/>
        <v>55.185205428991196</v>
      </c>
      <c r="AF15" s="18">
        <f t="shared" si="36"/>
        <v>55.185205428991196</v>
      </c>
      <c r="AG15" s="18">
        <f t="shared" si="37"/>
        <v>55.185205428991196</v>
      </c>
      <c r="AH15" s="18">
        <f t="shared" si="38"/>
        <v>55.185205428991196</v>
      </c>
      <c r="AI15" s="18">
        <f t="shared" si="39"/>
        <v>55.185205428991196</v>
      </c>
      <c r="AJ15" s="18">
        <f t="shared" si="26"/>
        <v>441.48164343192957</v>
      </c>
    </row>
    <row r="16" spans="4:36" x14ac:dyDescent="0.2">
      <c r="D16" s="15">
        <v>42491</v>
      </c>
      <c r="E16" s="17">
        <f>+Totals_2016!B14</f>
        <v>496</v>
      </c>
      <c r="F16" s="16">
        <f>SUM(Totals_2016!G14:G16)</f>
        <v>86.52000000000001</v>
      </c>
      <c r="G16" s="16">
        <f>SUM(Totals_2016!F14:F16)</f>
        <v>26.486000000000001</v>
      </c>
      <c r="H16" s="16">
        <f t="shared" si="1"/>
        <v>60.034000000000006</v>
      </c>
      <c r="O16" s="18">
        <f>+$H$16</f>
        <v>60.034000000000006</v>
      </c>
      <c r="P16" s="18">
        <f t="shared" ref="P16:U16" si="42">+$H$16</f>
        <v>60.034000000000006</v>
      </c>
      <c r="Q16" s="18">
        <f t="shared" si="42"/>
        <v>60.034000000000006</v>
      </c>
      <c r="R16" s="18">
        <f t="shared" si="42"/>
        <v>60.034000000000006</v>
      </c>
      <c r="S16" s="18">
        <f t="shared" si="42"/>
        <v>60.034000000000006</v>
      </c>
      <c r="T16" s="18">
        <f t="shared" si="42"/>
        <v>60.034000000000006</v>
      </c>
      <c r="U16" s="18">
        <f t="shared" si="42"/>
        <v>60.034000000000006</v>
      </c>
      <c r="V16" s="18">
        <f t="shared" si="25"/>
        <v>420.238</v>
      </c>
      <c r="X16" s="18">
        <f t="shared" si="28"/>
        <v>0</v>
      </c>
      <c r="Y16" s="18">
        <f t="shared" si="29"/>
        <v>0</v>
      </c>
      <c r="Z16" s="18">
        <f t="shared" si="30"/>
        <v>0</v>
      </c>
      <c r="AA16" s="18">
        <f t="shared" si="31"/>
        <v>0</v>
      </c>
      <c r="AB16" s="18">
        <f t="shared" si="32"/>
        <v>0</v>
      </c>
      <c r="AC16" s="18">
        <f t="shared" si="33"/>
        <v>36.606395619195574</v>
      </c>
      <c r="AD16" s="18">
        <f t="shared" si="34"/>
        <v>36.606395619195574</v>
      </c>
      <c r="AE16" s="18">
        <f t="shared" si="35"/>
        <v>36.606395619195574</v>
      </c>
      <c r="AF16" s="18">
        <f t="shared" si="36"/>
        <v>36.606395619195574</v>
      </c>
      <c r="AG16" s="18">
        <f t="shared" si="37"/>
        <v>36.606395619195574</v>
      </c>
      <c r="AH16" s="18">
        <f t="shared" si="38"/>
        <v>36.606395619195574</v>
      </c>
      <c r="AI16" s="18">
        <f t="shared" si="39"/>
        <v>36.606395619195574</v>
      </c>
      <c r="AJ16" s="18">
        <f t="shared" si="26"/>
        <v>256.24476933436904</v>
      </c>
    </row>
    <row r="17" spans="4:36" x14ac:dyDescent="0.2">
      <c r="D17" s="15">
        <v>42522</v>
      </c>
      <c r="E17" s="17">
        <f>+Totals_2016!B17</f>
        <v>287</v>
      </c>
      <c r="F17" s="16">
        <f>SUM(Totals_2016!G17:G22)</f>
        <v>64.584999999999994</v>
      </c>
      <c r="G17" s="16">
        <f>SUM(Totals_2016!F17:F22)</f>
        <v>21.864999999999998</v>
      </c>
      <c r="H17" s="16">
        <f t="shared" si="1"/>
        <v>42.72</v>
      </c>
      <c r="P17" s="18">
        <f>+$H$17</f>
        <v>42.72</v>
      </c>
      <c r="Q17" s="18">
        <f t="shared" ref="Q17:U17" si="43">+$H$17</f>
        <v>42.72</v>
      </c>
      <c r="R17" s="18">
        <f t="shared" si="43"/>
        <v>42.72</v>
      </c>
      <c r="S17" s="18">
        <f t="shared" si="43"/>
        <v>42.72</v>
      </c>
      <c r="T17" s="18">
        <f t="shared" si="43"/>
        <v>42.72</v>
      </c>
      <c r="U17" s="18">
        <f t="shared" si="43"/>
        <v>42.72</v>
      </c>
      <c r="V17" s="18">
        <f t="shared" si="25"/>
        <v>256.32</v>
      </c>
      <c r="X17" s="18">
        <f t="shared" si="28"/>
        <v>0</v>
      </c>
      <c r="Y17" s="18">
        <f t="shared" si="29"/>
        <v>0</v>
      </c>
      <c r="Z17" s="18">
        <f t="shared" si="30"/>
        <v>0</v>
      </c>
      <c r="AA17" s="18">
        <f t="shared" si="31"/>
        <v>0</v>
      </c>
      <c r="AB17" s="18">
        <f t="shared" si="32"/>
        <v>0</v>
      </c>
      <c r="AC17" s="18">
        <f t="shared" si="33"/>
        <v>0</v>
      </c>
      <c r="AD17" s="18">
        <f t="shared" si="34"/>
        <v>26.04899258506904</v>
      </c>
      <c r="AE17" s="18">
        <f t="shared" si="35"/>
        <v>26.04899258506904</v>
      </c>
      <c r="AF17" s="18">
        <f t="shared" si="36"/>
        <v>26.04899258506904</v>
      </c>
      <c r="AG17" s="18">
        <f t="shared" si="37"/>
        <v>26.04899258506904</v>
      </c>
      <c r="AH17" s="18">
        <f t="shared" si="38"/>
        <v>26.04899258506904</v>
      </c>
      <c r="AI17" s="18">
        <f t="shared" si="39"/>
        <v>26.04899258506904</v>
      </c>
      <c r="AJ17" s="18">
        <f t="shared" si="26"/>
        <v>156.29395551041424</v>
      </c>
    </row>
    <row r="18" spans="4:36" x14ac:dyDescent="0.2">
      <c r="D18" s="15">
        <v>42552</v>
      </c>
      <c r="E18" s="17">
        <v>0</v>
      </c>
      <c r="F18" s="16">
        <v>0</v>
      </c>
      <c r="G18" s="16">
        <v>0</v>
      </c>
      <c r="H18" s="16">
        <f t="shared" si="1"/>
        <v>0</v>
      </c>
      <c r="Q18" s="18">
        <f>+$H$18</f>
        <v>0</v>
      </c>
      <c r="R18" s="18">
        <f t="shared" ref="R18:U18" si="44">+$H$18</f>
        <v>0</v>
      </c>
      <c r="S18" s="18">
        <f t="shared" si="44"/>
        <v>0</v>
      </c>
      <c r="T18" s="18">
        <f t="shared" si="44"/>
        <v>0</v>
      </c>
      <c r="U18" s="18">
        <f t="shared" si="44"/>
        <v>0</v>
      </c>
      <c r="V18" s="18">
        <f t="shared" si="25"/>
        <v>0</v>
      </c>
      <c r="X18" s="18">
        <f t="shared" si="28"/>
        <v>0</v>
      </c>
      <c r="Y18" s="18">
        <f t="shared" si="29"/>
        <v>0</v>
      </c>
      <c r="Z18" s="18">
        <f t="shared" si="30"/>
        <v>0</v>
      </c>
      <c r="AA18" s="18">
        <f t="shared" si="31"/>
        <v>0</v>
      </c>
      <c r="AB18" s="18">
        <f t="shared" si="32"/>
        <v>0</v>
      </c>
      <c r="AC18" s="18">
        <f t="shared" si="33"/>
        <v>0</v>
      </c>
      <c r="AD18" s="18">
        <f t="shared" si="34"/>
        <v>0</v>
      </c>
      <c r="AE18" s="18">
        <f t="shared" si="35"/>
        <v>0</v>
      </c>
      <c r="AF18" s="18">
        <f t="shared" si="36"/>
        <v>0</v>
      </c>
      <c r="AG18" s="18">
        <f t="shared" si="37"/>
        <v>0</v>
      </c>
      <c r="AH18" s="18">
        <f t="shared" si="38"/>
        <v>0</v>
      </c>
      <c r="AI18" s="18">
        <f t="shared" si="39"/>
        <v>0</v>
      </c>
      <c r="AJ18" s="18">
        <f t="shared" si="26"/>
        <v>0</v>
      </c>
    </row>
    <row r="19" spans="4:36" x14ac:dyDescent="0.2">
      <c r="D19" s="15">
        <v>42583</v>
      </c>
      <c r="E19" s="17">
        <f>+Totals_2016!B23</f>
        <v>141</v>
      </c>
      <c r="F19" s="16">
        <f>SUM(Totals_2016!G23:G24)</f>
        <v>18.329999999999998</v>
      </c>
      <c r="G19" s="16">
        <f>SUM(Totals_2016!F23:F24)</f>
        <v>5.7329999999999997</v>
      </c>
      <c r="H19" s="16">
        <f t="shared" si="1"/>
        <v>12.596999999999998</v>
      </c>
      <c r="R19" s="18">
        <f>+$H$19</f>
        <v>12.596999999999998</v>
      </c>
      <c r="S19" s="18">
        <f t="shared" ref="S19:U19" si="45">+$H$19</f>
        <v>12.596999999999998</v>
      </c>
      <c r="T19" s="18">
        <f t="shared" si="45"/>
        <v>12.596999999999998</v>
      </c>
      <c r="U19" s="18">
        <f t="shared" si="45"/>
        <v>12.596999999999998</v>
      </c>
      <c r="V19" s="18">
        <f t="shared" si="25"/>
        <v>50.387999999999991</v>
      </c>
      <c r="X19" s="18">
        <f t="shared" si="28"/>
        <v>0</v>
      </c>
      <c r="Y19" s="18">
        <f t="shared" si="29"/>
        <v>0</v>
      </c>
      <c r="Z19" s="18">
        <f t="shared" si="30"/>
        <v>0</v>
      </c>
      <c r="AA19" s="18">
        <f t="shared" si="31"/>
        <v>0</v>
      </c>
      <c r="AB19" s="18">
        <f t="shared" si="32"/>
        <v>0</v>
      </c>
      <c r="AC19" s="18">
        <f t="shared" si="33"/>
        <v>0</v>
      </c>
      <c r="AD19" s="18">
        <f t="shared" si="34"/>
        <v>0</v>
      </c>
      <c r="AE19" s="18">
        <f t="shared" si="35"/>
        <v>0</v>
      </c>
      <c r="AF19" s="18">
        <f t="shared" si="36"/>
        <v>7.681160102858489</v>
      </c>
      <c r="AG19" s="18">
        <f t="shared" si="37"/>
        <v>7.681160102858489</v>
      </c>
      <c r="AH19" s="18">
        <f t="shared" si="38"/>
        <v>7.681160102858489</v>
      </c>
      <c r="AI19" s="18">
        <f t="shared" si="39"/>
        <v>7.681160102858489</v>
      </c>
      <c r="AJ19" s="18">
        <f t="shared" si="26"/>
        <v>30.724640411433956</v>
      </c>
    </row>
    <row r="20" spans="4:36" x14ac:dyDescent="0.2">
      <c r="D20" s="15">
        <v>42614</v>
      </c>
      <c r="E20" s="17">
        <f>+Totals_2016!B25</f>
        <v>357</v>
      </c>
      <c r="F20" s="16">
        <f>SUM(Totals_2016!G25:G26)</f>
        <v>46.41</v>
      </c>
      <c r="G20" s="16">
        <f>SUM(Totals_2016!F25:F26)</f>
        <v>13.73</v>
      </c>
      <c r="H20" s="16">
        <f t="shared" si="1"/>
        <v>32.679999999999993</v>
      </c>
      <c r="S20" s="18">
        <f>+$H$20</f>
        <v>32.679999999999993</v>
      </c>
      <c r="T20" s="18">
        <f t="shared" ref="T20:U20" si="46">+$H$20</f>
        <v>32.679999999999993</v>
      </c>
      <c r="U20" s="18">
        <f t="shared" si="46"/>
        <v>32.679999999999993</v>
      </c>
      <c r="V20" s="18">
        <f t="shared" si="25"/>
        <v>98.039999999999978</v>
      </c>
      <c r="X20" s="18">
        <f t="shared" si="28"/>
        <v>0</v>
      </c>
      <c r="Y20" s="18">
        <f t="shared" si="29"/>
        <v>0</v>
      </c>
      <c r="Z20" s="18">
        <f t="shared" si="30"/>
        <v>0</v>
      </c>
      <c r="AA20" s="18">
        <f t="shared" si="31"/>
        <v>0</v>
      </c>
      <c r="AB20" s="18">
        <f t="shared" si="32"/>
        <v>0</v>
      </c>
      <c r="AC20" s="18">
        <f t="shared" si="33"/>
        <v>0</v>
      </c>
      <c r="AD20" s="18">
        <f t="shared" si="34"/>
        <v>0</v>
      </c>
      <c r="AE20" s="18">
        <f t="shared" si="35"/>
        <v>0</v>
      </c>
      <c r="AF20" s="18">
        <f t="shared" si="36"/>
        <v>0</v>
      </c>
      <c r="AG20" s="18">
        <f t="shared" si="37"/>
        <v>19.926991518727906</v>
      </c>
      <c r="AH20" s="18">
        <f t="shared" si="38"/>
        <v>19.926991518727906</v>
      </c>
      <c r="AI20" s="18">
        <f t="shared" si="39"/>
        <v>19.926991518727906</v>
      </c>
      <c r="AJ20" s="18">
        <f t="shared" si="26"/>
        <v>59.780974556183722</v>
      </c>
    </row>
    <row r="21" spans="4:36" x14ac:dyDescent="0.2">
      <c r="D21" s="15">
        <v>42644</v>
      </c>
      <c r="E21" s="17">
        <f>+Totals_2016!B27</f>
        <v>720</v>
      </c>
      <c r="F21" s="16">
        <f>SUM(Totals_2016!G27:G29)</f>
        <v>93.6</v>
      </c>
      <c r="G21" s="16">
        <f>SUM(Totals_2016!F27:F29)</f>
        <v>26.402000000000001</v>
      </c>
      <c r="H21" s="16">
        <f t="shared" si="1"/>
        <v>67.197999999999993</v>
      </c>
      <c r="T21" s="18">
        <f>+$H$21</f>
        <v>67.197999999999993</v>
      </c>
      <c r="U21" s="18">
        <f>+$H$21</f>
        <v>67.197999999999993</v>
      </c>
      <c r="V21" s="18">
        <f t="shared" si="25"/>
        <v>134.39599999999999</v>
      </c>
      <c r="X21" s="18">
        <f t="shared" si="28"/>
        <v>0</v>
      </c>
      <c r="Y21" s="18">
        <f t="shared" si="29"/>
        <v>0</v>
      </c>
      <c r="Z21" s="18">
        <f t="shared" si="30"/>
        <v>0</v>
      </c>
      <c r="AA21" s="18">
        <f t="shared" si="31"/>
        <v>0</v>
      </c>
      <c r="AB21" s="18">
        <f t="shared" si="32"/>
        <v>0</v>
      </c>
      <c r="AC21" s="18">
        <f t="shared" si="33"/>
        <v>0</v>
      </c>
      <c r="AD21" s="18">
        <f t="shared" si="34"/>
        <v>0</v>
      </c>
      <c r="AE21" s="18">
        <f t="shared" si="35"/>
        <v>0</v>
      </c>
      <c r="AF21" s="18">
        <f t="shared" si="36"/>
        <v>0</v>
      </c>
      <c r="AG21" s="18">
        <f t="shared" si="37"/>
        <v>0</v>
      </c>
      <c r="AH21" s="18">
        <f t="shared" si="38"/>
        <v>40.974723870118666</v>
      </c>
      <c r="AI21" s="18">
        <f t="shared" si="39"/>
        <v>40.974723870118666</v>
      </c>
      <c r="AJ21" s="18">
        <f t="shared" si="26"/>
        <v>81.949447740237332</v>
      </c>
    </row>
    <row r="22" spans="4:36" x14ac:dyDescent="0.2">
      <c r="D22" s="15">
        <v>42675</v>
      </c>
      <c r="E22" s="17">
        <f>+Totals_2016!B30</f>
        <v>190</v>
      </c>
      <c r="F22" s="16">
        <f>SUM(Totals_2016!G30:G31)</f>
        <v>24.7</v>
      </c>
      <c r="G22" s="16">
        <f>SUM(Totals_2016!F30:F31)</f>
        <v>7.7330000000000005</v>
      </c>
      <c r="H22" s="16">
        <f t="shared" si="1"/>
        <v>16.966999999999999</v>
      </c>
      <c r="U22" s="18">
        <f>+$H$22</f>
        <v>16.966999999999999</v>
      </c>
      <c r="V22" s="18">
        <f t="shared" si="25"/>
        <v>16.966999999999999</v>
      </c>
      <c r="X22" s="18">
        <f t="shared" si="28"/>
        <v>0</v>
      </c>
      <c r="Y22" s="18">
        <f t="shared" si="29"/>
        <v>0</v>
      </c>
      <c r="Z22" s="18">
        <f t="shared" si="30"/>
        <v>0</v>
      </c>
      <c r="AA22" s="18">
        <f t="shared" si="31"/>
        <v>0</v>
      </c>
      <c r="AB22" s="18">
        <f t="shared" si="32"/>
        <v>0</v>
      </c>
      <c r="AC22" s="18">
        <f t="shared" si="33"/>
        <v>0</v>
      </c>
      <c r="AD22" s="18">
        <f t="shared" si="34"/>
        <v>0</v>
      </c>
      <c r="AE22" s="18">
        <f t="shared" si="35"/>
        <v>0</v>
      </c>
      <c r="AF22" s="18">
        <f t="shared" si="36"/>
        <v>0</v>
      </c>
      <c r="AG22" s="18">
        <f t="shared" si="37"/>
        <v>0</v>
      </c>
      <c r="AH22" s="18">
        <f t="shared" si="38"/>
        <v>0</v>
      </c>
      <c r="AI22" s="18">
        <f t="shared" si="39"/>
        <v>10.345815945479082</v>
      </c>
      <c r="AJ22" s="18">
        <f t="shared" si="26"/>
        <v>10.345815945479082</v>
      </c>
    </row>
    <row r="23" spans="4:36" x14ac:dyDescent="0.2">
      <c r="D23" s="15">
        <v>42705</v>
      </c>
      <c r="E23" s="17">
        <v>0</v>
      </c>
      <c r="F23" s="16">
        <v>0</v>
      </c>
      <c r="G23" s="16">
        <v>0</v>
      </c>
      <c r="H23" s="16">
        <f t="shared" si="1"/>
        <v>0</v>
      </c>
      <c r="V23" s="18">
        <f t="shared" si="25"/>
        <v>0</v>
      </c>
      <c r="X23" s="18">
        <f t="shared" ref="X23" si="47">J23*$G$38</f>
        <v>0</v>
      </c>
      <c r="Y23" s="18">
        <f t="shared" ref="Y23" si="48">K23*$G$38</f>
        <v>0</v>
      </c>
      <c r="Z23" s="18">
        <f t="shared" ref="Z23" si="49">L23*$G$38</f>
        <v>0</v>
      </c>
      <c r="AA23" s="18">
        <f t="shared" ref="AA23" si="50">M23*$G$38</f>
        <v>0</v>
      </c>
      <c r="AB23" s="18">
        <f t="shared" ref="AB23" si="51">N23*$G$38</f>
        <v>0</v>
      </c>
      <c r="AC23" s="18">
        <f t="shared" ref="AC23" si="52">O23*$G$38</f>
        <v>0</v>
      </c>
      <c r="AD23" s="18">
        <f t="shared" ref="AD23" si="53">P23*$G$38</f>
        <v>0</v>
      </c>
      <c r="AE23" s="18">
        <f t="shared" ref="AE23" si="54">Q23*$G$38</f>
        <v>0</v>
      </c>
      <c r="AF23" s="18">
        <f t="shared" ref="AF23" si="55">R23*$G$38</f>
        <v>0</v>
      </c>
      <c r="AG23" s="18">
        <f t="shared" ref="AG23" si="56">S23*$G$38</f>
        <v>0</v>
      </c>
      <c r="AH23" s="18">
        <f t="shared" ref="AH23" si="57">T23*$G$38</f>
        <v>0</v>
      </c>
      <c r="AI23" s="18">
        <f t="shared" ref="AI23" si="58">U23*$G$38</f>
        <v>0</v>
      </c>
      <c r="AJ23" s="18">
        <f t="shared" ref="AJ23" si="59">SUM(X23:AI23)</f>
        <v>0</v>
      </c>
    </row>
    <row r="24" spans="4:36" x14ac:dyDescent="0.2">
      <c r="D24" s="15"/>
      <c r="E24" s="36">
        <f>SUM(E12:E23)</f>
        <v>4184</v>
      </c>
      <c r="F24" s="24">
        <f t="shared" ref="F24:G24" si="60">SUM(F12:F23)</f>
        <v>895.75000000000011</v>
      </c>
      <c r="G24" s="24">
        <f t="shared" si="60"/>
        <v>297.79399999999998</v>
      </c>
      <c r="H24" s="24">
        <f t="shared" si="1"/>
        <v>597.95600000000013</v>
      </c>
      <c r="J24" s="64">
        <f t="shared" ref="J24:V24" si="61">SUM(J12:J23)</f>
        <v>0</v>
      </c>
      <c r="K24" s="64">
        <f t="shared" si="61"/>
        <v>23.478000000000002</v>
      </c>
      <c r="L24" s="64">
        <f t="shared" si="61"/>
        <v>92.462999999999994</v>
      </c>
      <c r="M24" s="64">
        <f t="shared" si="61"/>
        <v>275.25700000000001</v>
      </c>
      <c r="N24" s="64">
        <f t="shared" si="61"/>
        <v>365.76</v>
      </c>
      <c r="O24" s="64">
        <f t="shared" si="61"/>
        <v>425.79399999999998</v>
      </c>
      <c r="P24" s="64">
        <f t="shared" si="61"/>
        <v>468.51400000000001</v>
      </c>
      <c r="Q24" s="64">
        <f t="shared" si="61"/>
        <v>468.51400000000001</v>
      </c>
      <c r="R24" s="64">
        <f t="shared" si="61"/>
        <v>481.11099999999999</v>
      </c>
      <c r="S24" s="64">
        <f t="shared" si="61"/>
        <v>513.79099999999994</v>
      </c>
      <c r="T24" s="64">
        <f t="shared" si="61"/>
        <v>580.98899999999992</v>
      </c>
      <c r="U24" s="64">
        <f t="shared" si="61"/>
        <v>597.9559999999999</v>
      </c>
      <c r="V24" s="64">
        <f t="shared" si="61"/>
        <v>4293.6270000000004</v>
      </c>
      <c r="X24" s="64">
        <f>SUM(X12:X23)</f>
        <v>0</v>
      </c>
      <c r="Y24" s="64">
        <f t="shared" ref="Y24:AJ24" si="62">SUM(Y12:Y23)</f>
        <v>14.315970222665051</v>
      </c>
      <c r="Z24" s="64">
        <f t="shared" si="62"/>
        <v>56.380337111264943</v>
      </c>
      <c r="AA24" s="64">
        <f t="shared" si="62"/>
        <v>167.84100074879095</v>
      </c>
      <c r="AB24" s="64">
        <f t="shared" si="62"/>
        <v>223.02620617778214</v>
      </c>
      <c r="AC24" s="64">
        <f t="shared" si="62"/>
        <v>259.63260179697772</v>
      </c>
      <c r="AD24" s="64">
        <f t="shared" si="62"/>
        <v>285.68159438204674</v>
      </c>
      <c r="AE24" s="64">
        <f t="shared" si="62"/>
        <v>285.68159438204674</v>
      </c>
      <c r="AF24" s="64">
        <f t="shared" si="62"/>
        <v>293.36275448490522</v>
      </c>
      <c r="AG24" s="64">
        <f t="shared" si="62"/>
        <v>313.28974600363313</v>
      </c>
      <c r="AH24" s="64">
        <f t="shared" si="62"/>
        <v>354.26446987375181</v>
      </c>
      <c r="AI24" s="64">
        <f t="shared" si="62"/>
        <v>364.61028581923091</v>
      </c>
      <c r="AJ24" s="64">
        <f t="shared" si="62"/>
        <v>2618.0865610030951</v>
      </c>
    </row>
    <row r="25" spans="4:36" x14ac:dyDescent="0.2">
      <c r="D25" s="15"/>
      <c r="F25" s="16"/>
      <c r="G25" s="16"/>
      <c r="H25" s="16" t="s">
        <v>7</v>
      </c>
    </row>
    <row r="26" spans="4:36" x14ac:dyDescent="0.2">
      <c r="F26" s="16"/>
      <c r="G26" s="16"/>
      <c r="H26" s="16" t="s">
        <v>7</v>
      </c>
    </row>
    <row r="27" spans="4:36" ht="15" thickBot="1" x14ac:dyDescent="0.25">
      <c r="D27" t="s">
        <v>9</v>
      </c>
      <c r="E27" s="19">
        <f>E24+E10</f>
        <v>8091</v>
      </c>
      <c r="F27" s="68">
        <f>F24+F10</f>
        <v>1465.3200000000002</v>
      </c>
      <c r="G27" s="68">
        <f>G24+G10</f>
        <v>462.803</v>
      </c>
      <c r="H27" s="68">
        <f>H24+H10</f>
        <v>1002.5170000000001</v>
      </c>
      <c r="J27" s="66">
        <f>J24+J10</f>
        <v>404.56099999999992</v>
      </c>
      <c r="K27" s="66">
        <f>K24+K10</f>
        <v>428.03899999999993</v>
      </c>
      <c r="L27" s="66">
        <f t="shared" ref="L27:V27" si="63">L24+L10</f>
        <v>497.02399999999989</v>
      </c>
      <c r="M27" s="66">
        <f t="shared" si="63"/>
        <v>679.81799999999998</v>
      </c>
      <c r="N27" s="66">
        <f t="shared" si="63"/>
        <v>770.32099999999991</v>
      </c>
      <c r="O27" s="66">
        <f t="shared" si="63"/>
        <v>830.3549999999999</v>
      </c>
      <c r="P27" s="66">
        <f t="shared" si="63"/>
        <v>873.07499999999993</v>
      </c>
      <c r="Q27" s="66">
        <f t="shared" si="63"/>
        <v>873.07499999999993</v>
      </c>
      <c r="R27" s="66">
        <f t="shared" si="63"/>
        <v>885.67199999999991</v>
      </c>
      <c r="S27" s="66">
        <f t="shared" si="63"/>
        <v>918.35199999999986</v>
      </c>
      <c r="T27" s="66">
        <f t="shared" si="63"/>
        <v>985.54999999999984</v>
      </c>
      <c r="U27" s="66">
        <f t="shared" si="63"/>
        <v>1002.5169999999998</v>
      </c>
      <c r="V27" s="66">
        <f t="shared" si="63"/>
        <v>9148.3589999999986</v>
      </c>
      <c r="X27" s="66">
        <f>X24+X10</f>
        <v>310.56576252428567</v>
      </c>
      <c r="Y27" s="66">
        <f>Y24+Y10</f>
        <v>324.88173274695072</v>
      </c>
      <c r="Z27" s="66">
        <f>Z24+Z10</f>
        <v>366.94609963555064</v>
      </c>
      <c r="AA27" s="66">
        <f>AA24+AA10</f>
        <v>478.40676327307665</v>
      </c>
      <c r="AB27" s="66">
        <f>AB24+AB10</f>
        <v>533.59196870206779</v>
      </c>
      <c r="AC27" s="66">
        <f>AC24+AC10</f>
        <v>570.1983643212634</v>
      </c>
      <c r="AD27" s="66">
        <f>AD24+AD10</f>
        <v>596.24735690633247</v>
      </c>
      <c r="AE27" s="66">
        <f>AE24+AE10</f>
        <v>596.24735690633247</v>
      </c>
      <c r="AF27" s="66">
        <f>AF24+AF10</f>
        <v>603.92851700919095</v>
      </c>
      <c r="AG27" s="66">
        <f>AG24+AG10</f>
        <v>623.8555085279188</v>
      </c>
      <c r="AH27" s="66">
        <f>AH24+AH10</f>
        <v>664.83023239803742</v>
      </c>
      <c r="AI27" s="66">
        <f>AI24+AI10</f>
        <v>675.17604834351664</v>
      </c>
      <c r="AJ27" s="66">
        <f>AJ24+AJ10</f>
        <v>6344.8757112945232</v>
      </c>
    </row>
    <row r="28" spans="4:36" ht="15" thickTop="1" x14ac:dyDescent="0.2">
      <c r="H28" s="23" t="s">
        <v>7</v>
      </c>
      <c r="V28" s="18"/>
    </row>
    <row r="30" spans="4:36" x14ac:dyDescent="0.2">
      <c r="U30" s="18" t="s">
        <v>7</v>
      </c>
      <c r="V30" s="18"/>
    </row>
    <row r="32" spans="4:36" x14ac:dyDescent="0.2">
      <c r="E32" s="17" t="s">
        <v>7</v>
      </c>
      <c r="F32" s="59" t="s">
        <v>18</v>
      </c>
      <c r="G32" s="59"/>
      <c r="H32" s="59"/>
      <c r="I32" s="59"/>
    </row>
    <row r="33" spans="4:17" x14ac:dyDescent="0.2">
      <c r="D33" t="s">
        <v>7</v>
      </c>
      <c r="F33" s="1" t="s">
        <v>13</v>
      </c>
      <c r="G33" s="1" t="s">
        <v>14</v>
      </c>
      <c r="H33" s="38" t="s">
        <v>15</v>
      </c>
      <c r="I33" s="1"/>
      <c r="K33" s="1"/>
    </row>
    <row r="34" spans="4:17" x14ac:dyDescent="0.2">
      <c r="D34" s="25" t="s">
        <v>7</v>
      </c>
      <c r="E34" s="26" t="s">
        <v>16</v>
      </c>
      <c r="F34" s="34">
        <f>SUM(J4:U9)</f>
        <v>4854.7319999999945</v>
      </c>
      <c r="G34" s="34">
        <f>SUM(J12:U23)</f>
        <v>4293.6270000000022</v>
      </c>
      <c r="H34" s="40">
        <f>SUM(F34:G34)</f>
        <v>9148.3589999999967</v>
      </c>
      <c r="I34" s="41"/>
      <c r="J34" s="42"/>
      <c r="K34" s="41"/>
      <c r="L34" s="42"/>
      <c r="M34" s="42"/>
      <c r="N34" s="42"/>
    </row>
    <row r="35" spans="4:17" x14ac:dyDescent="0.2">
      <c r="I35" s="42"/>
      <c r="J35" s="42"/>
      <c r="K35" s="42"/>
      <c r="L35" s="42"/>
      <c r="M35" s="42"/>
      <c r="N35" s="42"/>
    </row>
    <row r="37" spans="4:17" x14ac:dyDescent="0.2">
      <c r="F37" s="60" t="s">
        <v>17</v>
      </c>
      <c r="G37" s="60"/>
      <c r="H37" s="60"/>
      <c r="I37" s="60"/>
      <c r="K37" s="20"/>
      <c r="O37" s="29"/>
      <c r="P37" s="29"/>
      <c r="Q37" s="29"/>
    </row>
    <row r="38" spans="4:17" x14ac:dyDescent="0.2">
      <c r="E38" s="35" t="s">
        <v>19</v>
      </c>
      <c r="F38" s="21">
        <v>0.76766115004729996</v>
      </c>
      <c r="G38" s="21">
        <v>0.60976106238457495</v>
      </c>
      <c r="H38" s="22"/>
      <c r="I38" s="1"/>
      <c r="O38" s="29"/>
      <c r="P38" s="29"/>
      <c r="Q38" s="29"/>
    </row>
    <row r="39" spans="4:17" x14ac:dyDescent="0.2">
      <c r="F39" s="1" t="s">
        <v>13</v>
      </c>
      <c r="G39" s="1" t="s">
        <v>14</v>
      </c>
      <c r="H39" s="38" t="s">
        <v>15</v>
      </c>
      <c r="I39" s="1"/>
      <c r="K39" s="1"/>
      <c r="O39" s="30"/>
      <c r="P39" s="30"/>
      <c r="Q39" s="30"/>
    </row>
    <row r="40" spans="4:17" x14ac:dyDescent="0.2">
      <c r="D40" s="25"/>
      <c r="E40" s="26" t="s">
        <v>16</v>
      </c>
      <c r="F40" s="34">
        <f>+F34*F38</f>
        <v>3726.7891502914244</v>
      </c>
      <c r="G40" s="34">
        <f>+G34*G38</f>
        <v>2618.0865610030969</v>
      </c>
      <c r="H40" s="40">
        <f>SUM(F40:G40)</f>
        <v>6344.8757112945214</v>
      </c>
      <c r="I40" s="43"/>
      <c r="J40" s="42"/>
      <c r="K40" s="41"/>
      <c r="L40" s="42"/>
      <c r="M40" s="42"/>
      <c r="N40" s="44"/>
      <c r="O40" s="30"/>
      <c r="P40" s="30"/>
      <c r="Q40" s="30"/>
    </row>
    <row r="41" spans="4:17" x14ac:dyDescent="0.2">
      <c r="J41" s="31"/>
      <c r="K41" s="30"/>
      <c r="L41" s="58"/>
      <c r="M41" s="58"/>
      <c r="N41" s="30"/>
      <c r="O41" s="30"/>
      <c r="P41" s="30"/>
      <c r="Q41" s="30"/>
    </row>
    <row r="42" spans="4:17" x14ac:dyDescent="0.2">
      <c r="J42" s="29"/>
      <c r="K42" s="30"/>
      <c r="L42" s="27"/>
      <c r="M42" s="32"/>
      <c r="N42" s="30"/>
      <c r="O42" s="30"/>
      <c r="P42" s="30"/>
      <c r="Q42" s="30"/>
    </row>
    <row r="43" spans="4:17" x14ac:dyDescent="0.2">
      <c r="J43" s="29"/>
      <c r="K43" s="30"/>
      <c r="L43" s="27"/>
      <c r="M43" s="32"/>
      <c r="N43" s="29"/>
      <c r="O43" s="29"/>
      <c r="P43" s="29"/>
      <c r="Q43" s="29"/>
    </row>
    <row r="44" spans="4:17" x14ac:dyDescent="0.2">
      <c r="J44" s="29"/>
      <c r="K44" s="30"/>
      <c r="L44" s="28"/>
      <c r="M44" s="33"/>
      <c r="N44" s="29"/>
      <c r="O44" s="29"/>
      <c r="P44" s="29"/>
      <c r="Q44" s="29"/>
    </row>
    <row r="45" spans="4:17" x14ac:dyDescent="0.2">
      <c r="J45" s="29"/>
      <c r="K45" s="30"/>
      <c r="L45" s="28"/>
      <c r="M45" s="33"/>
      <c r="N45" s="29"/>
      <c r="O45" s="29"/>
      <c r="P45" s="29"/>
      <c r="Q45" s="29"/>
    </row>
    <row r="46" spans="4:17" x14ac:dyDescent="0.2">
      <c r="J46" s="29"/>
      <c r="K46" s="29"/>
      <c r="L46" s="29"/>
      <c r="M46" s="29"/>
      <c r="N46" s="29"/>
      <c r="O46" s="29"/>
      <c r="P46" s="29"/>
      <c r="Q46" s="29"/>
    </row>
    <row r="47" spans="4:17" x14ac:dyDescent="0.2">
      <c r="J47" s="29"/>
      <c r="K47" s="29"/>
      <c r="L47" s="29"/>
      <c r="M47" s="29"/>
      <c r="N47" s="29"/>
      <c r="O47" s="29"/>
      <c r="P47" s="29"/>
      <c r="Q47" s="29"/>
    </row>
    <row r="48" spans="4:17" x14ac:dyDescent="0.2">
      <c r="J48" s="29"/>
      <c r="K48" s="29"/>
      <c r="L48" s="29"/>
      <c r="M48" s="29"/>
      <c r="N48" s="29"/>
      <c r="O48" s="29"/>
      <c r="P48" s="29"/>
      <c r="Q48" s="29"/>
    </row>
  </sheetData>
  <mergeCells count="5">
    <mergeCell ref="L41:M41"/>
    <mergeCell ref="F32:I32"/>
    <mergeCell ref="F37:I37"/>
    <mergeCell ref="J2:V2"/>
    <mergeCell ref="X2:AJ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Totals_2016</vt:lpstr>
      <vt:lpstr>Totals_2015</vt:lpstr>
      <vt:lpstr>LRAMVA</vt:lpstr>
    </vt:vector>
  </TitlesOfParts>
  <Company>Town of Whitby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Heuvelen, Gerrit</dc:creator>
  <cp:lastModifiedBy>Susan Reffle</cp:lastModifiedBy>
  <dcterms:created xsi:type="dcterms:W3CDTF">2016-06-22T16:54:39Z</dcterms:created>
  <dcterms:modified xsi:type="dcterms:W3CDTF">2018-11-10T20:22:05Z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