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OEB\Rate Applications\2019 Cost of Service\Interrogatories\VECC\Appendices\"/>
    </mc:Choice>
  </mc:AlternateContent>
  <xr:revisionPtr revIDLastSave="0" documentId="13_ncr:1_{0622B605-B577-4024-82E8-A3F0A7D3ED4B}" xr6:coauthVersionLast="38" xr6:coauthVersionMax="38" xr10:uidLastSave="{00000000-0000-0000-0000-000000000000}"/>
  <bookViews>
    <workbookView xWindow="0" yWindow="0" windowWidth="25200" windowHeight="10650" xr2:uid="{601F1331-C3C1-457E-A97F-5529C53E2F69}"/>
  </bookViews>
  <sheets>
    <sheet name="Weighting Factors" sheetId="1" r:id="rId1"/>
  </sheets>
  <definedNames>
    <definedName name="_xlnm.Print_Area" localSheetId="0">'Weighting Factors'!$A$1:$U$68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6" i="1" l="1"/>
  <c r="Q66" i="1"/>
  <c r="O66" i="1"/>
  <c r="L63" i="1"/>
  <c r="K62" i="1"/>
  <c r="K61" i="1"/>
  <c r="K60" i="1"/>
  <c r="J63" i="1"/>
  <c r="I63" i="1"/>
  <c r="H63" i="1"/>
  <c r="G63" i="1"/>
  <c r="F63" i="1"/>
  <c r="E63" i="1"/>
  <c r="D63" i="1"/>
  <c r="T3" i="1"/>
  <c r="K63" i="1" l="1"/>
  <c r="S66" i="1" l="1"/>
  <c r="M66" i="1"/>
  <c r="N66" i="1"/>
  <c r="B63" i="1" l="1"/>
  <c r="P2" i="1"/>
  <c r="G1" i="1"/>
  <c r="P61" i="1" l="1"/>
  <c r="P60" i="1"/>
  <c r="P66" i="1"/>
  <c r="P62" i="1"/>
  <c r="S60" i="1"/>
  <c r="M62" i="1"/>
  <c r="Q61" i="1"/>
  <c r="M60" i="1"/>
  <c r="R61" i="1"/>
  <c r="O61" i="1"/>
  <c r="Q60" i="1"/>
  <c r="N62" i="1"/>
  <c r="N61" i="1"/>
  <c r="N60" i="1"/>
  <c r="S61" i="1"/>
  <c r="O60" i="1"/>
  <c r="M61" i="1"/>
  <c r="R60" i="1"/>
  <c r="S62" i="1"/>
  <c r="Q62" i="1"/>
  <c r="R62" i="1"/>
  <c r="O62" i="1"/>
  <c r="T2" i="1"/>
  <c r="K55" i="1"/>
  <c r="K54" i="1"/>
  <c r="F49" i="1"/>
  <c r="E49" i="1"/>
  <c r="F42" i="1"/>
  <c r="K40" i="1"/>
  <c r="K11" i="1"/>
  <c r="I37" i="1"/>
  <c r="K9" i="1"/>
  <c r="K8" i="1"/>
  <c r="K7" i="1"/>
  <c r="K6" i="1"/>
  <c r="E37" i="1"/>
  <c r="K27" i="1"/>
  <c r="K26" i="1"/>
  <c r="K25" i="1"/>
  <c r="K24" i="1"/>
  <c r="K23" i="1"/>
  <c r="K22" i="1"/>
  <c r="K21" i="1"/>
  <c r="K19" i="1"/>
  <c r="J37" i="1"/>
  <c r="H57" i="1"/>
  <c r="K46" i="1"/>
  <c r="K45" i="1"/>
  <c r="J49" i="1"/>
  <c r="I49" i="1"/>
  <c r="H49" i="1"/>
  <c r="G49" i="1"/>
  <c r="D49" i="1"/>
  <c r="J42" i="1"/>
  <c r="I42" i="1"/>
  <c r="H42" i="1"/>
  <c r="E42" i="1"/>
  <c r="D42" i="1"/>
  <c r="K41" i="1"/>
  <c r="H37" i="1"/>
  <c r="K10" i="1"/>
  <c r="K12" i="1"/>
  <c r="K14" i="1"/>
  <c r="K15" i="1"/>
  <c r="K16" i="1"/>
  <c r="K17" i="1"/>
  <c r="K20" i="1"/>
  <c r="K28" i="1"/>
  <c r="K29" i="1"/>
  <c r="K30" i="1"/>
  <c r="K31" i="1"/>
  <c r="K32" i="1"/>
  <c r="K33" i="1"/>
  <c r="K34" i="1"/>
  <c r="K35" i="1"/>
  <c r="K36" i="1"/>
  <c r="Q55" i="1"/>
  <c r="N54" i="1"/>
  <c r="Q52" i="1"/>
  <c r="Q48" i="1"/>
  <c r="P47" i="1"/>
  <c r="Q46" i="1"/>
  <c r="R45" i="1"/>
  <c r="R41" i="1"/>
  <c r="P40" i="1"/>
  <c r="O36" i="1"/>
  <c r="N35" i="1"/>
  <c r="M34" i="1"/>
  <c r="R33" i="1"/>
  <c r="Q32" i="1"/>
  <c r="P31" i="1"/>
  <c r="M30" i="1"/>
  <c r="O29" i="1"/>
  <c r="R28" i="1"/>
  <c r="P27" i="1"/>
  <c r="N26" i="1"/>
  <c r="S25" i="1"/>
  <c r="R24" i="1"/>
  <c r="P23" i="1"/>
  <c r="P22" i="1"/>
  <c r="O21" i="1"/>
  <c r="Q20" i="1"/>
  <c r="O19" i="1"/>
  <c r="O18" i="1"/>
  <c r="S17" i="1"/>
  <c r="R15" i="1"/>
  <c r="N14" i="1"/>
  <c r="S12" i="1"/>
  <c r="S11" i="1"/>
  <c r="N10" i="1"/>
  <c r="M8" i="1"/>
  <c r="N7" i="1"/>
  <c r="P6" i="1"/>
  <c r="N5" i="1"/>
  <c r="P54" i="1" l="1"/>
  <c r="N17" i="1"/>
  <c r="Q7" i="1"/>
  <c r="O33" i="1"/>
  <c r="N31" i="1"/>
  <c r="N8" i="1"/>
  <c r="P35" i="1"/>
  <c r="R19" i="1"/>
  <c r="O11" i="1"/>
  <c r="T61" i="1"/>
  <c r="U61" i="1" s="1"/>
  <c r="O48" i="1"/>
  <c r="M11" i="1"/>
  <c r="P15" i="1"/>
  <c r="S54" i="1"/>
  <c r="N21" i="1"/>
  <c r="R52" i="1"/>
  <c r="R34" i="1"/>
  <c r="O55" i="1"/>
  <c r="S47" i="1"/>
  <c r="N11" i="1"/>
  <c r="O6" i="1"/>
  <c r="N40" i="1"/>
  <c r="Q34" i="1"/>
  <c r="O26" i="1"/>
  <c r="N47" i="1"/>
  <c r="R22" i="1"/>
  <c r="Q30" i="1"/>
  <c r="R26" i="1"/>
  <c r="M36" i="1"/>
  <c r="M18" i="1"/>
  <c r="O35" i="1"/>
  <c r="N32" i="1"/>
  <c r="O23" i="1"/>
  <c r="R29" i="1"/>
  <c r="Q19" i="1"/>
  <c r="R23" i="1"/>
  <c r="R6" i="1"/>
  <c r="M19" i="1"/>
  <c r="Q6" i="1"/>
  <c r="N18" i="1"/>
  <c r="S52" i="1"/>
  <c r="R40" i="1"/>
  <c r="R42" i="1" s="1"/>
  <c r="M55" i="1"/>
  <c r="S14" i="1"/>
  <c r="P26" i="1"/>
  <c r="N55" i="1"/>
  <c r="M10" i="1"/>
  <c r="N22" i="1"/>
  <c r="O22" i="1"/>
  <c r="N6" i="1"/>
  <c r="R18" i="1"/>
  <c r="P14" i="1"/>
  <c r="M23" i="1"/>
  <c r="S48" i="1"/>
  <c r="M47" i="1"/>
  <c r="S23" i="1"/>
  <c r="N15" i="1"/>
  <c r="R10" i="1"/>
  <c r="R7" i="1"/>
  <c r="S55" i="1"/>
  <c r="S26" i="1"/>
  <c r="N23" i="1"/>
  <c r="M14" i="1"/>
  <c r="S10" i="1"/>
  <c r="S27" i="1"/>
  <c r="P55" i="1"/>
  <c r="P52" i="1"/>
  <c r="P11" i="1"/>
  <c r="P10" i="1"/>
  <c r="O14" i="1"/>
  <c r="M15" i="1"/>
  <c r="N29" i="1"/>
  <c r="O40" i="1"/>
  <c r="S31" i="1"/>
  <c r="N19" i="1"/>
  <c r="N30" i="1"/>
  <c r="O47" i="1"/>
  <c r="Q23" i="1"/>
  <c r="S6" i="1"/>
  <c r="O30" i="1"/>
  <c r="Q26" i="1"/>
  <c r="S30" i="1"/>
  <c r="O31" i="1"/>
  <c r="M6" i="1"/>
  <c r="O34" i="1"/>
  <c r="O12" i="1"/>
  <c r="S15" i="1"/>
  <c r="P34" i="1"/>
  <c r="P30" i="1"/>
  <c r="P8" i="1"/>
  <c r="S8" i="1"/>
  <c r="N16" i="1"/>
  <c r="P16" i="1"/>
  <c r="O16" i="1"/>
  <c r="R16" i="1"/>
  <c r="M16" i="1"/>
  <c r="S16" i="1"/>
  <c r="P24" i="1"/>
  <c r="M24" i="1"/>
  <c r="S24" i="1"/>
  <c r="Q24" i="1"/>
  <c r="P32" i="1"/>
  <c r="O32" i="1"/>
  <c r="R32" i="1"/>
  <c r="S32" i="1"/>
  <c r="M41" i="1"/>
  <c r="S41" i="1"/>
  <c r="O41" i="1"/>
  <c r="N41" i="1"/>
  <c r="O53" i="1"/>
  <c r="Q53" i="1"/>
  <c r="N53" i="1"/>
  <c r="Q28" i="1"/>
  <c r="M53" i="1"/>
  <c r="Q5" i="1"/>
  <c r="O5" i="1"/>
  <c r="M5" i="1"/>
  <c r="S9" i="1"/>
  <c r="R9" i="1"/>
  <c r="Q9" i="1"/>
  <c r="P9" i="1"/>
  <c r="M9" i="1"/>
  <c r="O9" i="1"/>
  <c r="M13" i="1"/>
  <c r="O13" i="1"/>
  <c r="Q13" i="1"/>
  <c r="R13" i="1"/>
  <c r="S13" i="1"/>
  <c r="P21" i="1"/>
  <c r="S21" i="1"/>
  <c r="M21" i="1"/>
  <c r="Q21" i="1"/>
  <c r="R25" i="1"/>
  <c r="M25" i="1"/>
  <c r="P25" i="1"/>
  <c r="Q25" i="1"/>
  <c r="N25" i="1"/>
  <c r="S29" i="1"/>
  <c r="M29" i="1"/>
  <c r="Q29" i="1"/>
  <c r="S33" i="1"/>
  <c r="M33" i="1"/>
  <c r="N33" i="1"/>
  <c r="P33" i="1"/>
  <c r="N46" i="1"/>
  <c r="M46" i="1"/>
  <c r="O46" i="1"/>
  <c r="P46" i="1"/>
  <c r="R46" i="1"/>
  <c r="O25" i="1"/>
  <c r="S53" i="1"/>
  <c r="R53" i="1"/>
  <c r="N9" i="1"/>
  <c r="Q8" i="1"/>
  <c r="O54" i="1"/>
  <c r="S46" i="1"/>
  <c r="R54" i="1"/>
  <c r="R5" i="1"/>
  <c r="M28" i="1"/>
  <c r="M32" i="1"/>
  <c r="Q54" i="1"/>
  <c r="O24" i="1"/>
  <c r="S5" i="1"/>
  <c r="P5" i="1"/>
  <c r="P53" i="1"/>
  <c r="P13" i="1"/>
  <c r="N12" i="1"/>
  <c r="P12" i="1"/>
  <c r="O20" i="1"/>
  <c r="R20" i="1"/>
  <c r="M20" i="1"/>
  <c r="N20" i="1"/>
  <c r="P20" i="1"/>
  <c r="P28" i="1"/>
  <c r="N28" i="1"/>
  <c r="P36" i="1"/>
  <c r="Q36" i="1"/>
  <c r="N36" i="1"/>
  <c r="R36" i="1"/>
  <c r="S36" i="1"/>
  <c r="O45" i="1"/>
  <c r="S45" i="1"/>
  <c r="P45" i="1"/>
  <c r="M45" i="1"/>
  <c r="N45" i="1"/>
  <c r="N24" i="1"/>
  <c r="R12" i="1"/>
  <c r="O8" i="1"/>
  <c r="Q17" i="1"/>
  <c r="M17" i="1"/>
  <c r="O17" i="1"/>
  <c r="P17" i="1"/>
  <c r="Q12" i="1"/>
  <c r="S28" i="1"/>
  <c r="R17" i="1"/>
  <c r="Q33" i="1"/>
  <c r="Q16" i="1"/>
  <c r="R21" i="1"/>
  <c r="Q41" i="1"/>
  <c r="S20" i="1"/>
  <c r="M12" i="1"/>
  <c r="N13" i="1"/>
  <c r="Q45" i="1"/>
  <c r="M54" i="1"/>
  <c r="R8" i="1"/>
  <c r="O28" i="1"/>
  <c r="P41" i="1"/>
  <c r="P29" i="1"/>
  <c r="M35" i="1"/>
  <c r="M31" i="1"/>
  <c r="O52" i="1"/>
  <c r="Q10" i="1"/>
  <c r="O15" i="1"/>
  <c r="R47" i="1"/>
  <c r="M26" i="1"/>
  <c r="S22" i="1"/>
  <c r="R30" i="1"/>
  <c r="N34" i="1"/>
  <c r="N48" i="1"/>
  <c r="Q27" i="1"/>
  <c r="Q11" i="1"/>
  <c r="R55" i="1"/>
  <c r="R27" i="1"/>
  <c r="R11" i="1"/>
  <c r="S18" i="1"/>
  <c r="S34" i="1"/>
  <c r="N27" i="1"/>
  <c r="Q35" i="1"/>
  <c r="R14" i="1"/>
  <c r="M27" i="1"/>
  <c r="Q14" i="1"/>
  <c r="S7" i="1"/>
  <c r="O7" i="1"/>
  <c r="M40" i="1"/>
  <c r="M22" i="1"/>
  <c r="M52" i="1"/>
  <c r="Q47" i="1"/>
  <c r="M48" i="1"/>
  <c r="P7" i="1"/>
  <c r="P48" i="1"/>
  <c r="P19" i="1"/>
  <c r="P18" i="1"/>
  <c r="M7" i="1"/>
  <c r="Q18" i="1"/>
  <c r="S35" i="1"/>
  <c r="S19" i="1"/>
  <c r="N52" i="1"/>
  <c r="R35" i="1"/>
  <c r="Q31" i="1"/>
  <c r="Q15" i="1"/>
  <c r="R48" i="1"/>
  <c r="R31" i="1"/>
  <c r="S40" i="1"/>
  <c r="Q22" i="1"/>
  <c r="O10" i="1"/>
  <c r="O27" i="1"/>
  <c r="Q40" i="1"/>
  <c r="R63" i="1"/>
  <c r="Q63" i="1"/>
  <c r="O63" i="1"/>
  <c r="N63" i="1"/>
  <c r="S63" i="1"/>
  <c r="M63" i="1"/>
  <c r="T60" i="1"/>
  <c r="T62" i="1"/>
  <c r="U62" i="1" s="1"/>
  <c r="P63" i="1"/>
  <c r="J56" i="1"/>
  <c r="F56" i="1"/>
  <c r="B57" i="1"/>
  <c r="G56" i="1"/>
  <c r="G57" i="1" s="1"/>
  <c r="D56" i="1"/>
  <c r="I56" i="1"/>
  <c r="E56" i="1"/>
  <c r="K53" i="1"/>
  <c r="K52" i="1"/>
  <c r="K48" i="1"/>
  <c r="K47" i="1"/>
  <c r="G42" i="1"/>
  <c r="K13" i="1"/>
  <c r="D37" i="1"/>
  <c r="K5" i="1"/>
  <c r="G37" i="1"/>
  <c r="F37" i="1"/>
  <c r="K18" i="1"/>
  <c r="K42" i="1"/>
  <c r="B37" i="1"/>
  <c r="B42" i="1"/>
  <c r="B49" i="1"/>
  <c r="T7" i="1" l="1"/>
  <c r="U7" i="1" s="1"/>
  <c r="T26" i="1"/>
  <c r="U26" i="1" s="1"/>
  <c r="T55" i="1"/>
  <c r="U55" i="1" s="1"/>
  <c r="T52" i="1"/>
  <c r="U52" i="1" s="1"/>
  <c r="T6" i="1"/>
  <c r="U6" i="1" s="1"/>
  <c r="T30" i="1"/>
  <c r="U30" i="1" s="1"/>
  <c r="O42" i="1"/>
  <c r="T23" i="1"/>
  <c r="U23" i="1" s="1"/>
  <c r="T29" i="1"/>
  <c r="U29" i="1" s="1"/>
  <c r="T18" i="1"/>
  <c r="U18" i="1" s="1"/>
  <c r="T20" i="1"/>
  <c r="U20" i="1" s="1"/>
  <c r="S37" i="1"/>
  <c r="T53" i="1"/>
  <c r="U53" i="1" s="1"/>
  <c r="T19" i="1"/>
  <c r="U19" i="1" s="1"/>
  <c r="T31" i="1"/>
  <c r="U31" i="1" s="1"/>
  <c r="T41" i="1"/>
  <c r="U41" i="1" s="1"/>
  <c r="T8" i="1"/>
  <c r="U8" i="1" s="1"/>
  <c r="T36" i="1"/>
  <c r="U36" i="1" s="1"/>
  <c r="T54" i="1"/>
  <c r="U54" i="1" s="1"/>
  <c r="N49" i="1"/>
  <c r="N42" i="1"/>
  <c r="T33" i="1"/>
  <c r="U33" i="1" s="1"/>
  <c r="T48" i="1"/>
  <c r="U48" i="1" s="1"/>
  <c r="T34" i="1"/>
  <c r="U34" i="1" s="1"/>
  <c r="Q49" i="1"/>
  <c r="T32" i="1"/>
  <c r="U32" i="1" s="1"/>
  <c r="P37" i="1"/>
  <c r="T17" i="1"/>
  <c r="U17" i="1" s="1"/>
  <c r="T25" i="1"/>
  <c r="U25" i="1" s="1"/>
  <c r="P42" i="1"/>
  <c r="T22" i="1"/>
  <c r="U22" i="1" s="1"/>
  <c r="T47" i="1"/>
  <c r="U47" i="1" s="1"/>
  <c r="T14" i="1"/>
  <c r="U14" i="1" s="1"/>
  <c r="T16" i="1"/>
  <c r="U16" i="1" s="1"/>
  <c r="T13" i="1"/>
  <c r="U13" i="1" s="1"/>
  <c r="O37" i="1"/>
  <c r="P56" i="1"/>
  <c r="P57" i="1" s="1"/>
  <c r="T45" i="1"/>
  <c r="U45" i="1" s="1"/>
  <c r="T28" i="1"/>
  <c r="U28" i="1" s="1"/>
  <c r="T9" i="1"/>
  <c r="U9" i="1" s="1"/>
  <c r="T46" i="1"/>
  <c r="U46" i="1" s="1"/>
  <c r="T21" i="1"/>
  <c r="U21" i="1" s="1"/>
  <c r="Q37" i="1"/>
  <c r="T10" i="1"/>
  <c r="U10" i="1" s="1"/>
  <c r="R49" i="1"/>
  <c r="M49" i="1"/>
  <c r="T40" i="1"/>
  <c r="U40" i="1" s="1"/>
  <c r="T11" i="1"/>
  <c r="U11" i="1" s="1"/>
  <c r="T27" i="1"/>
  <c r="U27" i="1" s="1"/>
  <c r="T15" i="1"/>
  <c r="U15" i="1" s="1"/>
  <c r="T35" i="1"/>
  <c r="U35" i="1" s="1"/>
  <c r="R37" i="1"/>
  <c r="M37" i="1"/>
  <c r="S49" i="1"/>
  <c r="E57" i="1"/>
  <c r="N56" i="1"/>
  <c r="N57" i="1" s="1"/>
  <c r="I57" i="1"/>
  <c r="R56" i="1"/>
  <c r="R57" i="1" s="1"/>
  <c r="D57" i="1"/>
  <c r="M56" i="1"/>
  <c r="M42" i="1"/>
  <c r="T12" i="1"/>
  <c r="U12" i="1" s="1"/>
  <c r="Q56" i="1"/>
  <c r="Q57" i="1" s="1"/>
  <c r="N37" i="1"/>
  <c r="F57" i="1"/>
  <c r="O56" i="1"/>
  <c r="O57" i="1" s="1"/>
  <c r="T24" i="1"/>
  <c r="U24" i="1" s="1"/>
  <c r="J57" i="1"/>
  <c r="S56" i="1"/>
  <c r="S57" i="1" s="1"/>
  <c r="O49" i="1"/>
  <c r="P49" i="1"/>
  <c r="S42" i="1"/>
  <c r="Q42" i="1"/>
  <c r="T63" i="1"/>
  <c r="U60" i="1"/>
  <c r="U63" i="1" s="1"/>
  <c r="T5" i="1"/>
  <c r="K56" i="1"/>
  <c r="K57" i="1" s="1"/>
  <c r="K49" i="1"/>
  <c r="K37" i="1"/>
  <c r="S65" i="1" l="1"/>
  <c r="S67" i="1" s="1"/>
  <c r="N65" i="1"/>
  <c r="N67" i="1" s="1"/>
  <c r="P65" i="1"/>
  <c r="P67" i="1" s="1"/>
  <c r="R65" i="1"/>
  <c r="R67" i="1" s="1"/>
  <c r="O65" i="1"/>
  <c r="O67" i="1" s="1"/>
  <c r="Q65" i="1"/>
  <c r="Q67" i="1" s="1"/>
  <c r="U42" i="1"/>
  <c r="U49" i="1"/>
  <c r="T49" i="1"/>
  <c r="T42" i="1"/>
  <c r="M57" i="1"/>
  <c r="M65" i="1" s="1"/>
  <c r="T56" i="1"/>
  <c r="T37" i="1"/>
  <c r="U5" i="1"/>
  <c r="U37" i="1" s="1"/>
  <c r="U56" i="1" l="1"/>
  <c r="U57" i="1" s="1"/>
  <c r="T57" i="1"/>
  <c r="T65" i="1" s="1"/>
  <c r="M67" i="1"/>
  <c r="M68" i="1" l="1"/>
  <c r="R68" i="1"/>
  <c r="Q68" i="1"/>
  <c r="O68" i="1"/>
  <c r="P68" i="1"/>
  <c r="S68" i="1"/>
  <c r="N68" i="1"/>
</calcChain>
</file>

<file path=xl/sharedStrings.xml><?xml version="1.0" encoding="utf-8"?>
<sst xmlns="http://schemas.openxmlformats.org/spreadsheetml/2006/main" count="78" uniqueCount="63">
  <si>
    <t>2019 Budget</t>
  </si>
  <si>
    <t>Residential</t>
  </si>
  <si>
    <t>GS&lt;50</t>
  </si>
  <si>
    <t>GS&gt;50 Interval</t>
  </si>
  <si>
    <t>Large User</t>
  </si>
  <si>
    <t>Street</t>
  </si>
  <si>
    <t>GS&gt;50 demand</t>
  </si>
  <si>
    <t>Unmetered</t>
  </si>
  <si>
    <t>Total</t>
  </si>
  <si>
    <t>Variance</t>
  </si>
  <si>
    <t>Rate Classes</t>
  </si>
  <si>
    <t>Customers</t>
  </si>
  <si>
    <t>Total Customers</t>
  </si>
  <si>
    <t>Retail (May 2017)</t>
  </si>
  <si>
    <t>Total Allocated Costs</t>
  </si>
  <si>
    <t>Forecast Customers</t>
  </si>
  <si>
    <t>Cost per Customer</t>
  </si>
  <si>
    <t>Overall Weighting Factor</t>
  </si>
  <si>
    <t>185315</t>
  </si>
  <si>
    <t>Harris Computer Systems</t>
  </si>
  <si>
    <t>Utility Collaborative Services</t>
  </si>
  <si>
    <t>US Bank Canada</t>
  </si>
  <si>
    <t>Truck-time</t>
  </si>
  <si>
    <t>De Lage Landen Financial Services Canada Inc</t>
  </si>
  <si>
    <t>Kinetiq Canada</t>
  </si>
  <si>
    <t>Neopost Leasing Services Canada Limited</t>
  </si>
  <si>
    <t>UCS - File Nexus</t>
  </si>
  <si>
    <t>UCS - MDMR</t>
  </si>
  <si>
    <t>UCS - Reports Anywhere</t>
  </si>
  <si>
    <t>Pitney Works</t>
  </si>
  <si>
    <t>Purolator Courier Ltd</t>
  </si>
  <si>
    <t>Skycomp Solutions Inc</t>
  </si>
  <si>
    <t>Digital Postage On Call</t>
  </si>
  <si>
    <t>Shred-it International ULC</t>
  </si>
  <si>
    <t>Ricoh Canada Inc</t>
  </si>
  <si>
    <t>407 ETR</t>
  </si>
  <si>
    <t>BFI print &amp; promotion solutions</t>
  </si>
  <si>
    <t>Canada Post Corporation</t>
  </si>
  <si>
    <t>The ITM Group Inc</t>
  </si>
  <si>
    <t>ERTH Holdings Inc</t>
  </si>
  <si>
    <t>JBM Office Systems</t>
  </si>
  <si>
    <t>Town Water Billing</t>
  </si>
  <si>
    <t>EFT / Bank Rec</t>
  </si>
  <si>
    <t>Posting Error</t>
  </si>
  <si>
    <t>Minuteman Press</t>
  </si>
  <si>
    <t>Petty Cash</t>
  </si>
  <si>
    <t>Harris Computer Utility User Group</t>
  </si>
  <si>
    <t>185340 Total</t>
  </si>
  <si>
    <t>185315 Total</t>
  </si>
  <si>
    <t>18HUB</t>
  </si>
  <si>
    <t>ERTH Business Technologies Inc</t>
  </si>
  <si>
    <t>18HUB Total</t>
  </si>
  <si>
    <t>185320</t>
  </si>
  <si>
    <t>EFT Charges</t>
  </si>
  <si>
    <t>Global Payments</t>
  </si>
  <si>
    <t>EDI - Telebank</t>
  </si>
  <si>
    <t>185320 Total</t>
  </si>
  <si>
    <t>185340</t>
  </si>
  <si>
    <t>Bell Mobility</t>
  </si>
  <si>
    <t>Bell Canada</t>
  </si>
  <si>
    <t>Cogeco Cable Canada Inc</t>
  </si>
  <si>
    <t>Niagara Regional Broadband</t>
  </si>
  <si>
    <t>Labour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</si>
</sst>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&quot;$&quot;* #,##0_-;\-&quot;$&quot;* #,##0_-;_-&quot;$&quot;* &quot;-&quot;??_-;_-@_-"/>
    <numFmt numFmtId="166" formatCode="_(* #,##0.0_);_(* \(#,##0.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43" fontId="0" fillId="0" borderId="0" xfId="0" applyNumberFormat="1"/>
    <xf numFmtId="0" fontId="0" fillId="0" borderId="0" xfId="0" applyAlignment="1">
      <alignment horizontal="left"/>
    </xf>
    <xf numFmtId="43" fontId="3" fillId="0" borderId="1" xfId="0" applyNumberFormat="1" applyFont="1" applyBorder="1"/>
    <xf numFmtId="43" fontId="3" fillId="0" borderId="2" xfId="0" applyNumberFormat="1" applyFont="1" applyBorder="1"/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43" fontId="0" fillId="0" borderId="0" xfId="1" applyFont="1"/>
    <xf numFmtId="43" fontId="0" fillId="2" borderId="0" xfId="1" applyFont="1" applyFill="1"/>
    <xf numFmtId="43" fontId="0" fillId="0" borderId="0" xfId="1" applyFont="1" applyFill="1"/>
    <xf numFmtId="0" fontId="0" fillId="3" borderId="3" xfId="0" applyFill="1" applyBorder="1" applyAlignment="1">
      <alignment horizontal="center"/>
    </xf>
    <xf numFmtId="43" fontId="2" fillId="0" borderId="0" xfId="1" applyFont="1"/>
    <xf numFmtId="43" fontId="2" fillId="2" borderId="0" xfId="1" applyFont="1" applyFill="1"/>
    <xf numFmtId="43" fontId="4" fillId="3" borderId="0" xfId="1" applyFont="1" applyFill="1"/>
    <xf numFmtId="164" fontId="0" fillId="0" borderId="0" xfId="1" applyNumberFormat="1" applyFont="1"/>
    <xf numFmtId="164" fontId="0" fillId="0" borderId="0" xfId="1" applyNumberFormat="1" applyFont="1" applyAlignment="1">
      <alignment horizontal="center"/>
    </xf>
    <xf numFmtId="164" fontId="0" fillId="3" borderId="0" xfId="1" applyNumberFormat="1" applyFont="1" applyFill="1" applyAlignment="1">
      <alignment horizontal="center"/>
    </xf>
    <xf numFmtId="164" fontId="0" fillId="0" borderId="0" xfId="0" applyNumberFormat="1"/>
    <xf numFmtId="165" fontId="0" fillId="0" borderId="0" xfId="2" applyNumberFormat="1" applyFont="1"/>
    <xf numFmtId="43" fontId="3" fillId="0" borderId="0" xfId="1" applyFont="1"/>
    <xf numFmtId="43" fontId="3" fillId="0" borderId="1" xfId="1" applyFont="1" applyBorder="1"/>
    <xf numFmtId="43" fontId="0" fillId="0" borderId="0" xfId="1" applyFont="1" applyAlignment="1">
      <alignment horizontal="right"/>
    </xf>
    <xf numFmtId="166" fontId="0" fillId="0" borderId="0" xfId="1" applyNumberFormat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6EEBE-DD5F-4008-BE94-A90A1BED9F30}">
  <sheetPr>
    <pageSetUpPr fitToPage="1"/>
  </sheetPr>
  <dimension ref="A1:U69"/>
  <sheetViews>
    <sheetView tabSelected="1" zoomScale="80" zoomScaleNormal="80" workbookViewId="0">
      <pane xSplit="3" ySplit="4" topLeftCell="D41" activePane="bottomRight" state="frozen"/>
      <selection pane="topRight" activeCell="D1" sqref="D1"/>
      <selection pane="bottomLeft" activeCell="A5" sqref="A5"/>
      <selection pane="bottomRight" activeCell="F61" sqref="F61"/>
    </sheetView>
  </sheetViews>
  <sheetFormatPr defaultRowHeight="15" x14ac:dyDescent="0.25"/>
  <cols>
    <col min="1" max="1" width="41.5703125" bestFit="1" customWidth="1"/>
    <col min="2" max="2" width="13.7109375" bestFit="1" customWidth="1"/>
    <col min="3" max="3" width="3.42578125" customWidth="1"/>
    <col min="4" max="10" width="16.28515625" customWidth="1"/>
    <col min="11" max="11" width="15.7109375" customWidth="1"/>
    <col min="12" max="12" width="16.85546875" customWidth="1"/>
    <col min="13" max="19" width="15.7109375" customWidth="1"/>
    <col min="20" max="21" width="14.5703125" customWidth="1"/>
  </cols>
  <sheetData>
    <row r="1" spans="1:21" ht="15.75" thickBot="1" x14ac:dyDescent="0.3">
      <c r="F1" s="6">
        <v>33</v>
      </c>
      <c r="G1">
        <f>81+14-1</f>
        <v>94</v>
      </c>
      <c r="H1">
        <v>1</v>
      </c>
    </row>
    <row r="2" spans="1:21" ht="15.75" thickBot="1" x14ac:dyDescent="0.3">
      <c r="D2" t="s">
        <v>10</v>
      </c>
      <c r="E2" s="13">
        <v>6</v>
      </c>
      <c r="F2" s="6">
        <v>131</v>
      </c>
      <c r="L2" t="s">
        <v>12</v>
      </c>
      <c r="M2" s="17">
        <v>8152.375</v>
      </c>
      <c r="N2" s="17">
        <v>1337.6666666666667</v>
      </c>
      <c r="O2" s="18">
        <v>33</v>
      </c>
      <c r="P2" s="18">
        <f>+F2-O2</f>
        <v>98</v>
      </c>
      <c r="Q2" s="19">
        <v>1</v>
      </c>
      <c r="R2" s="19">
        <v>5</v>
      </c>
      <c r="S2" s="17">
        <v>26</v>
      </c>
      <c r="T2" s="20">
        <f>SUM(M2:S2)</f>
        <v>9653.0416666666661</v>
      </c>
      <c r="U2" s="20"/>
    </row>
    <row r="3" spans="1:21" x14ac:dyDescent="0.25">
      <c r="L3" t="s">
        <v>13</v>
      </c>
      <c r="M3" s="17"/>
      <c r="N3" s="17"/>
      <c r="O3" s="17"/>
      <c r="P3" s="17"/>
      <c r="Q3" s="17">
        <v>0</v>
      </c>
      <c r="R3" s="17">
        <v>0</v>
      </c>
      <c r="S3" s="17">
        <v>0</v>
      </c>
      <c r="T3" s="20">
        <f>SUM(M3:S3)</f>
        <v>0</v>
      </c>
      <c r="U3" s="20"/>
    </row>
    <row r="4" spans="1:21" x14ac:dyDescent="0.25">
      <c r="A4" s="1" t="s">
        <v>18</v>
      </c>
      <c r="B4" s="5" t="s">
        <v>0</v>
      </c>
      <c r="D4" s="7" t="s">
        <v>1</v>
      </c>
      <c r="E4" s="7" t="s">
        <v>2</v>
      </c>
      <c r="F4" s="7" t="s">
        <v>3</v>
      </c>
      <c r="G4" s="7" t="s">
        <v>6</v>
      </c>
      <c r="H4" s="7" t="s">
        <v>4</v>
      </c>
      <c r="I4" s="7" t="s">
        <v>5</v>
      </c>
      <c r="J4" s="7" t="s">
        <v>7</v>
      </c>
      <c r="K4" s="9" t="s">
        <v>8</v>
      </c>
      <c r="L4" s="9"/>
      <c r="M4" s="7" t="s">
        <v>1</v>
      </c>
      <c r="N4" s="7" t="s">
        <v>2</v>
      </c>
      <c r="O4" s="7" t="s">
        <v>3</v>
      </c>
      <c r="P4" s="7" t="s">
        <v>6</v>
      </c>
      <c r="Q4" s="7" t="s">
        <v>4</v>
      </c>
      <c r="R4" s="7" t="s">
        <v>5</v>
      </c>
      <c r="S4" s="7" t="s">
        <v>7</v>
      </c>
      <c r="T4" s="9" t="s">
        <v>8</v>
      </c>
      <c r="U4" s="8" t="s">
        <v>9</v>
      </c>
    </row>
    <row r="5" spans="1:21" x14ac:dyDescent="0.25">
      <c r="A5" t="s">
        <v>19</v>
      </c>
      <c r="B5" s="2">
        <v>1700.16</v>
      </c>
      <c r="D5" s="14">
        <v>1</v>
      </c>
      <c r="E5" s="14">
        <v>1</v>
      </c>
      <c r="F5" s="14">
        <v>1</v>
      </c>
      <c r="G5" s="14">
        <v>1</v>
      </c>
      <c r="H5" s="15"/>
      <c r="I5" s="14">
        <v>1</v>
      </c>
      <c r="J5" s="14">
        <v>1</v>
      </c>
      <c r="K5" s="10">
        <f>SUM(D5:J5)</f>
        <v>6</v>
      </c>
      <c r="L5" s="10"/>
      <c r="M5" s="21">
        <f>IF(ISERROR(D5*M$2/SUMPRODUCT($D5:$J5,$M$2:$S$2)*$B5),0,D5*M$2/SUMPRODUCT($D5:$J5,$M$2:$S$2)*$B5)</f>
        <v>1436.0010408851324</v>
      </c>
      <c r="N5" s="21">
        <f t="shared" ref="N5:S5" si="0">IF(ISERROR(E5*N$2/SUMPRODUCT($D5:$J5,$M$2:$S$2)*$B5),0,E5*N$2/SUMPRODUCT($D5:$J5,$M$2:$S$2)*$B5)</f>
        <v>235.62345030628239</v>
      </c>
      <c r="O5" s="21">
        <f t="shared" si="0"/>
        <v>5.8127888313785085</v>
      </c>
      <c r="P5" s="21">
        <f t="shared" si="0"/>
        <v>17.262221378033146</v>
      </c>
      <c r="Q5" s="21">
        <f t="shared" si="0"/>
        <v>0</v>
      </c>
      <c r="R5" s="21">
        <f t="shared" si="0"/>
        <v>0.8807255805118952</v>
      </c>
      <c r="S5" s="21">
        <f t="shared" si="0"/>
        <v>4.5797730186618555</v>
      </c>
      <c r="T5" s="10">
        <f>SUM(M5:S5)</f>
        <v>1700.1600000000003</v>
      </c>
      <c r="U5" s="10">
        <f>+T5-B5</f>
        <v>0</v>
      </c>
    </row>
    <row r="6" spans="1:21" x14ac:dyDescent="0.25">
      <c r="A6" t="s">
        <v>20</v>
      </c>
      <c r="B6" s="2">
        <v>96029.15</v>
      </c>
      <c r="D6" s="14">
        <v>1</v>
      </c>
      <c r="E6" s="14">
        <v>1</v>
      </c>
      <c r="F6" s="14">
        <v>1</v>
      </c>
      <c r="G6" s="14">
        <v>1</v>
      </c>
      <c r="H6" s="15"/>
      <c r="I6" s="14">
        <v>1</v>
      </c>
      <c r="J6" s="14">
        <v>1</v>
      </c>
      <c r="K6" s="10">
        <f t="shared" ref="K6:K36" si="1">SUM(D6:J6)</f>
        <v>6</v>
      </c>
      <c r="L6" s="10"/>
      <c r="M6" s="21">
        <f t="shared" ref="M6:M36" si="2">IF(ISERROR(D6*M$2/SUMPRODUCT($D6:$J6,$M$2:$S$2)*$B6),0,D6*M$2/SUMPRODUCT($D6:$J6,$M$2:$S$2)*$B6)</f>
        <v>81108.812908970038</v>
      </c>
      <c r="N6" s="21">
        <f t="shared" ref="N6:N36" si="3">IF(ISERROR(E6*N$2/SUMPRODUCT($D6:$J6,$M$2:$S$2)*$B6),0,E6*N$2/SUMPRODUCT($D6:$J6,$M$2:$S$2)*$B6)</f>
        <v>13308.582517515724</v>
      </c>
      <c r="O6" s="21">
        <f t="shared" ref="O6:O36" si="4">IF(ISERROR(F6*O$2/SUMPRODUCT($D6:$J6,$M$2:$S$2)*$B6),0,F6*O$2/SUMPRODUCT($D6:$J6,$M$2:$S$2)*$B6)</f>
        <v>328.32037608623392</v>
      </c>
      <c r="P6" s="21">
        <f t="shared" ref="P6:P36" si="5">IF(ISERROR(G6*P$2/SUMPRODUCT($D6:$J6,$M$2:$S$2)*$B6),0,G6*P$2/SUMPRODUCT($D6:$J6,$M$2:$S$2)*$B6)</f>
        <v>975.01202595305836</v>
      </c>
      <c r="Q6" s="21">
        <f t="shared" ref="Q6:Q36" si="6">IF(ISERROR(H6*Q$2/SUMPRODUCT($D6:$J6,$M$2:$S$2)*$B6),0,H6*Q$2/SUMPRODUCT($D6:$J6,$M$2:$S$2)*$B6)</f>
        <v>0</v>
      </c>
      <c r="R6" s="21">
        <f t="shared" ref="R6:R36" si="7">IF(ISERROR(I6*R$2/SUMPRODUCT($D6:$J6,$M$2:$S$2)*$B6),0,I6*R$2/SUMPRODUCT($D6:$J6,$M$2:$S$2)*$B6)</f>
        <v>49.745511528217257</v>
      </c>
      <c r="S6" s="21">
        <f t="shared" ref="S6:S36" si="8">IF(ISERROR(J6*S$2/SUMPRODUCT($D6:$J6,$M$2:$S$2)*$B6),0,J6*S$2/SUMPRODUCT($D6:$J6,$M$2:$S$2)*$B6)</f>
        <v>258.67665994672973</v>
      </c>
      <c r="T6" s="10">
        <f t="shared" ref="T6:T36" si="9">SUM(M6:S6)</f>
        <v>96029.15</v>
      </c>
      <c r="U6" s="10">
        <f t="shared" ref="U6:U36" si="10">+T6-B6</f>
        <v>0</v>
      </c>
    </row>
    <row r="7" spans="1:21" x14ac:dyDescent="0.25">
      <c r="A7" t="s">
        <v>21</v>
      </c>
      <c r="B7" s="2">
        <v>1714.63</v>
      </c>
      <c r="D7" s="14">
        <v>1</v>
      </c>
      <c r="E7" s="14">
        <v>1</v>
      </c>
      <c r="F7" s="14">
        <v>1</v>
      </c>
      <c r="G7" s="14">
        <v>1</v>
      </c>
      <c r="H7" s="15"/>
      <c r="I7" s="14">
        <v>1</v>
      </c>
      <c r="J7" s="14">
        <v>1</v>
      </c>
      <c r="K7" s="10">
        <f t="shared" si="1"/>
        <v>6</v>
      </c>
      <c r="L7" s="10"/>
      <c r="M7" s="21">
        <f t="shared" si="2"/>
        <v>1448.2227935799422</v>
      </c>
      <c r="N7" s="21">
        <f t="shared" si="3"/>
        <v>237.62883293258338</v>
      </c>
      <c r="O7" s="21">
        <f t="shared" si="4"/>
        <v>5.8622612659670459</v>
      </c>
      <c r="P7" s="21">
        <f t="shared" si="5"/>
        <v>17.409139517114259</v>
      </c>
      <c r="Q7" s="21">
        <f t="shared" si="6"/>
        <v>0</v>
      </c>
      <c r="R7" s="21">
        <f t="shared" si="7"/>
        <v>0.88822140393440085</v>
      </c>
      <c r="S7" s="21">
        <f t="shared" si="8"/>
        <v>4.618751300458884</v>
      </c>
      <c r="T7" s="10">
        <f t="shared" si="9"/>
        <v>1714.63</v>
      </c>
      <c r="U7" s="10">
        <f t="shared" si="10"/>
        <v>0</v>
      </c>
    </row>
    <row r="8" spans="1:21" x14ac:dyDescent="0.25">
      <c r="A8" t="s">
        <v>22</v>
      </c>
      <c r="B8" s="2">
        <v>1193.31</v>
      </c>
      <c r="D8" s="14">
        <v>1</v>
      </c>
      <c r="E8" s="14">
        <v>1</v>
      </c>
      <c r="F8" s="14">
        <v>1</v>
      </c>
      <c r="G8" s="14">
        <v>1</v>
      </c>
      <c r="H8" s="15"/>
      <c r="I8" s="14">
        <v>1</v>
      </c>
      <c r="J8" s="14">
        <v>1</v>
      </c>
      <c r="K8" s="10">
        <f t="shared" si="1"/>
        <v>6</v>
      </c>
      <c r="L8" s="10"/>
      <c r="M8" s="21">
        <f t="shared" si="2"/>
        <v>1007.9018457666556</v>
      </c>
      <c r="N8" s="21">
        <f t="shared" si="3"/>
        <v>165.37962279137835</v>
      </c>
      <c r="O8" s="21">
        <f t="shared" si="4"/>
        <v>4.0798860344745718</v>
      </c>
      <c r="P8" s="21">
        <f t="shared" si="5"/>
        <v>12.116025193288122</v>
      </c>
      <c r="Q8" s="21">
        <f t="shared" si="6"/>
        <v>0</v>
      </c>
      <c r="R8" s="21">
        <f t="shared" si="7"/>
        <v>0.61816455067796539</v>
      </c>
      <c r="S8" s="21">
        <f t="shared" si="8"/>
        <v>3.21445566352542</v>
      </c>
      <c r="T8" s="10">
        <f t="shared" si="9"/>
        <v>1193.31</v>
      </c>
      <c r="U8" s="10">
        <f t="shared" si="10"/>
        <v>0</v>
      </c>
    </row>
    <row r="9" spans="1:21" x14ac:dyDescent="0.25">
      <c r="A9" t="s">
        <v>23</v>
      </c>
      <c r="B9" s="2">
        <v>1058.9000000000001</v>
      </c>
      <c r="D9" s="14">
        <v>1</v>
      </c>
      <c r="E9" s="14">
        <v>1</v>
      </c>
      <c r="F9" s="14">
        <v>1</v>
      </c>
      <c r="G9" s="14">
        <v>1</v>
      </c>
      <c r="H9" s="15"/>
      <c r="I9" s="14">
        <v>1</v>
      </c>
      <c r="J9" s="14">
        <v>1</v>
      </c>
      <c r="K9" s="10">
        <f t="shared" si="1"/>
        <v>6</v>
      </c>
      <c r="L9" s="10"/>
      <c r="M9" s="21">
        <f t="shared" si="2"/>
        <v>894.3755306519779</v>
      </c>
      <c r="N9" s="21">
        <f t="shared" si="3"/>
        <v>146.75187719351263</v>
      </c>
      <c r="O9" s="21">
        <f t="shared" si="4"/>
        <v>3.6203428462889979</v>
      </c>
      <c r="P9" s="21">
        <f t="shared" si="5"/>
        <v>10.75132117988854</v>
      </c>
      <c r="Q9" s="21">
        <f t="shared" si="6"/>
        <v>0</v>
      </c>
      <c r="R9" s="21">
        <f t="shared" si="7"/>
        <v>0.54853679489227236</v>
      </c>
      <c r="S9" s="21">
        <f t="shared" si="8"/>
        <v>2.8523913334398165</v>
      </c>
      <c r="T9" s="10">
        <f t="shared" si="9"/>
        <v>1058.9000000000001</v>
      </c>
      <c r="U9" s="10">
        <f t="shared" si="10"/>
        <v>0</v>
      </c>
    </row>
    <row r="10" spans="1:21" x14ac:dyDescent="0.25">
      <c r="A10" t="s">
        <v>24</v>
      </c>
      <c r="B10" s="2">
        <v>0</v>
      </c>
      <c r="D10" s="11"/>
      <c r="E10" s="11"/>
      <c r="F10" s="11"/>
      <c r="G10" s="11"/>
      <c r="H10" s="11"/>
      <c r="I10" s="11"/>
      <c r="J10" s="11"/>
      <c r="K10" s="10">
        <f t="shared" si="1"/>
        <v>0</v>
      </c>
      <c r="L10" s="10"/>
      <c r="M10" s="21">
        <f t="shared" si="2"/>
        <v>0</v>
      </c>
      <c r="N10" s="21">
        <f t="shared" si="3"/>
        <v>0</v>
      </c>
      <c r="O10" s="21">
        <f t="shared" si="4"/>
        <v>0</v>
      </c>
      <c r="P10" s="21">
        <f t="shared" si="5"/>
        <v>0</v>
      </c>
      <c r="Q10" s="21">
        <f t="shared" si="6"/>
        <v>0</v>
      </c>
      <c r="R10" s="21">
        <f t="shared" si="7"/>
        <v>0</v>
      </c>
      <c r="S10" s="21">
        <f t="shared" si="8"/>
        <v>0</v>
      </c>
      <c r="T10" s="10">
        <f t="shared" si="9"/>
        <v>0</v>
      </c>
      <c r="U10" s="10">
        <f t="shared" si="10"/>
        <v>0</v>
      </c>
    </row>
    <row r="11" spans="1:21" x14ac:dyDescent="0.25">
      <c r="A11" t="s">
        <v>25</v>
      </c>
      <c r="B11" s="2">
        <v>1740.68</v>
      </c>
      <c r="D11" s="14">
        <v>1</v>
      </c>
      <c r="E11" s="14">
        <v>1</v>
      </c>
      <c r="F11" s="14">
        <v>1</v>
      </c>
      <c r="G11" s="14">
        <v>1</v>
      </c>
      <c r="H11" s="15"/>
      <c r="I11" s="14">
        <v>1</v>
      </c>
      <c r="J11" s="14">
        <v>1</v>
      </c>
      <c r="K11" s="10">
        <f t="shared" si="1"/>
        <v>6</v>
      </c>
      <c r="L11" s="10"/>
      <c r="M11" s="21">
        <f t="shared" si="2"/>
        <v>1470.225326938601</v>
      </c>
      <c r="N11" s="21">
        <f t="shared" si="3"/>
        <v>241.23907601586887</v>
      </c>
      <c r="O11" s="21">
        <f t="shared" si="4"/>
        <v>5.9513253240894635</v>
      </c>
      <c r="P11" s="21">
        <f t="shared" si="5"/>
        <v>17.673632780629315</v>
      </c>
      <c r="Q11" s="21">
        <f t="shared" si="6"/>
        <v>0</v>
      </c>
      <c r="R11" s="21">
        <f t="shared" si="7"/>
        <v>0.9017159581953732</v>
      </c>
      <c r="S11" s="21">
        <f t="shared" si="8"/>
        <v>4.6889229826159404</v>
      </c>
      <c r="T11" s="10">
        <f t="shared" si="9"/>
        <v>1740.68</v>
      </c>
      <c r="U11" s="10">
        <f t="shared" si="10"/>
        <v>0</v>
      </c>
    </row>
    <row r="12" spans="1:21" x14ac:dyDescent="0.25">
      <c r="A12" t="s">
        <v>26</v>
      </c>
      <c r="B12" s="2">
        <v>4534.1899999999996</v>
      </c>
      <c r="D12" s="14">
        <v>1</v>
      </c>
      <c r="E12" s="14">
        <v>1</v>
      </c>
      <c r="F12" s="14">
        <v>1</v>
      </c>
      <c r="G12" s="14">
        <v>1</v>
      </c>
      <c r="H12" s="15"/>
      <c r="I12" s="14">
        <v>1</v>
      </c>
      <c r="J12" s="14">
        <v>1</v>
      </c>
      <c r="K12" s="10">
        <f t="shared" si="1"/>
        <v>6</v>
      </c>
      <c r="L12" s="10"/>
      <c r="M12" s="21">
        <f t="shared" si="2"/>
        <v>3829.699298637162</v>
      </c>
      <c r="N12" s="21">
        <f t="shared" si="3"/>
        <v>628.38879408069965</v>
      </c>
      <c r="O12" s="21">
        <f t="shared" si="4"/>
        <v>15.502240372287382</v>
      </c>
      <c r="P12" s="21">
        <f t="shared" si="5"/>
        <v>46.036956257095866</v>
      </c>
      <c r="Q12" s="21">
        <f t="shared" si="6"/>
        <v>0</v>
      </c>
      <c r="R12" s="21">
        <f t="shared" si="7"/>
        <v>2.3488242988314214</v>
      </c>
      <c r="S12" s="21">
        <f t="shared" si="8"/>
        <v>12.213886353923392</v>
      </c>
      <c r="T12" s="10">
        <f t="shared" si="9"/>
        <v>4534.1899999999996</v>
      </c>
      <c r="U12" s="10">
        <f t="shared" si="10"/>
        <v>0</v>
      </c>
    </row>
    <row r="13" spans="1:21" x14ac:dyDescent="0.25">
      <c r="A13" t="s">
        <v>27</v>
      </c>
      <c r="B13" s="2">
        <v>2046.43</v>
      </c>
      <c r="D13" s="10">
        <v>1</v>
      </c>
      <c r="E13" s="10">
        <v>1</v>
      </c>
      <c r="F13" s="10">
        <v>0</v>
      </c>
      <c r="G13" s="10">
        <v>0</v>
      </c>
      <c r="H13" s="11"/>
      <c r="I13" s="10">
        <v>1</v>
      </c>
      <c r="J13" s="10">
        <v>1</v>
      </c>
      <c r="K13" s="10">
        <f t="shared" si="1"/>
        <v>4</v>
      </c>
      <c r="L13" s="10"/>
      <c r="M13" s="21">
        <f t="shared" si="2"/>
        <v>1752.2520492330584</v>
      </c>
      <c r="N13" s="21">
        <f t="shared" si="3"/>
        <v>287.51488466335536</v>
      </c>
      <c r="O13" s="21">
        <f t="shared" si="4"/>
        <v>0</v>
      </c>
      <c r="P13" s="21">
        <f t="shared" si="5"/>
        <v>0</v>
      </c>
      <c r="Q13" s="21">
        <f t="shared" si="6"/>
        <v>0</v>
      </c>
      <c r="R13" s="21">
        <f t="shared" si="7"/>
        <v>1.0746880812236057</v>
      </c>
      <c r="S13" s="21">
        <f t="shared" si="8"/>
        <v>5.5883780223627495</v>
      </c>
      <c r="T13" s="10">
        <f t="shared" si="9"/>
        <v>2046.4300000000003</v>
      </c>
      <c r="U13" s="10">
        <f t="shared" si="10"/>
        <v>0</v>
      </c>
    </row>
    <row r="14" spans="1:21" x14ac:dyDescent="0.25">
      <c r="A14" t="s">
        <v>28</v>
      </c>
      <c r="B14" s="2">
        <v>0</v>
      </c>
      <c r="D14" s="11"/>
      <c r="E14" s="11"/>
      <c r="F14" s="11"/>
      <c r="G14" s="11"/>
      <c r="H14" s="11"/>
      <c r="I14" s="11"/>
      <c r="J14" s="11"/>
      <c r="K14" s="10">
        <f t="shared" si="1"/>
        <v>0</v>
      </c>
      <c r="L14" s="10"/>
      <c r="M14" s="21">
        <f t="shared" si="2"/>
        <v>0</v>
      </c>
      <c r="N14" s="21">
        <f t="shared" si="3"/>
        <v>0</v>
      </c>
      <c r="O14" s="21">
        <f t="shared" si="4"/>
        <v>0</v>
      </c>
      <c r="P14" s="21">
        <f t="shared" si="5"/>
        <v>0</v>
      </c>
      <c r="Q14" s="21">
        <f t="shared" si="6"/>
        <v>0</v>
      </c>
      <c r="R14" s="21">
        <f t="shared" si="7"/>
        <v>0</v>
      </c>
      <c r="S14" s="21">
        <f t="shared" si="8"/>
        <v>0</v>
      </c>
      <c r="T14" s="10">
        <f t="shared" si="9"/>
        <v>0</v>
      </c>
      <c r="U14" s="10">
        <f t="shared" si="10"/>
        <v>0</v>
      </c>
    </row>
    <row r="15" spans="1:21" x14ac:dyDescent="0.25">
      <c r="A15" t="s">
        <v>29</v>
      </c>
      <c r="B15" s="2">
        <v>0</v>
      </c>
      <c r="D15" s="11"/>
      <c r="E15" s="11"/>
      <c r="F15" s="11"/>
      <c r="G15" s="11"/>
      <c r="H15" s="11"/>
      <c r="I15" s="11"/>
      <c r="J15" s="11"/>
      <c r="K15" s="10">
        <f t="shared" si="1"/>
        <v>0</v>
      </c>
      <c r="L15" s="10"/>
      <c r="M15" s="21">
        <f t="shared" si="2"/>
        <v>0</v>
      </c>
      <c r="N15" s="21">
        <f t="shared" si="3"/>
        <v>0</v>
      </c>
      <c r="O15" s="21">
        <f t="shared" si="4"/>
        <v>0</v>
      </c>
      <c r="P15" s="21">
        <f t="shared" si="5"/>
        <v>0</v>
      </c>
      <c r="Q15" s="21">
        <f t="shared" si="6"/>
        <v>0</v>
      </c>
      <c r="R15" s="21">
        <f t="shared" si="7"/>
        <v>0</v>
      </c>
      <c r="S15" s="21">
        <f t="shared" si="8"/>
        <v>0</v>
      </c>
      <c r="T15" s="10">
        <f t="shared" si="9"/>
        <v>0</v>
      </c>
      <c r="U15" s="10">
        <f t="shared" si="10"/>
        <v>0</v>
      </c>
    </row>
    <row r="16" spans="1:21" x14ac:dyDescent="0.25">
      <c r="A16" t="s">
        <v>30</v>
      </c>
      <c r="B16" s="2">
        <v>63.03</v>
      </c>
      <c r="D16" s="11"/>
      <c r="E16" s="11"/>
      <c r="F16" s="11"/>
      <c r="G16" s="11"/>
      <c r="H16" s="11"/>
      <c r="I16" s="11"/>
      <c r="J16" s="11"/>
      <c r="K16" s="10">
        <f t="shared" si="1"/>
        <v>0</v>
      </c>
      <c r="L16" s="10"/>
      <c r="M16" s="21">
        <f t="shared" si="2"/>
        <v>0</v>
      </c>
      <c r="N16" s="21">
        <f t="shared" si="3"/>
        <v>0</v>
      </c>
      <c r="O16" s="21">
        <f t="shared" si="4"/>
        <v>0</v>
      </c>
      <c r="P16" s="21">
        <f t="shared" si="5"/>
        <v>0</v>
      </c>
      <c r="Q16" s="21">
        <f t="shared" si="6"/>
        <v>0</v>
      </c>
      <c r="R16" s="21">
        <f t="shared" si="7"/>
        <v>0</v>
      </c>
      <c r="S16" s="21">
        <f t="shared" si="8"/>
        <v>0</v>
      </c>
      <c r="T16" s="10">
        <f t="shared" si="9"/>
        <v>0</v>
      </c>
      <c r="U16" s="10">
        <f t="shared" si="10"/>
        <v>-63.03</v>
      </c>
    </row>
    <row r="17" spans="1:21" x14ac:dyDescent="0.25">
      <c r="A17" t="s">
        <v>31</v>
      </c>
      <c r="B17" s="2">
        <v>0</v>
      </c>
      <c r="D17" s="11"/>
      <c r="E17" s="11"/>
      <c r="F17" s="11"/>
      <c r="G17" s="11"/>
      <c r="H17" s="11"/>
      <c r="I17" s="11"/>
      <c r="J17" s="11"/>
      <c r="K17" s="10">
        <f t="shared" si="1"/>
        <v>0</v>
      </c>
      <c r="L17" s="10"/>
      <c r="M17" s="21">
        <f t="shared" si="2"/>
        <v>0</v>
      </c>
      <c r="N17" s="21">
        <f t="shared" si="3"/>
        <v>0</v>
      </c>
      <c r="O17" s="21">
        <f t="shared" si="4"/>
        <v>0</v>
      </c>
      <c r="P17" s="21">
        <f t="shared" si="5"/>
        <v>0</v>
      </c>
      <c r="Q17" s="21">
        <f t="shared" si="6"/>
        <v>0</v>
      </c>
      <c r="R17" s="21">
        <f t="shared" si="7"/>
        <v>0</v>
      </c>
      <c r="S17" s="21">
        <f t="shared" si="8"/>
        <v>0</v>
      </c>
      <c r="T17" s="10">
        <f t="shared" si="9"/>
        <v>0</v>
      </c>
      <c r="U17" s="10">
        <f t="shared" si="10"/>
        <v>0</v>
      </c>
    </row>
    <row r="18" spans="1:21" x14ac:dyDescent="0.25">
      <c r="A18" t="s">
        <v>32</v>
      </c>
      <c r="B18" s="2">
        <v>5000</v>
      </c>
      <c r="D18" s="14">
        <v>1</v>
      </c>
      <c r="E18" s="14">
        <v>1</v>
      </c>
      <c r="F18" s="14">
        <v>1</v>
      </c>
      <c r="G18" s="14">
        <v>1</v>
      </c>
      <c r="H18" s="15"/>
      <c r="I18" s="14">
        <v>1</v>
      </c>
      <c r="J18" s="14">
        <v>1</v>
      </c>
      <c r="K18" s="10">
        <f t="shared" si="1"/>
        <v>6</v>
      </c>
      <c r="L18" s="10"/>
      <c r="M18" s="21">
        <f t="shared" si="2"/>
        <v>4223.1350016619972</v>
      </c>
      <c r="N18" s="21">
        <f t="shared" si="3"/>
        <v>692.94492961333754</v>
      </c>
      <c r="O18" s="21">
        <f t="shared" si="4"/>
        <v>17.09482881428368</v>
      </c>
      <c r="P18" s="21">
        <f t="shared" si="5"/>
        <v>50.76646132726669</v>
      </c>
      <c r="Q18" s="21">
        <f t="shared" si="6"/>
        <v>0</v>
      </c>
      <c r="R18" s="21">
        <f t="shared" si="7"/>
        <v>2.5901255779217696</v>
      </c>
      <c r="S18" s="21">
        <f t="shared" si="8"/>
        <v>13.468653005193202</v>
      </c>
      <c r="T18" s="10">
        <f t="shared" si="9"/>
        <v>5000</v>
      </c>
      <c r="U18" s="10">
        <f t="shared" si="10"/>
        <v>0</v>
      </c>
    </row>
    <row r="19" spans="1:21" x14ac:dyDescent="0.25">
      <c r="A19" t="s">
        <v>33</v>
      </c>
      <c r="B19" s="2">
        <v>582.02</v>
      </c>
      <c r="D19" s="14">
        <v>1</v>
      </c>
      <c r="E19" s="14">
        <v>1</v>
      </c>
      <c r="F19" s="14">
        <v>1</v>
      </c>
      <c r="G19" s="14">
        <v>1</v>
      </c>
      <c r="H19" s="15"/>
      <c r="I19" s="14">
        <v>1</v>
      </c>
      <c r="J19" s="14">
        <v>1</v>
      </c>
      <c r="K19" s="10">
        <f t="shared" si="1"/>
        <v>6</v>
      </c>
      <c r="L19" s="10"/>
      <c r="M19" s="21">
        <f t="shared" si="2"/>
        <v>491.58980673346309</v>
      </c>
      <c r="N19" s="21">
        <f t="shared" si="3"/>
        <v>80.661561586710931</v>
      </c>
      <c r="O19" s="21">
        <f t="shared" si="4"/>
        <v>1.9899064532978774</v>
      </c>
      <c r="P19" s="21">
        <f t="shared" si="5"/>
        <v>5.9094191643391518</v>
      </c>
      <c r="Q19" s="21">
        <f t="shared" si="6"/>
        <v>0</v>
      </c>
      <c r="R19" s="21">
        <f t="shared" si="7"/>
        <v>0.30150097777240564</v>
      </c>
      <c r="S19" s="21">
        <f t="shared" si="8"/>
        <v>1.5678050844165095</v>
      </c>
      <c r="T19" s="10">
        <f t="shared" si="9"/>
        <v>582.02</v>
      </c>
      <c r="U19" s="10">
        <f t="shared" si="10"/>
        <v>0</v>
      </c>
    </row>
    <row r="20" spans="1:21" x14ac:dyDescent="0.25">
      <c r="A20" t="s">
        <v>34</v>
      </c>
      <c r="B20" s="2">
        <v>1546.46</v>
      </c>
      <c r="D20" s="14">
        <v>1</v>
      </c>
      <c r="E20" s="14">
        <v>1</v>
      </c>
      <c r="F20" s="14">
        <v>1</v>
      </c>
      <c r="G20" s="14">
        <v>1</v>
      </c>
      <c r="H20" s="15"/>
      <c r="I20" s="14">
        <v>1</v>
      </c>
      <c r="J20" s="14">
        <v>1</v>
      </c>
      <c r="K20" s="10">
        <f t="shared" si="1"/>
        <v>6</v>
      </c>
      <c r="L20" s="10"/>
      <c r="M20" s="21">
        <f t="shared" si="2"/>
        <v>1306.1818709340425</v>
      </c>
      <c r="N20" s="21">
        <f t="shared" si="3"/>
        <v>214.32232316996837</v>
      </c>
      <c r="O20" s="21">
        <f t="shared" si="4"/>
        <v>5.2872937936274278</v>
      </c>
      <c r="P20" s="21">
        <f t="shared" si="5"/>
        <v>15.701660356832969</v>
      </c>
      <c r="Q20" s="21">
        <f t="shared" si="6"/>
        <v>0</v>
      </c>
      <c r="R20" s="21">
        <f t="shared" si="7"/>
        <v>0.80110512024657998</v>
      </c>
      <c r="S20" s="21">
        <f t="shared" si="8"/>
        <v>4.1657466252822157</v>
      </c>
      <c r="T20" s="10">
        <f t="shared" si="9"/>
        <v>1546.46</v>
      </c>
      <c r="U20" s="10">
        <f t="shared" si="10"/>
        <v>0</v>
      </c>
    </row>
    <row r="21" spans="1:21" x14ac:dyDescent="0.25">
      <c r="A21" t="s">
        <v>35</v>
      </c>
      <c r="B21" s="2">
        <v>101.2</v>
      </c>
      <c r="D21" s="14">
        <v>1</v>
      </c>
      <c r="E21" s="14">
        <v>1</v>
      </c>
      <c r="F21" s="14">
        <v>1</v>
      </c>
      <c r="G21" s="14">
        <v>1</v>
      </c>
      <c r="H21" s="15"/>
      <c r="I21" s="14">
        <v>1</v>
      </c>
      <c r="J21" s="14">
        <v>1</v>
      </c>
      <c r="K21" s="10">
        <f t="shared" si="1"/>
        <v>6</v>
      </c>
      <c r="L21" s="10"/>
      <c r="M21" s="21">
        <f t="shared" si="2"/>
        <v>85.476252433638834</v>
      </c>
      <c r="N21" s="21">
        <f t="shared" si="3"/>
        <v>14.02520537537395</v>
      </c>
      <c r="O21" s="21">
        <f t="shared" si="4"/>
        <v>0.34599933520110171</v>
      </c>
      <c r="P21" s="21">
        <f t="shared" si="5"/>
        <v>1.0275131772638777</v>
      </c>
      <c r="Q21" s="21">
        <f t="shared" si="6"/>
        <v>0</v>
      </c>
      <c r="R21" s="21">
        <f t="shared" si="7"/>
        <v>5.242414169713662E-2</v>
      </c>
      <c r="S21" s="21">
        <f t="shared" si="8"/>
        <v>0.27260553682511041</v>
      </c>
      <c r="T21" s="10">
        <f t="shared" si="9"/>
        <v>101.2</v>
      </c>
      <c r="U21" s="10">
        <f t="shared" si="10"/>
        <v>0</v>
      </c>
    </row>
    <row r="22" spans="1:21" x14ac:dyDescent="0.25">
      <c r="A22" t="s">
        <v>36</v>
      </c>
      <c r="B22" s="2">
        <v>7257.15</v>
      </c>
      <c r="D22" s="14">
        <v>1</v>
      </c>
      <c r="E22" s="14">
        <v>1</v>
      </c>
      <c r="F22" s="14">
        <v>1</v>
      </c>
      <c r="G22" s="14">
        <v>1</v>
      </c>
      <c r="H22" s="15"/>
      <c r="I22" s="14">
        <v>1</v>
      </c>
      <c r="J22" s="14">
        <v>1</v>
      </c>
      <c r="K22" s="10">
        <f t="shared" si="1"/>
        <v>6</v>
      </c>
      <c r="L22" s="10"/>
      <c r="M22" s="21">
        <f t="shared" si="2"/>
        <v>6129.5848354622722</v>
      </c>
      <c r="N22" s="21">
        <f t="shared" si="3"/>
        <v>1005.7610591886863</v>
      </c>
      <c r="O22" s="21">
        <f t="shared" si="4"/>
        <v>24.811947385915762</v>
      </c>
      <c r="P22" s="21">
        <f t="shared" si="5"/>
        <v>73.68396496423469</v>
      </c>
      <c r="Q22" s="21">
        <f t="shared" si="6"/>
        <v>0</v>
      </c>
      <c r="R22" s="21">
        <f t="shared" si="7"/>
        <v>3.7593859675629937</v>
      </c>
      <c r="S22" s="21">
        <f t="shared" si="8"/>
        <v>19.548807031327566</v>
      </c>
      <c r="T22" s="10">
        <f t="shared" si="9"/>
        <v>7257.1499999999987</v>
      </c>
      <c r="U22" s="10">
        <f t="shared" si="10"/>
        <v>0</v>
      </c>
    </row>
    <row r="23" spans="1:21" x14ac:dyDescent="0.25">
      <c r="A23" t="s">
        <v>37</v>
      </c>
      <c r="B23" s="2">
        <v>87326.71</v>
      </c>
      <c r="D23" s="14">
        <v>1</v>
      </c>
      <c r="E23" s="14">
        <v>1</v>
      </c>
      <c r="F23" s="14">
        <v>1</v>
      </c>
      <c r="G23" s="14">
        <v>1</v>
      </c>
      <c r="H23" s="15"/>
      <c r="I23" s="14">
        <v>1</v>
      </c>
      <c r="J23" s="14">
        <v>1</v>
      </c>
      <c r="K23" s="10">
        <f t="shared" si="1"/>
        <v>6</v>
      </c>
      <c r="L23" s="10"/>
      <c r="M23" s="21">
        <f t="shared" si="2"/>
        <v>73758.497116197352</v>
      </c>
      <c r="N23" s="21">
        <f t="shared" si="3"/>
        <v>12102.520182862867</v>
      </c>
      <c r="O23" s="21">
        <f t="shared" si="4"/>
        <v>298.56703167291897</v>
      </c>
      <c r="P23" s="21">
        <f t="shared" si="5"/>
        <v>886.65360921048671</v>
      </c>
      <c r="Q23" s="21">
        <f t="shared" si="6"/>
        <v>0</v>
      </c>
      <c r="R23" s="21">
        <f t="shared" si="7"/>
        <v>45.237429041351355</v>
      </c>
      <c r="S23" s="21">
        <f t="shared" si="8"/>
        <v>235.23463101502708</v>
      </c>
      <c r="T23" s="10">
        <f t="shared" si="9"/>
        <v>87326.71</v>
      </c>
      <c r="U23" s="10">
        <f t="shared" si="10"/>
        <v>0</v>
      </c>
    </row>
    <row r="24" spans="1:21" x14ac:dyDescent="0.25">
      <c r="A24" t="s">
        <v>38</v>
      </c>
      <c r="B24" s="2">
        <v>819.72</v>
      </c>
      <c r="D24" s="14">
        <v>1</v>
      </c>
      <c r="E24" s="14">
        <v>1</v>
      </c>
      <c r="F24" s="14">
        <v>1</v>
      </c>
      <c r="G24" s="14">
        <v>1</v>
      </c>
      <c r="H24" s="15"/>
      <c r="I24" s="14">
        <v>1</v>
      </c>
      <c r="J24" s="14">
        <v>1</v>
      </c>
      <c r="K24" s="10">
        <f t="shared" si="1"/>
        <v>6</v>
      </c>
      <c r="L24" s="10"/>
      <c r="M24" s="21">
        <f t="shared" si="2"/>
        <v>692.35764471247455</v>
      </c>
      <c r="N24" s="21">
        <f t="shared" si="3"/>
        <v>113.604163540529</v>
      </c>
      <c r="O24" s="21">
        <f t="shared" si="4"/>
        <v>2.8025946151289238</v>
      </c>
      <c r="P24" s="21">
        <f t="shared" si="5"/>
        <v>8.3228567358374104</v>
      </c>
      <c r="Q24" s="21">
        <f t="shared" si="6"/>
        <v>0</v>
      </c>
      <c r="R24" s="21">
        <f t="shared" si="7"/>
        <v>0.42463554774680662</v>
      </c>
      <c r="S24" s="21">
        <f t="shared" si="8"/>
        <v>2.2081048482833943</v>
      </c>
      <c r="T24" s="10">
        <f t="shared" si="9"/>
        <v>819.72</v>
      </c>
      <c r="U24" s="10">
        <f t="shared" si="10"/>
        <v>0</v>
      </c>
    </row>
    <row r="25" spans="1:21" x14ac:dyDescent="0.25">
      <c r="A25" t="s">
        <v>39</v>
      </c>
      <c r="B25" s="2">
        <v>10482.219999999999</v>
      </c>
      <c r="D25" s="14">
        <v>1</v>
      </c>
      <c r="E25" s="14">
        <v>1</v>
      </c>
      <c r="F25" s="14">
        <v>1</v>
      </c>
      <c r="G25" s="14">
        <v>1</v>
      </c>
      <c r="H25" s="15"/>
      <c r="I25" s="14">
        <v>1</v>
      </c>
      <c r="J25" s="14">
        <v>1</v>
      </c>
      <c r="K25" s="10">
        <f t="shared" si="1"/>
        <v>6</v>
      </c>
      <c r="L25" s="10"/>
      <c r="M25" s="21">
        <f t="shared" si="2"/>
        <v>8853.5660354242846</v>
      </c>
      <c r="N25" s="21">
        <f t="shared" si="3"/>
        <v>1452.7202400183037</v>
      </c>
      <c r="O25" s="21">
        <f t="shared" si="4"/>
        <v>35.838351298732135</v>
      </c>
      <c r="P25" s="21">
        <f t="shared" si="5"/>
        <v>106.42904325078028</v>
      </c>
      <c r="Q25" s="21">
        <f t="shared" si="6"/>
        <v>0</v>
      </c>
      <c r="R25" s="21">
        <f t="shared" si="7"/>
        <v>5.4300532270806263</v>
      </c>
      <c r="S25" s="21">
        <f t="shared" si="8"/>
        <v>28.236276780819257</v>
      </c>
      <c r="T25" s="10">
        <f t="shared" si="9"/>
        <v>10482.220000000001</v>
      </c>
      <c r="U25" s="10">
        <f t="shared" si="10"/>
        <v>0</v>
      </c>
    </row>
    <row r="26" spans="1:21" x14ac:dyDescent="0.25">
      <c r="A26" t="s">
        <v>40</v>
      </c>
      <c r="B26" s="2">
        <v>227.7</v>
      </c>
      <c r="D26" s="14">
        <v>1</v>
      </c>
      <c r="E26" s="14">
        <v>1</v>
      </c>
      <c r="F26" s="14">
        <v>1</v>
      </c>
      <c r="G26" s="14">
        <v>1</v>
      </c>
      <c r="H26" s="15"/>
      <c r="I26" s="14">
        <v>1</v>
      </c>
      <c r="J26" s="14">
        <v>1</v>
      </c>
      <c r="K26" s="10">
        <f t="shared" si="1"/>
        <v>6</v>
      </c>
      <c r="L26" s="10"/>
      <c r="M26" s="21">
        <f t="shared" si="2"/>
        <v>192.32156797568734</v>
      </c>
      <c r="N26" s="21">
        <f t="shared" si="3"/>
        <v>31.556712094591386</v>
      </c>
      <c r="O26" s="21">
        <f t="shared" si="4"/>
        <v>0.77849850420247879</v>
      </c>
      <c r="P26" s="21">
        <f t="shared" si="5"/>
        <v>2.3119046488437247</v>
      </c>
      <c r="Q26" s="21">
        <f t="shared" si="6"/>
        <v>0</v>
      </c>
      <c r="R26" s="21">
        <f t="shared" si="7"/>
        <v>0.11795431881855738</v>
      </c>
      <c r="S26" s="21">
        <f t="shared" si="8"/>
        <v>0.61336245785649834</v>
      </c>
      <c r="T26" s="10">
        <f t="shared" si="9"/>
        <v>227.7</v>
      </c>
      <c r="U26" s="10">
        <f t="shared" si="10"/>
        <v>0</v>
      </c>
    </row>
    <row r="27" spans="1:21" x14ac:dyDescent="0.25">
      <c r="A27" t="s">
        <v>41</v>
      </c>
      <c r="B27" s="2">
        <v>-40106.410000000003</v>
      </c>
      <c r="D27" s="14">
        <v>1</v>
      </c>
      <c r="E27" s="14">
        <v>1</v>
      </c>
      <c r="F27" s="14">
        <v>1</v>
      </c>
      <c r="G27" s="14">
        <v>1</v>
      </c>
      <c r="H27" s="15"/>
      <c r="I27" s="14">
        <v>1</v>
      </c>
      <c r="J27" s="14">
        <v>1</v>
      </c>
      <c r="K27" s="10">
        <f t="shared" si="1"/>
        <v>6</v>
      </c>
      <c r="L27" s="10"/>
      <c r="M27" s="21">
        <f t="shared" si="2"/>
        <v>-33874.956772401354</v>
      </c>
      <c r="N27" s="21">
        <f t="shared" si="3"/>
        <v>-5558.3066908987312</v>
      </c>
      <c r="O27" s="21">
        <f t="shared" si="4"/>
        <v>-137.12244266109505</v>
      </c>
      <c r="P27" s="21">
        <f t="shared" si="5"/>
        <v>-407.21210244810044</v>
      </c>
      <c r="Q27" s="21">
        <f t="shared" si="6"/>
        <v>0</v>
      </c>
      <c r="R27" s="21">
        <f t="shared" si="7"/>
        <v>-20.77612767592349</v>
      </c>
      <c r="S27" s="21">
        <f t="shared" si="8"/>
        <v>-108.03586391480215</v>
      </c>
      <c r="T27" s="10">
        <f t="shared" si="9"/>
        <v>-40106.410000000011</v>
      </c>
      <c r="U27" s="10">
        <f t="shared" si="10"/>
        <v>0</v>
      </c>
    </row>
    <row r="28" spans="1:21" x14ac:dyDescent="0.25">
      <c r="A28" t="s">
        <v>42</v>
      </c>
      <c r="B28" s="2">
        <v>1207.32</v>
      </c>
      <c r="D28" s="11"/>
      <c r="E28" s="11"/>
      <c r="F28" s="11"/>
      <c r="G28" s="11"/>
      <c r="H28" s="11"/>
      <c r="I28" s="11"/>
      <c r="J28" s="11"/>
      <c r="K28" s="10">
        <f t="shared" si="1"/>
        <v>0</v>
      </c>
      <c r="L28" s="10"/>
      <c r="M28" s="21">
        <f t="shared" si="2"/>
        <v>0</v>
      </c>
      <c r="N28" s="21">
        <f t="shared" si="3"/>
        <v>0</v>
      </c>
      <c r="O28" s="21">
        <f t="shared" si="4"/>
        <v>0</v>
      </c>
      <c r="P28" s="21">
        <f t="shared" si="5"/>
        <v>0</v>
      </c>
      <c r="Q28" s="21">
        <f t="shared" si="6"/>
        <v>0</v>
      </c>
      <c r="R28" s="21">
        <f t="shared" si="7"/>
        <v>0</v>
      </c>
      <c r="S28" s="21">
        <f t="shared" si="8"/>
        <v>0</v>
      </c>
      <c r="T28" s="10">
        <f t="shared" si="9"/>
        <v>0</v>
      </c>
      <c r="U28" s="10">
        <f t="shared" si="10"/>
        <v>-1207.32</v>
      </c>
    </row>
    <row r="29" spans="1:21" x14ac:dyDescent="0.25">
      <c r="A29" t="s">
        <v>43</v>
      </c>
      <c r="B29" s="2">
        <v>0</v>
      </c>
      <c r="D29" s="11"/>
      <c r="E29" s="11"/>
      <c r="F29" s="11"/>
      <c r="G29" s="11"/>
      <c r="H29" s="11"/>
      <c r="I29" s="11"/>
      <c r="J29" s="11"/>
      <c r="K29" s="10">
        <f t="shared" si="1"/>
        <v>0</v>
      </c>
      <c r="L29" s="10"/>
      <c r="M29" s="21">
        <f t="shared" si="2"/>
        <v>0</v>
      </c>
      <c r="N29" s="21">
        <f t="shared" si="3"/>
        <v>0</v>
      </c>
      <c r="O29" s="21">
        <f t="shared" si="4"/>
        <v>0</v>
      </c>
      <c r="P29" s="21">
        <f t="shared" si="5"/>
        <v>0</v>
      </c>
      <c r="Q29" s="21">
        <f t="shared" si="6"/>
        <v>0</v>
      </c>
      <c r="R29" s="21">
        <f t="shared" si="7"/>
        <v>0</v>
      </c>
      <c r="S29" s="21">
        <f t="shared" si="8"/>
        <v>0</v>
      </c>
      <c r="T29" s="10">
        <f t="shared" si="9"/>
        <v>0</v>
      </c>
      <c r="U29" s="10">
        <f t="shared" si="10"/>
        <v>0</v>
      </c>
    </row>
    <row r="30" spans="1:21" x14ac:dyDescent="0.25">
      <c r="A30" t="s">
        <v>23</v>
      </c>
      <c r="B30" s="2">
        <v>0</v>
      </c>
      <c r="D30" s="11"/>
      <c r="E30" s="11"/>
      <c r="F30" s="11"/>
      <c r="G30" s="11"/>
      <c r="H30" s="11"/>
      <c r="I30" s="11"/>
      <c r="J30" s="11"/>
      <c r="K30" s="10">
        <f t="shared" si="1"/>
        <v>0</v>
      </c>
      <c r="L30" s="10"/>
      <c r="M30" s="21">
        <f t="shared" si="2"/>
        <v>0</v>
      </c>
      <c r="N30" s="21">
        <f t="shared" si="3"/>
        <v>0</v>
      </c>
      <c r="O30" s="21">
        <f t="shared" si="4"/>
        <v>0</v>
      </c>
      <c r="P30" s="21">
        <f t="shared" si="5"/>
        <v>0</v>
      </c>
      <c r="Q30" s="21">
        <f t="shared" si="6"/>
        <v>0</v>
      </c>
      <c r="R30" s="21">
        <f t="shared" si="7"/>
        <v>0</v>
      </c>
      <c r="S30" s="21">
        <f t="shared" si="8"/>
        <v>0</v>
      </c>
      <c r="T30" s="10">
        <f t="shared" si="9"/>
        <v>0</v>
      </c>
      <c r="U30" s="10">
        <f t="shared" si="10"/>
        <v>0</v>
      </c>
    </row>
    <row r="31" spans="1:21" x14ac:dyDescent="0.25">
      <c r="A31" t="s">
        <v>24</v>
      </c>
      <c r="B31" s="2">
        <v>0</v>
      </c>
      <c r="D31" s="11"/>
      <c r="E31" s="11"/>
      <c r="F31" s="11"/>
      <c r="G31" s="11"/>
      <c r="H31" s="11"/>
      <c r="I31" s="11"/>
      <c r="J31" s="11"/>
      <c r="K31" s="10">
        <f t="shared" si="1"/>
        <v>0</v>
      </c>
      <c r="L31" s="10"/>
      <c r="M31" s="21">
        <f t="shared" si="2"/>
        <v>0</v>
      </c>
      <c r="N31" s="21">
        <f t="shared" si="3"/>
        <v>0</v>
      </c>
      <c r="O31" s="21">
        <f t="shared" si="4"/>
        <v>0</v>
      </c>
      <c r="P31" s="21">
        <f t="shared" si="5"/>
        <v>0</v>
      </c>
      <c r="Q31" s="21">
        <f t="shared" si="6"/>
        <v>0</v>
      </c>
      <c r="R31" s="21">
        <f t="shared" si="7"/>
        <v>0</v>
      </c>
      <c r="S31" s="21">
        <f t="shared" si="8"/>
        <v>0</v>
      </c>
      <c r="T31" s="10">
        <f t="shared" si="9"/>
        <v>0</v>
      </c>
      <c r="U31" s="10">
        <f t="shared" si="10"/>
        <v>0</v>
      </c>
    </row>
    <row r="32" spans="1:21" x14ac:dyDescent="0.25">
      <c r="A32" t="s">
        <v>25</v>
      </c>
      <c r="B32" s="2">
        <v>0</v>
      </c>
      <c r="D32" s="11"/>
      <c r="E32" s="11"/>
      <c r="F32" s="11"/>
      <c r="G32" s="11"/>
      <c r="H32" s="11"/>
      <c r="I32" s="11"/>
      <c r="J32" s="11"/>
      <c r="K32" s="10">
        <f t="shared" si="1"/>
        <v>0</v>
      </c>
      <c r="L32" s="10"/>
      <c r="M32" s="21">
        <f t="shared" si="2"/>
        <v>0</v>
      </c>
      <c r="N32" s="21">
        <f t="shared" si="3"/>
        <v>0</v>
      </c>
      <c r="O32" s="21">
        <f t="shared" si="4"/>
        <v>0</v>
      </c>
      <c r="P32" s="21">
        <f t="shared" si="5"/>
        <v>0</v>
      </c>
      <c r="Q32" s="21">
        <f t="shared" si="6"/>
        <v>0</v>
      </c>
      <c r="R32" s="21">
        <f t="shared" si="7"/>
        <v>0</v>
      </c>
      <c r="S32" s="21">
        <f t="shared" si="8"/>
        <v>0</v>
      </c>
      <c r="T32" s="10">
        <f t="shared" si="9"/>
        <v>0</v>
      </c>
      <c r="U32" s="10">
        <f t="shared" si="10"/>
        <v>0</v>
      </c>
    </row>
    <row r="33" spans="1:21" x14ac:dyDescent="0.25">
      <c r="A33" t="s">
        <v>29</v>
      </c>
      <c r="B33" s="2">
        <v>0</v>
      </c>
      <c r="D33" s="11"/>
      <c r="E33" s="11"/>
      <c r="F33" s="11"/>
      <c r="G33" s="11"/>
      <c r="H33" s="11"/>
      <c r="I33" s="11"/>
      <c r="J33" s="11"/>
      <c r="K33" s="10">
        <f t="shared" si="1"/>
        <v>0</v>
      </c>
      <c r="L33" s="10"/>
      <c r="M33" s="21">
        <f t="shared" si="2"/>
        <v>0</v>
      </c>
      <c r="N33" s="21">
        <f t="shared" si="3"/>
        <v>0</v>
      </c>
      <c r="O33" s="21">
        <f t="shared" si="4"/>
        <v>0</v>
      </c>
      <c r="P33" s="21">
        <f t="shared" si="5"/>
        <v>0</v>
      </c>
      <c r="Q33" s="21">
        <f t="shared" si="6"/>
        <v>0</v>
      </c>
      <c r="R33" s="21">
        <f t="shared" si="7"/>
        <v>0</v>
      </c>
      <c r="S33" s="21">
        <f t="shared" si="8"/>
        <v>0</v>
      </c>
      <c r="T33" s="10">
        <f t="shared" si="9"/>
        <v>0</v>
      </c>
      <c r="U33" s="10">
        <f t="shared" si="10"/>
        <v>0</v>
      </c>
    </row>
    <row r="34" spans="1:21" x14ac:dyDescent="0.25">
      <c r="A34" t="s">
        <v>44</v>
      </c>
      <c r="B34" s="2">
        <v>1570.22</v>
      </c>
      <c r="D34" s="14">
        <v>1</v>
      </c>
      <c r="E34" s="14">
        <v>1</v>
      </c>
      <c r="F34" s="14">
        <v>1</v>
      </c>
      <c r="G34" s="14">
        <v>1</v>
      </c>
      <c r="H34" s="15"/>
      <c r="I34" s="14">
        <v>1</v>
      </c>
      <c r="J34" s="14">
        <v>1</v>
      </c>
      <c r="K34" s="10">
        <f t="shared" si="1"/>
        <v>6</v>
      </c>
      <c r="L34" s="10"/>
      <c r="M34" s="21">
        <f t="shared" si="2"/>
        <v>1326.2502084619402</v>
      </c>
      <c r="N34" s="21">
        <f t="shared" si="3"/>
        <v>217.61519747549096</v>
      </c>
      <c r="O34" s="21">
        <f t="shared" si="4"/>
        <v>5.368528420152904</v>
      </c>
      <c r="P34" s="21">
        <f t="shared" si="5"/>
        <v>15.942902581060141</v>
      </c>
      <c r="Q34" s="21">
        <f t="shared" si="6"/>
        <v>0</v>
      </c>
      <c r="R34" s="21">
        <f t="shared" si="7"/>
        <v>0.81341339699286419</v>
      </c>
      <c r="S34" s="21">
        <f t="shared" si="8"/>
        <v>4.2297496643628936</v>
      </c>
      <c r="T34" s="10">
        <f t="shared" si="9"/>
        <v>1570.2200000000003</v>
      </c>
      <c r="U34" s="10">
        <f t="shared" si="10"/>
        <v>0</v>
      </c>
    </row>
    <row r="35" spans="1:21" x14ac:dyDescent="0.25">
      <c r="A35" t="s">
        <v>45</v>
      </c>
      <c r="B35" s="2">
        <v>0</v>
      </c>
      <c r="D35" s="11"/>
      <c r="E35" s="11"/>
      <c r="F35" s="11"/>
      <c r="G35" s="11"/>
      <c r="H35" s="11"/>
      <c r="I35" s="11"/>
      <c r="J35" s="11"/>
      <c r="K35" s="10">
        <f t="shared" si="1"/>
        <v>0</v>
      </c>
      <c r="L35" s="10"/>
      <c r="M35" s="21">
        <f t="shared" si="2"/>
        <v>0</v>
      </c>
      <c r="N35" s="21">
        <f t="shared" si="3"/>
        <v>0</v>
      </c>
      <c r="O35" s="21">
        <f t="shared" si="4"/>
        <v>0</v>
      </c>
      <c r="P35" s="21">
        <f t="shared" si="5"/>
        <v>0</v>
      </c>
      <c r="Q35" s="21">
        <f t="shared" si="6"/>
        <v>0</v>
      </c>
      <c r="R35" s="21">
        <f t="shared" si="7"/>
        <v>0</v>
      </c>
      <c r="S35" s="21">
        <f t="shared" si="8"/>
        <v>0</v>
      </c>
      <c r="T35" s="10">
        <f t="shared" si="9"/>
        <v>0</v>
      </c>
      <c r="U35" s="10">
        <f t="shared" si="10"/>
        <v>0</v>
      </c>
    </row>
    <row r="36" spans="1:21" x14ac:dyDescent="0.25">
      <c r="A36" t="s">
        <v>46</v>
      </c>
      <c r="B36" s="2">
        <v>377.82</v>
      </c>
      <c r="D36" s="14">
        <v>1</v>
      </c>
      <c r="E36" s="14">
        <v>1</v>
      </c>
      <c r="F36" s="14">
        <v>1</v>
      </c>
      <c r="G36" s="14">
        <v>1</v>
      </c>
      <c r="H36" s="15"/>
      <c r="I36" s="14">
        <v>1</v>
      </c>
      <c r="J36" s="14">
        <v>1</v>
      </c>
      <c r="K36" s="10">
        <f t="shared" si="1"/>
        <v>6</v>
      </c>
      <c r="L36" s="10"/>
      <c r="M36" s="21">
        <f t="shared" si="2"/>
        <v>319.11697326558715</v>
      </c>
      <c r="N36" s="21">
        <f t="shared" si="3"/>
        <v>52.361690661302234</v>
      </c>
      <c r="O36" s="21">
        <f t="shared" si="4"/>
        <v>1.2917536445225319</v>
      </c>
      <c r="P36" s="21">
        <f t="shared" si="5"/>
        <v>3.8361168837335802</v>
      </c>
      <c r="Q36" s="21">
        <f t="shared" si="6"/>
        <v>0</v>
      </c>
      <c r="R36" s="21">
        <f t="shared" si="7"/>
        <v>0.1957202491700806</v>
      </c>
      <c r="S36" s="21">
        <f t="shared" si="8"/>
        <v>1.0177452956844191</v>
      </c>
      <c r="T36" s="10">
        <f t="shared" si="9"/>
        <v>377.82</v>
      </c>
      <c r="U36" s="10">
        <f t="shared" si="10"/>
        <v>0</v>
      </c>
    </row>
    <row r="37" spans="1:21" x14ac:dyDescent="0.25">
      <c r="A37" s="1" t="s">
        <v>48</v>
      </c>
      <c r="B37" s="4">
        <f>SUM(B4:B36)</f>
        <v>186472.61000000002</v>
      </c>
      <c r="D37" s="4">
        <f t="shared" ref="D37:K37" si="11">SUM(D4:D36)</f>
        <v>20</v>
      </c>
      <c r="E37" s="4">
        <f t="shared" si="11"/>
        <v>20</v>
      </c>
      <c r="F37" s="4">
        <f t="shared" si="11"/>
        <v>19</v>
      </c>
      <c r="G37" s="4">
        <f t="shared" si="11"/>
        <v>19</v>
      </c>
      <c r="H37" s="4">
        <f t="shared" si="11"/>
        <v>0</v>
      </c>
      <c r="I37" s="4">
        <f t="shared" si="11"/>
        <v>20</v>
      </c>
      <c r="J37" s="4">
        <f t="shared" si="11"/>
        <v>20</v>
      </c>
      <c r="K37" s="4">
        <f t="shared" si="11"/>
        <v>118</v>
      </c>
      <c r="L37" s="4"/>
      <c r="M37" s="4">
        <f t="shared" ref="M37:U37" si="12">SUM(M4:M36)</f>
        <v>156450.61133552395</v>
      </c>
      <c r="N37" s="4">
        <f t="shared" si="12"/>
        <v>25670.895630187835</v>
      </c>
      <c r="O37" s="4">
        <f t="shared" si="12"/>
        <v>626.20351203760856</v>
      </c>
      <c r="P37" s="4">
        <f t="shared" si="12"/>
        <v>1859.6346721116861</v>
      </c>
      <c r="Q37" s="4">
        <f t="shared" si="12"/>
        <v>0</v>
      </c>
      <c r="R37" s="4">
        <f t="shared" si="12"/>
        <v>95.954008086921888</v>
      </c>
      <c r="S37" s="4">
        <f t="shared" si="12"/>
        <v>498.96084205199378</v>
      </c>
      <c r="T37" s="4">
        <f t="shared" si="12"/>
        <v>185202.26</v>
      </c>
      <c r="U37" s="4">
        <f t="shared" si="12"/>
        <v>-1270.3499999999999</v>
      </c>
    </row>
    <row r="38" spans="1:21" x14ac:dyDescent="0.25">
      <c r="B38" s="2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</row>
    <row r="39" spans="1:21" x14ac:dyDescent="0.25">
      <c r="A39" s="1" t="s">
        <v>49</v>
      </c>
      <c r="B39" s="2" t="s">
        <v>11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</row>
    <row r="40" spans="1:21" x14ac:dyDescent="0.25">
      <c r="A40" t="s">
        <v>20</v>
      </c>
      <c r="B40" s="2">
        <v>2370.59</v>
      </c>
      <c r="D40" s="16">
        <v>1</v>
      </c>
      <c r="E40" s="16">
        <v>1</v>
      </c>
      <c r="F40" s="16">
        <v>1</v>
      </c>
      <c r="G40" s="16">
        <v>1</v>
      </c>
      <c r="H40" s="11"/>
      <c r="I40" s="16">
        <v>0</v>
      </c>
      <c r="J40" s="16">
        <v>0</v>
      </c>
      <c r="K40" s="10">
        <f t="shared" ref="K40:K41" si="13">SUM(D40:J40)</f>
        <v>4</v>
      </c>
      <c r="L40" s="10"/>
      <c r="M40" s="21">
        <f t="shared" ref="M40:M41" si="14">IF(ISERROR(D40*M$2/SUMPRODUCT($D40:$J40,$M$2:$S$2)*$B40),0,D40*M$2/SUMPRODUCT($D40:$J40,$M$2:$S$2)*$B40)</f>
        <v>2008.7158252528097</v>
      </c>
      <c r="N40" s="21">
        <f t="shared" ref="N40:N41" si="15">IF(ISERROR(E40*N$2/SUMPRODUCT($D40:$J40,$M$2:$S$2)*$B40),0,E40*N$2/SUMPRODUCT($D40:$J40,$M$2:$S$2)*$B40)</f>
        <v>329.5962467681515</v>
      </c>
      <c r="O40" s="21">
        <f t="shared" ref="O40:O41" si="16">IF(ISERROR(F40*O$2/SUMPRODUCT($D40:$J40,$M$2:$S$2)*$B40),0,F40*O$2/SUMPRODUCT($D40:$J40,$M$2:$S$2)*$B40)</f>
        <v>8.1310810939563893</v>
      </c>
      <c r="P40" s="21">
        <f t="shared" ref="P40:P41" si="17">IF(ISERROR(G40*P$2/SUMPRODUCT($D40:$J40,$M$2:$S$2)*$B40),0,G40*P$2/SUMPRODUCT($D40:$J40,$M$2:$S$2)*$B40)</f>
        <v>24.146846885082613</v>
      </c>
      <c r="Q40" s="21">
        <f t="shared" ref="Q40:Q41" si="18">IF(ISERROR(H40*Q$2/SUMPRODUCT($D40:$J40,$M$2:$S$2)*$B40),0,H40*Q$2/SUMPRODUCT($D40:$J40,$M$2:$S$2)*$B40)</f>
        <v>0</v>
      </c>
      <c r="R40" s="21">
        <f t="shared" ref="R40:R41" si="19">IF(ISERROR(I40*R$2/SUMPRODUCT($D40:$J40,$M$2:$S$2)*$B40),0,I40*R$2/SUMPRODUCT($D40:$J40,$M$2:$S$2)*$B40)</f>
        <v>0</v>
      </c>
      <c r="S40" s="21">
        <f t="shared" ref="S40:S41" si="20">IF(ISERROR(J40*S$2/SUMPRODUCT($D40:$J40,$M$2:$S$2)*$B40),0,J40*S$2/SUMPRODUCT($D40:$J40,$M$2:$S$2)*$B40)</f>
        <v>0</v>
      </c>
      <c r="T40" s="10">
        <f t="shared" ref="T40:T41" si="21">SUM(M40:S40)</f>
        <v>2370.59</v>
      </c>
      <c r="U40" s="10">
        <f t="shared" ref="U40:U41" si="22">+T40-B40</f>
        <v>0</v>
      </c>
    </row>
    <row r="41" spans="1:21" x14ac:dyDescent="0.25">
      <c r="A41" t="s">
        <v>50</v>
      </c>
      <c r="B41" s="2">
        <v>3542</v>
      </c>
      <c r="D41" s="16">
        <v>1</v>
      </c>
      <c r="E41" s="16">
        <v>1</v>
      </c>
      <c r="F41" s="16">
        <v>1</v>
      </c>
      <c r="G41" s="16">
        <v>1</v>
      </c>
      <c r="H41" s="11"/>
      <c r="I41" s="16">
        <v>0</v>
      </c>
      <c r="J41" s="16">
        <v>0</v>
      </c>
      <c r="K41" s="10">
        <f t="shared" si="13"/>
        <v>4</v>
      </c>
      <c r="L41" s="10"/>
      <c r="M41" s="21">
        <f t="shared" si="14"/>
        <v>3001.3083042809812</v>
      </c>
      <c r="N41" s="21">
        <f t="shared" si="15"/>
        <v>492.46386176133052</v>
      </c>
      <c r="O41" s="21">
        <f t="shared" si="16"/>
        <v>12.148996340486347</v>
      </c>
      <c r="P41" s="21">
        <f t="shared" si="17"/>
        <v>36.078837617201884</v>
      </c>
      <c r="Q41" s="21">
        <f t="shared" si="18"/>
        <v>0</v>
      </c>
      <c r="R41" s="21">
        <f t="shared" si="19"/>
        <v>0</v>
      </c>
      <c r="S41" s="21">
        <f t="shared" si="20"/>
        <v>0</v>
      </c>
      <c r="T41" s="10">
        <f t="shared" si="21"/>
        <v>3542</v>
      </c>
      <c r="U41" s="10">
        <f t="shared" si="22"/>
        <v>0</v>
      </c>
    </row>
    <row r="42" spans="1:21" x14ac:dyDescent="0.25">
      <c r="A42" s="1" t="s">
        <v>51</v>
      </c>
      <c r="B42" s="4">
        <f>SUM(B40:B41)</f>
        <v>5912.59</v>
      </c>
      <c r="D42" s="4">
        <f t="shared" ref="D42:K42" si="23">SUM(D40:D41)</f>
        <v>2</v>
      </c>
      <c r="E42" s="4">
        <f t="shared" si="23"/>
        <v>2</v>
      </c>
      <c r="F42" s="4">
        <f t="shared" si="23"/>
        <v>2</v>
      </c>
      <c r="G42" s="4">
        <f t="shared" si="23"/>
        <v>2</v>
      </c>
      <c r="H42" s="4">
        <f t="shared" si="23"/>
        <v>0</v>
      </c>
      <c r="I42" s="4">
        <f t="shared" si="23"/>
        <v>0</v>
      </c>
      <c r="J42" s="4">
        <f t="shared" si="23"/>
        <v>0</v>
      </c>
      <c r="K42" s="4">
        <f t="shared" si="23"/>
        <v>8</v>
      </c>
      <c r="L42" s="4"/>
      <c r="M42" s="4">
        <f t="shared" ref="M42:U42" si="24">SUM(M40:M41)</f>
        <v>5010.024129533791</v>
      </c>
      <c r="N42" s="4">
        <f t="shared" si="24"/>
        <v>822.06010852948202</v>
      </c>
      <c r="O42" s="4">
        <f t="shared" si="24"/>
        <v>20.280077434442738</v>
      </c>
      <c r="P42" s="4">
        <f t="shared" si="24"/>
        <v>60.225684502284494</v>
      </c>
      <c r="Q42" s="4">
        <f t="shared" si="24"/>
        <v>0</v>
      </c>
      <c r="R42" s="4">
        <f t="shared" si="24"/>
        <v>0</v>
      </c>
      <c r="S42" s="4">
        <f t="shared" si="24"/>
        <v>0</v>
      </c>
      <c r="T42" s="4">
        <f t="shared" si="24"/>
        <v>5912.59</v>
      </c>
      <c r="U42" s="4">
        <f t="shared" si="24"/>
        <v>0</v>
      </c>
    </row>
    <row r="43" spans="1:21" x14ac:dyDescent="0.25">
      <c r="B43" s="2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</row>
    <row r="44" spans="1:21" x14ac:dyDescent="0.25">
      <c r="A44" s="1" t="s">
        <v>52</v>
      </c>
      <c r="B44" s="2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</row>
    <row r="45" spans="1:21" x14ac:dyDescent="0.25">
      <c r="A45" t="s">
        <v>22</v>
      </c>
      <c r="B45" s="2">
        <v>0</v>
      </c>
      <c r="D45" s="10"/>
      <c r="E45" s="10"/>
      <c r="F45" s="10"/>
      <c r="G45" s="10"/>
      <c r="H45" s="11"/>
      <c r="I45" s="10"/>
      <c r="J45" s="10"/>
      <c r="K45" s="10">
        <f t="shared" ref="K45:K48" si="25">SUM(D45:J45)</f>
        <v>0</v>
      </c>
      <c r="L45" s="10"/>
      <c r="M45" s="21">
        <f t="shared" ref="M45:M48" si="26">IF(ISERROR(D45*M$2/SUMPRODUCT($D45:$J45,$M$2:$S$2)*$B45),0,D45*M$2/SUMPRODUCT($D45:$J45,$M$2:$S$2)*$B45)</f>
        <v>0</v>
      </c>
      <c r="N45" s="21">
        <f t="shared" ref="N45:N48" si="27">IF(ISERROR(E45*N$2/SUMPRODUCT($D45:$J45,$M$2:$S$2)*$B45),0,E45*N$2/SUMPRODUCT($D45:$J45,$M$2:$S$2)*$B45)</f>
        <v>0</v>
      </c>
      <c r="O45" s="21">
        <f t="shared" ref="O45:O48" si="28">IF(ISERROR(F45*O$2/SUMPRODUCT($D45:$J45,$M$2:$S$2)*$B45),0,F45*O$2/SUMPRODUCT($D45:$J45,$M$2:$S$2)*$B45)</f>
        <v>0</v>
      </c>
      <c r="P45" s="21">
        <f t="shared" ref="P45:P48" si="29">IF(ISERROR(G45*P$2/SUMPRODUCT($D45:$J45,$M$2:$S$2)*$B45),0,G45*P$2/SUMPRODUCT($D45:$J45,$M$2:$S$2)*$B45)</f>
        <v>0</v>
      </c>
      <c r="Q45" s="21">
        <f t="shared" ref="Q45:Q48" si="30">IF(ISERROR(H45*Q$2/SUMPRODUCT($D45:$J45,$M$2:$S$2)*$B45),0,H45*Q$2/SUMPRODUCT($D45:$J45,$M$2:$S$2)*$B45)</f>
        <v>0</v>
      </c>
      <c r="R45" s="21">
        <f t="shared" ref="R45:R48" si="31">IF(ISERROR(I45*R$2/SUMPRODUCT($D45:$J45,$M$2:$S$2)*$B45),0,I45*R$2/SUMPRODUCT($D45:$J45,$M$2:$S$2)*$B45)</f>
        <v>0</v>
      </c>
      <c r="S45" s="21">
        <f t="shared" ref="S45:S48" si="32">IF(ISERROR(J45*S$2/SUMPRODUCT($D45:$J45,$M$2:$S$2)*$B45),0,J45*S$2/SUMPRODUCT($D45:$J45,$M$2:$S$2)*$B45)</f>
        <v>0</v>
      </c>
      <c r="T45" s="10">
        <f t="shared" ref="T45:T48" si="33">SUM(M45:S45)</f>
        <v>0</v>
      </c>
      <c r="U45" s="10">
        <f t="shared" ref="U45:U48" si="34">+T45-B45</f>
        <v>0</v>
      </c>
    </row>
    <row r="46" spans="1:21" x14ac:dyDescent="0.25">
      <c r="A46" t="s">
        <v>53</v>
      </c>
      <c r="B46" s="2">
        <v>9252.15</v>
      </c>
      <c r="D46" s="16">
        <v>1</v>
      </c>
      <c r="E46" s="16">
        <v>1</v>
      </c>
      <c r="F46" s="16">
        <v>1</v>
      </c>
      <c r="G46" s="16">
        <v>1</v>
      </c>
      <c r="H46" s="11"/>
      <c r="I46" s="16">
        <v>1</v>
      </c>
      <c r="J46" s="16">
        <v>1</v>
      </c>
      <c r="K46" s="10">
        <f t="shared" si="25"/>
        <v>6</v>
      </c>
      <c r="L46" s="10"/>
      <c r="M46" s="21">
        <f t="shared" si="26"/>
        <v>7814.615701125409</v>
      </c>
      <c r="N46" s="21">
        <f t="shared" si="27"/>
        <v>1282.2460861044081</v>
      </c>
      <c r="O46" s="21">
        <f t="shared" si="28"/>
        <v>31.63278408281495</v>
      </c>
      <c r="P46" s="21">
        <f t="shared" si="29"/>
        <v>93.939783033814095</v>
      </c>
      <c r="Q46" s="21">
        <f t="shared" si="30"/>
        <v>0</v>
      </c>
      <c r="R46" s="21">
        <f t="shared" si="31"/>
        <v>4.7928460731537799</v>
      </c>
      <c r="S46" s="21">
        <f t="shared" si="32"/>
        <v>24.922799580399655</v>
      </c>
      <c r="T46" s="10">
        <f t="shared" si="33"/>
        <v>9252.15</v>
      </c>
      <c r="U46" s="10">
        <f t="shared" si="34"/>
        <v>0</v>
      </c>
    </row>
    <row r="47" spans="1:21" x14ac:dyDescent="0.25">
      <c r="A47" t="s">
        <v>54</v>
      </c>
      <c r="B47" s="2">
        <v>2024</v>
      </c>
      <c r="D47" s="12">
        <v>1</v>
      </c>
      <c r="E47" s="12">
        <v>1</v>
      </c>
      <c r="F47" s="12">
        <v>0</v>
      </c>
      <c r="G47" s="12">
        <v>0</v>
      </c>
      <c r="H47" s="11"/>
      <c r="I47" s="12">
        <v>0</v>
      </c>
      <c r="J47" s="12">
        <v>0</v>
      </c>
      <c r="K47" s="10">
        <f t="shared" si="25"/>
        <v>2</v>
      </c>
      <c r="L47" s="10"/>
      <c r="M47" s="21">
        <f t="shared" si="26"/>
        <v>1738.7075399212333</v>
      </c>
      <c r="N47" s="21">
        <f t="shared" si="27"/>
        <v>285.29246007876685</v>
      </c>
      <c r="O47" s="21">
        <f t="shared" si="28"/>
        <v>0</v>
      </c>
      <c r="P47" s="21">
        <f t="shared" si="29"/>
        <v>0</v>
      </c>
      <c r="Q47" s="21">
        <f t="shared" si="30"/>
        <v>0</v>
      </c>
      <c r="R47" s="21">
        <f t="shared" si="31"/>
        <v>0</v>
      </c>
      <c r="S47" s="21">
        <f t="shared" si="32"/>
        <v>0</v>
      </c>
      <c r="T47" s="10">
        <f t="shared" si="33"/>
        <v>2024.0000000000002</v>
      </c>
      <c r="U47" s="10">
        <f t="shared" si="34"/>
        <v>0</v>
      </c>
    </row>
    <row r="48" spans="1:21" x14ac:dyDescent="0.25">
      <c r="A48" t="s">
        <v>55</v>
      </c>
      <c r="B48" s="2">
        <v>2530</v>
      </c>
      <c r="D48" s="14">
        <v>1</v>
      </c>
      <c r="E48" s="14">
        <v>1</v>
      </c>
      <c r="F48" s="14">
        <v>1</v>
      </c>
      <c r="G48" s="14">
        <v>1</v>
      </c>
      <c r="H48" s="15"/>
      <c r="I48" s="14">
        <v>1</v>
      </c>
      <c r="J48" s="14">
        <v>1</v>
      </c>
      <c r="K48" s="10">
        <f t="shared" si="25"/>
        <v>6</v>
      </c>
      <c r="L48" s="10"/>
      <c r="M48" s="21">
        <f t="shared" si="26"/>
        <v>2136.9063108409705</v>
      </c>
      <c r="N48" s="21">
        <f t="shared" si="27"/>
        <v>350.63013438434876</v>
      </c>
      <c r="O48" s="21">
        <f t="shared" si="28"/>
        <v>8.6499833800275425</v>
      </c>
      <c r="P48" s="21">
        <f t="shared" si="29"/>
        <v>25.687829431596946</v>
      </c>
      <c r="Q48" s="21">
        <f t="shared" si="30"/>
        <v>0</v>
      </c>
      <c r="R48" s="21">
        <f t="shared" si="31"/>
        <v>1.3106035424284155</v>
      </c>
      <c r="S48" s="21">
        <f t="shared" si="32"/>
        <v>6.8151384206277603</v>
      </c>
      <c r="T48" s="10">
        <f t="shared" si="33"/>
        <v>2530</v>
      </c>
      <c r="U48" s="10">
        <f t="shared" si="34"/>
        <v>0</v>
      </c>
    </row>
    <row r="49" spans="1:21" x14ac:dyDescent="0.25">
      <c r="A49" s="1" t="s">
        <v>56</v>
      </c>
      <c r="B49" s="4">
        <f>SUM(B45:B48)</f>
        <v>13806.15</v>
      </c>
      <c r="D49" s="4">
        <f t="shared" ref="D49:K49" si="35">SUM(D45:D48)</f>
        <v>3</v>
      </c>
      <c r="E49" s="4">
        <f t="shared" si="35"/>
        <v>3</v>
      </c>
      <c r="F49" s="4">
        <f t="shared" si="35"/>
        <v>2</v>
      </c>
      <c r="G49" s="4">
        <f t="shared" si="35"/>
        <v>2</v>
      </c>
      <c r="H49" s="4">
        <f t="shared" si="35"/>
        <v>0</v>
      </c>
      <c r="I49" s="4">
        <f t="shared" si="35"/>
        <v>2</v>
      </c>
      <c r="J49" s="4">
        <f t="shared" si="35"/>
        <v>2</v>
      </c>
      <c r="K49" s="4">
        <f t="shared" si="35"/>
        <v>14</v>
      </c>
      <c r="L49" s="4"/>
      <c r="M49" s="4">
        <f t="shared" ref="M49:U49" si="36">SUM(M45:M48)</f>
        <v>11690.229551887613</v>
      </c>
      <c r="N49" s="4">
        <f t="shared" si="36"/>
        <v>1918.1686805675238</v>
      </c>
      <c r="O49" s="4">
        <f t="shared" si="36"/>
        <v>40.282767462842493</v>
      </c>
      <c r="P49" s="4">
        <f t="shared" si="36"/>
        <v>119.62761246541103</v>
      </c>
      <c r="Q49" s="4">
        <f t="shared" si="36"/>
        <v>0</v>
      </c>
      <c r="R49" s="4">
        <f t="shared" si="36"/>
        <v>6.1034496155821953</v>
      </c>
      <c r="S49" s="4">
        <f t="shared" si="36"/>
        <v>31.737938001027416</v>
      </c>
      <c r="T49" s="4">
        <f t="shared" si="36"/>
        <v>13806.15</v>
      </c>
      <c r="U49" s="4">
        <f t="shared" si="36"/>
        <v>0</v>
      </c>
    </row>
    <row r="50" spans="1:21" x14ac:dyDescent="0.25">
      <c r="B50" s="2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</row>
    <row r="51" spans="1:21" x14ac:dyDescent="0.25">
      <c r="A51" s="1" t="s">
        <v>57</v>
      </c>
      <c r="B51" s="2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</row>
    <row r="52" spans="1:21" x14ac:dyDescent="0.25">
      <c r="A52" t="s">
        <v>58</v>
      </c>
      <c r="B52" s="2">
        <v>727.67</v>
      </c>
      <c r="D52" s="14">
        <v>1</v>
      </c>
      <c r="E52" s="14">
        <v>1</v>
      </c>
      <c r="F52" s="14">
        <v>1</v>
      </c>
      <c r="G52" s="14">
        <v>1</v>
      </c>
      <c r="H52" s="15"/>
      <c r="I52" s="14">
        <v>1</v>
      </c>
      <c r="J52" s="14">
        <v>1</v>
      </c>
      <c r="K52" s="10">
        <f t="shared" ref="K52:K56" si="37">SUM(D52:J52)</f>
        <v>6</v>
      </c>
      <c r="L52" s="10"/>
      <c r="M52" s="21">
        <f t="shared" ref="M52:M56" si="38">IF(ISERROR(D52*M$2/SUMPRODUCT($D52:$J52,$M$2:$S$2)*$B52),0,D52*M$2/SUMPRODUCT($D52:$J52,$M$2:$S$2)*$B52)</f>
        <v>614.60972933187713</v>
      </c>
      <c r="N52" s="21">
        <f t="shared" ref="N52:N56" si="39">IF(ISERROR(E52*N$2/SUMPRODUCT($D52:$J52,$M$2:$S$2)*$B52),0,E52*N$2/SUMPRODUCT($D52:$J52,$M$2:$S$2)*$B52)</f>
        <v>100.84704738634746</v>
      </c>
      <c r="O52" s="21">
        <f t="shared" ref="O52:O56" si="40">IF(ISERROR(F52*O$2/SUMPRODUCT($D52:$J52,$M$2:$S$2)*$B52),0,F52*O$2/SUMPRODUCT($D52:$J52,$M$2:$S$2)*$B52)</f>
        <v>2.4878788166579611</v>
      </c>
      <c r="P52" s="21">
        <f t="shared" ref="P52:P56" si="41">IF(ISERROR(G52*P$2/SUMPRODUCT($D52:$J52,$M$2:$S$2)*$B52),0,G52*P$2/SUMPRODUCT($D52:$J52,$M$2:$S$2)*$B52)</f>
        <v>7.3882461828024297</v>
      </c>
      <c r="Q52" s="21">
        <f t="shared" ref="Q52:Q56" si="42">IF(ISERROR(H52*Q$2/SUMPRODUCT($D52:$J52,$M$2:$S$2)*$B52),0,H52*Q$2/SUMPRODUCT($D52:$J52,$M$2:$S$2)*$B52)</f>
        <v>0</v>
      </c>
      <c r="R52" s="21">
        <f t="shared" ref="R52:R56" si="43">IF(ISERROR(I52*R$2/SUMPRODUCT($D52:$J52,$M$2:$S$2)*$B52),0,I52*R$2/SUMPRODUCT($D52:$J52,$M$2:$S$2)*$B52)</f>
        <v>0.37695133585726681</v>
      </c>
      <c r="S52" s="21">
        <f t="shared" ref="S52:S56" si="44">IF(ISERROR(J52*S$2/SUMPRODUCT($D52:$J52,$M$2:$S$2)*$B52),0,J52*S$2/SUMPRODUCT($D52:$J52,$M$2:$S$2)*$B52)</f>
        <v>1.9601469464577874</v>
      </c>
      <c r="T52" s="10">
        <f t="shared" ref="T52:T56" si="45">SUM(M52:S52)</f>
        <v>727.67</v>
      </c>
      <c r="U52" s="10">
        <f t="shared" ref="U52:U56" si="46">+T52-B52</f>
        <v>0</v>
      </c>
    </row>
    <row r="53" spans="1:21" x14ac:dyDescent="0.25">
      <c r="A53" t="s">
        <v>59</v>
      </c>
      <c r="B53" s="2">
        <v>1538.75</v>
      </c>
      <c r="D53" s="14">
        <v>1</v>
      </c>
      <c r="E53" s="14">
        <v>1</v>
      </c>
      <c r="F53" s="14">
        <v>1</v>
      </c>
      <c r="G53" s="14">
        <v>1</v>
      </c>
      <c r="H53" s="15"/>
      <c r="I53" s="14">
        <v>1</v>
      </c>
      <c r="J53" s="14">
        <v>1</v>
      </c>
      <c r="K53" s="10">
        <f t="shared" si="37"/>
        <v>6</v>
      </c>
      <c r="L53" s="10"/>
      <c r="M53" s="21">
        <f t="shared" si="38"/>
        <v>1299.6697967614796</v>
      </c>
      <c r="N53" s="21">
        <f t="shared" si="39"/>
        <v>213.25380208850461</v>
      </c>
      <c r="O53" s="21">
        <f t="shared" si="40"/>
        <v>5.2609335675958029</v>
      </c>
      <c r="P53" s="21">
        <f t="shared" si="41"/>
        <v>15.623378473466323</v>
      </c>
      <c r="Q53" s="21">
        <f t="shared" si="42"/>
        <v>0</v>
      </c>
      <c r="R53" s="21">
        <f t="shared" si="43"/>
        <v>0.79711114660542459</v>
      </c>
      <c r="S53" s="21">
        <f t="shared" si="44"/>
        <v>4.1449779623482081</v>
      </c>
      <c r="T53" s="10">
        <f t="shared" si="45"/>
        <v>1538.7500000000002</v>
      </c>
      <c r="U53" s="10">
        <f t="shared" si="46"/>
        <v>0</v>
      </c>
    </row>
    <row r="54" spans="1:21" x14ac:dyDescent="0.25">
      <c r="A54" t="s">
        <v>60</v>
      </c>
      <c r="B54" s="2">
        <v>429.49</v>
      </c>
      <c r="D54" s="14">
        <v>1</v>
      </c>
      <c r="E54" s="14">
        <v>1</v>
      </c>
      <c r="F54" s="14">
        <v>1</v>
      </c>
      <c r="G54" s="14">
        <v>1</v>
      </c>
      <c r="H54" s="15"/>
      <c r="I54" s="14">
        <v>1</v>
      </c>
      <c r="J54" s="14">
        <v>1</v>
      </c>
      <c r="K54" s="10">
        <f t="shared" si="37"/>
        <v>6</v>
      </c>
      <c r="L54" s="10"/>
      <c r="M54" s="21">
        <f t="shared" si="38"/>
        <v>362.75885037276225</v>
      </c>
      <c r="N54" s="21">
        <f t="shared" si="39"/>
        <v>59.522583563926467</v>
      </c>
      <c r="O54" s="21">
        <f t="shared" si="40"/>
        <v>1.4684116054893397</v>
      </c>
      <c r="P54" s="21">
        <f t="shared" si="41"/>
        <v>4.3607374950895537</v>
      </c>
      <c r="Q54" s="21">
        <f t="shared" si="42"/>
        <v>0</v>
      </c>
      <c r="R54" s="21">
        <f t="shared" si="43"/>
        <v>0.22248660689232416</v>
      </c>
      <c r="S54" s="21">
        <f t="shared" si="44"/>
        <v>1.1569303558400856</v>
      </c>
      <c r="T54" s="10">
        <f t="shared" si="45"/>
        <v>429.49</v>
      </c>
      <c r="U54" s="10">
        <f t="shared" si="46"/>
        <v>0</v>
      </c>
    </row>
    <row r="55" spans="1:21" x14ac:dyDescent="0.25">
      <c r="A55" t="s">
        <v>61</v>
      </c>
      <c r="B55" s="2">
        <v>2428.8000000000002</v>
      </c>
      <c r="D55" s="14">
        <v>1</v>
      </c>
      <c r="E55" s="14">
        <v>1</v>
      </c>
      <c r="F55" s="14">
        <v>1</v>
      </c>
      <c r="G55" s="14">
        <v>1</v>
      </c>
      <c r="H55" s="15"/>
      <c r="I55" s="14">
        <v>1</v>
      </c>
      <c r="J55" s="14">
        <v>1</v>
      </c>
      <c r="K55" s="10">
        <f t="shared" si="37"/>
        <v>6</v>
      </c>
      <c r="L55" s="10"/>
      <c r="M55" s="21">
        <f t="shared" si="38"/>
        <v>2051.4300584073321</v>
      </c>
      <c r="N55" s="21">
        <f t="shared" si="39"/>
        <v>336.60492900897486</v>
      </c>
      <c r="O55" s="21">
        <f t="shared" si="40"/>
        <v>8.303984044826441</v>
      </c>
      <c r="P55" s="21">
        <f t="shared" si="41"/>
        <v>24.660316254333068</v>
      </c>
      <c r="Q55" s="21">
        <f t="shared" si="42"/>
        <v>0</v>
      </c>
      <c r="R55" s="21">
        <f t="shared" si="43"/>
        <v>1.2581794007312788</v>
      </c>
      <c r="S55" s="21">
        <f t="shared" si="44"/>
        <v>6.5425328838026502</v>
      </c>
      <c r="T55" s="10">
        <f t="shared" si="45"/>
        <v>2428.8000000000006</v>
      </c>
      <c r="U55" s="10">
        <f t="shared" si="46"/>
        <v>0</v>
      </c>
    </row>
    <row r="56" spans="1:21" x14ac:dyDescent="0.25">
      <c r="A56" t="s">
        <v>21</v>
      </c>
      <c r="B56" s="2">
        <v>0</v>
      </c>
      <c r="D56" s="14">
        <f t="shared" ref="D56:G56" si="47">+$B56/$E$2</f>
        <v>0</v>
      </c>
      <c r="E56" s="14">
        <f t="shared" si="47"/>
        <v>0</v>
      </c>
      <c r="F56" s="14">
        <f t="shared" si="47"/>
        <v>0</v>
      </c>
      <c r="G56" s="14">
        <f t="shared" si="47"/>
        <v>0</v>
      </c>
      <c r="H56" s="15"/>
      <c r="I56" s="14">
        <f t="shared" ref="I56:J56" si="48">+$B56/$E$2</f>
        <v>0</v>
      </c>
      <c r="J56" s="14">
        <f t="shared" si="48"/>
        <v>0</v>
      </c>
      <c r="K56" s="10">
        <f t="shared" si="37"/>
        <v>0</v>
      </c>
      <c r="L56" s="10"/>
      <c r="M56" s="21">
        <f t="shared" si="38"/>
        <v>0</v>
      </c>
      <c r="N56" s="21">
        <f t="shared" si="39"/>
        <v>0</v>
      </c>
      <c r="O56" s="21">
        <f t="shared" si="40"/>
        <v>0</v>
      </c>
      <c r="P56" s="21">
        <f t="shared" si="41"/>
        <v>0</v>
      </c>
      <c r="Q56" s="21">
        <f t="shared" si="42"/>
        <v>0</v>
      </c>
      <c r="R56" s="21">
        <f t="shared" si="43"/>
        <v>0</v>
      </c>
      <c r="S56" s="21">
        <f t="shared" si="44"/>
        <v>0</v>
      </c>
      <c r="T56" s="10">
        <f t="shared" si="45"/>
        <v>0</v>
      </c>
      <c r="U56" s="10">
        <f t="shared" si="46"/>
        <v>0</v>
      </c>
    </row>
    <row r="57" spans="1:21" x14ac:dyDescent="0.25">
      <c r="A57" s="1" t="s">
        <v>47</v>
      </c>
      <c r="B57" s="4">
        <f>SUM(B52:B56)</f>
        <v>5124.71</v>
      </c>
      <c r="D57" s="4">
        <f t="shared" ref="D57:K57" si="49">SUM(D52:D56)</f>
        <v>4</v>
      </c>
      <c r="E57" s="4">
        <f t="shared" si="49"/>
        <v>4</v>
      </c>
      <c r="F57" s="4">
        <f t="shared" si="49"/>
        <v>4</v>
      </c>
      <c r="G57" s="4">
        <f t="shared" si="49"/>
        <v>4</v>
      </c>
      <c r="H57" s="4">
        <f t="shared" si="49"/>
        <v>0</v>
      </c>
      <c r="I57" s="4">
        <f t="shared" si="49"/>
        <v>4</v>
      </c>
      <c r="J57" s="4">
        <f t="shared" si="49"/>
        <v>4</v>
      </c>
      <c r="K57" s="4">
        <f t="shared" si="49"/>
        <v>24</v>
      </c>
      <c r="L57" s="4"/>
      <c r="M57" s="4">
        <f t="shared" ref="M57:U57" si="50">SUM(M52:M56)</f>
        <v>4328.4684348734518</v>
      </c>
      <c r="N57" s="4">
        <f t="shared" si="50"/>
        <v>710.22836204775331</v>
      </c>
      <c r="O57" s="4">
        <f t="shared" si="50"/>
        <v>17.521208034569547</v>
      </c>
      <c r="P57" s="4">
        <f t="shared" si="50"/>
        <v>52.032678405691371</v>
      </c>
      <c r="Q57" s="4">
        <f t="shared" si="50"/>
        <v>0</v>
      </c>
      <c r="R57" s="4">
        <f t="shared" si="50"/>
        <v>2.6547284900862942</v>
      </c>
      <c r="S57" s="4">
        <f t="shared" si="50"/>
        <v>13.804588148448731</v>
      </c>
      <c r="T57" s="4">
        <f t="shared" si="50"/>
        <v>5124.7100000000009</v>
      </c>
      <c r="U57" s="4">
        <f t="shared" si="50"/>
        <v>0</v>
      </c>
    </row>
    <row r="58" spans="1:21" ht="14.25" customHeight="1" x14ac:dyDescent="0.25"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</row>
    <row r="59" spans="1:21" ht="14.25" customHeight="1" x14ac:dyDescent="0.25">
      <c r="A59" s="1" t="s">
        <v>62</v>
      </c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</row>
    <row r="60" spans="1:21" x14ac:dyDescent="0.25">
      <c r="A60" s="3">
        <v>185315</v>
      </c>
      <c r="B60" s="10">
        <v>115957.92932494712</v>
      </c>
      <c r="D60" s="10">
        <v>1</v>
      </c>
      <c r="E60" s="10">
        <v>1</v>
      </c>
      <c r="F60" s="10">
        <v>1.5</v>
      </c>
      <c r="G60" s="10">
        <v>1.5</v>
      </c>
      <c r="H60" s="10">
        <v>0</v>
      </c>
      <c r="I60" s="10">
        <v>1.5</v>
      </c>
      <c r="J60" s="10">
        <v>1</v>
      </c>
      <c r="K60" s="10">
        <f t="shared" ref="K60:K62" si="51">SUM(D60:J60)</f>
        <v>7.5</v>
      </c>
      <c r="L60" s="10"/>
      <c r="M60" s="21">
        <f t="shared" ref="M60:M62" si="52">IF(ISERROR(D60*M$2/SUMPRODUCT($D60:$J60,$M$2:$S$2)*$B60),0,D60*M$2/SUMPRODUCT($D60:$J60,$M$2:$S$2)*$B60)</f>
        <v>97256.015611777984</v>
      </c>
      <c r="N60" s="21">
        <f t="shared" ref="N60:N62" si="53">IF(ISERROR(E60*N$2/SUMPRODUCT($D60:$J60,$M$2:$S$2)*$B60),0,E60*N$2/SUMPRODUCT($D60:$J60,$M$2:$S$2)*$B60)</f>
        <v>15958.065007643583</v>
      </c>
      <c r="O60" s="21">
        <f t="shared" ref="O60:O62" si="54">IF(ISERROR(F60*O$2/SUMPRODUCT($D60:$J60,$M$2:$S$2)*$B60),0,F60*O$2/SUMPRODUCT($D60:$J60,$M$2:$S$2)*$B60)</f>
        <v>590.52396053702273</v>
      </c>
      <c r="P60" s="21">
        <f t="shared" ref="P60:P62" si="55">IF(ISERROR(G60*P$2/SUMPRODUCT($D60:$J60,$M$2:$S$2)*$B60),0,G60*P$2/SUMPRODUCT($D60:$J60,$M$2:$S$2)*$B60)</f>
        <v>1753.6772161402491</v>
      </c>
      <c r="Q60" s="21">
        <f t="shared" ref="Q60:Q62" si="56">IF(ISERROR(H60*Q$2/SUMPRODUCT($D60:$J60,$M$2:$S$2)*$B60),0,H60*Q$2/SUMPRODUCT($D60:$J60,$M$2:$S$2)*$B60)</f>
        <v>0</v>
      </c>
      <c r="R60" s="21">
        <f t="shared" ref="R60:R62" si="57">IF(ISERROR(I60*R$2/SUMPRODUCT($D60:$J60,$M$2:$S$2)*$B60),0,I60*R$2/SUMPRODUCT($D60:$J60,$M$2:$S$2)*$B60)</f>
        <v>89.473327354094337</v>
      </c>
      <c r="S60" s="21">
        <f t="shared" ref="S60:S62" si="58">IF(ISERROR(J60*S$2/SUMPRODUCT($D60:$J60,$M$2:$S$2)*$B60),0,J60*S$2/SUMPRODUCT($D60:$J60,$M$2:$S$2)*$B60)</f>
        <v>310.17420149419371</v>
      </c>
      <c r="T60" s="10">
        <f t="shared" ref="T60:T62" si="59">SUM(M60:S60)</f>
        <v>115957.92932494714</v>
      </c>
      <c r="U60" s="10">
        <f t="shared" ref="U60:U62" si="60">+T60-B60</f>
        <v>0</v>
      </c>
    </row>
    <row r="61" spans="1:21" x14ac:dyDescent="0.25">
      <c r="A61" s="3">
        <v>185320</v>
      </c>
      <c r="B61" s="10">
        <v>78104.082294205116</v>
      </c>
      <c r="D61" s="10">
        <v>1</v>
      </c>
      <c r="E61" s="10">
        <v>1</v>
      </c>
      <c r="F61" s="10">
        <v>0</v>
      </c>
      <c r="G61" s="10">
        <v>0.5</v>
      </c>
      <c r="H61" s="10">
        <v>0</v>
      </c>
      <c r="I61" s="10">
        <v>0</v>
      </c>
      <c r="J61" s="10">
        <v>0</v>
      </c>
      <c r="K61" s="10">
        <f t="shared" si="51"/>
        <v>2.5</v>
      </c>
      <c r="L61" s="10"/>
      <c r="M61" s="21">
        <f t="shared" si="52"/>
        <v>66750.28688869554</v>
      </c>
      <c r="N61" s="21">
        <f t="shared" si="53"/>
        <v>10952.59157747835</v>
      </c>
      <c r="O61" s="21">
        <f t="shared" si="54"/>
        <v>0</v>
      </c>
      <c r="P61" s="21">
        <f t="shared" si="55"/>
        <v>401.20382803122794</v>
      </c>
      <c r="Q61" s="21">
        <f t="shared" si="56"/>
        <v>0</v>
      </c>
      <c r="R61" s="21">
        <f t="shared" si="57"/>
        <v>0</v>
      </c>
      <c r="S61" s="21">
        <f t="shared" si="58"/>
        <v>0</v>
      </c>
      <c r="T61" s="10">
        <f t="shared" si="59"/>
        <v>78104.082294205116</v>
      </c>
      <c r="U61" s="10">
        <f t="shared" si="60"/>
        <v>0</v>
      </c>
    </row>
    <row r="62" spans="1:21" x14ac:dyDescent="0.25">
      <c r="A62" s="3">
        <v>185340</v>
      </c>
      <c r="B62" s="10"/>
      <c r="D62" s="10"/>
      <c r="E62" s="10"/>
      <c r="F62" s="10"/>
      <c r="G62" s="10"/>
      <c r="H62" s="10"/>
      <c r="I62" s="10"/>
      <c r="J62" s="10"/>
      <c r="K62" s="10">
        <f t="shared" si="51"/>
        <v>0</v>
      </c>
      <c r="L62" s="10"/>
      <c r="M62" s="21">
        <f t="shared" si="52"/>
        <v>0</v>
      </c>
      <c r="N62" s="21">
        <f t="shared" si="53"/>
        <v>0</v>
      </c>
      <c r="O62" s="21">
        <f t="shared" si="54"/>
        <v>0</v>
      </c>
      <c r="P62" s="21">
        <f t="shared" si="55"/>
        <v>0</v>
      </c>
      <c r="Q62" s="21">
        <f t="shared" si="56"/>
        <v>0</v>
      </c>
      <c r="R62" s="21">
        <f t="shared" si="57"/>
        <v>0</v>
      </c>
      <c r="S62" s="21">
        <f t="shared" si="58"/>
        <v>0</v>
      </c>
      <c r="T62" s="10">
        <f t="shared" si="59"/>
        <v>0</v>
      </c>
      <c r="U62" s="10">
        <f t="shared" si="60"/>
        <v>0</v>
      </c>
    </row>
    <row r="63" spans="1:21" x14ac:dyDescent="0.25">
      <c r="A63" s="3"/>
      <c r="B63" s="23">
        <f>SUM(B60:B62)</f>
        <v>194062.01161915224</v>
      </c>
      <c r="D63" s="23">
        <f t="shared" ref="D63:K63" si="61">SUM(D60:D62)</f>
        <v>2</v>
      </c>
      <c r="E63" s="23">
        <f t="shared" si="61"/>
        <v>2</v>
      </c>
      <c r="F63" s="23">
        <f t="shared" si="61"/>
        <v>1.5</v>
      </c>
      <c r="G63" s="23">
        <f t="shared" si="61"/>
        <v>2</v>
      </c>
      <c r="H63" s="23">
        <f t="shared" si="61"/>
        <v>0</v>
      </c>
      <c r="I63" s="23">
        <f t="shared" si="61"/>
        <v>1.5</v>
      </c>
      <c r="J63" s="23">
        <f t="shared" si="61"/>
        <v>1</v>
      </c>
      <c r="K63" s="23">
        <f t="shared" si="61"/>
        <v>10</v>
      </c>
      <c r="L63" s="23">
        <f t="shared" ref="L63:T63" si="62">SUM(L60:L62)</f>
        <v>0</v>
      </c>
      <c r="M63" s="23">
        <f t="shared" si="62"/>
        <v>164006.30250047351</v>
      </c>
      <c r="N63" s="23">
        <f t="shared" si="62"/>
        <v>26910.656585121935</v>
      </c>
      <c r="O63" s="23">
        <f t="shared" si="62"/>
        <v>590.52396053702273</v>
      </c>
      <c r="P63" s="23">
        <f t="shared" si="62"/>
        <v>2154.8810441714772</v>
      </c>
      <c r="Q63" s="23">
        <f t="shared" si="62"/>
        <v>0</v>
      </c>
      <c r="R63" s="23">
        <f t="shared" si="62"/>
        <v>89.473327354094337</v>
      </c>
      <c r="S63" s="23">
        <f t="shared" si="62"/>
        <v>310.17420149419371</v>
      </c>
      <c r="T63" s="23">
        <f t="shared" si="62"/>
        <v>194062.01161915227</v>
      </c>
      <c r="U63" s="23">
        <f>SUM(U60:U62)</f>
        <v>0</v>
      </c>
    </row>
    <row r="64" spans="1:21" x14ac:dyDescent="0.25">
      <c r="A64" s="3"/>
      <c r="B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</row>
    <row r="65" spans="1:21" x14ac:dyDescent="0.25">
      <c r="A65" s="3"/>
      <c r="B65" s="10"/>
      <c r="D65" s="10"/>
      <c r="E65" s="10"/>
      <c r="F65" s="10"/>
      <c r="G65" s="10"/>
      <c r="H65" s="10"/>
      <c r="I65" s="10"/>
      <c r="J65" s="10"/>
      <c r="K65" s="10"/>
      <c r="L65" s="24" t="s">
        <v>14</v>
      </c>
      <c r="M65" s="10">
        <f t="shared" ref="M65:T65" si="63">+M37+M42+M49+M57+M63</f>
        <v>341485.6359522923</v>
      </c>
      <c r="N65" s="10">
        <f t="shared" si="63"/>
        <v>56032.009366454527</v>
      </c>
      <c r="O65" s="10">
        <f t="shared" si="63"/>
        <v>1294.8115255064861</v>
      </c>
      <c r="P65" s="10">
        <f t="shared" si="63"/>
        <v>4246.4016916565506</v>
      </c>
      <c r="Q65" s="10">
        <f t="shared" si="63"/>
        <v>0</v>
      </c>
      <c r="R65" s="10">
        <f t="shared" si="63"/>
        <v>194.18551354668472</v>
      </c>
      <c r="S65" s="10">
        <f t="shared" si="63"/>
        <v>854.67756969566358</v>
      </c>
      <c r="T65" s="22">
        <f t="shared" si="63"/>
        <v>404107.72161915223</v>
      </c>
      <c r="U65" s="10"/>
    </row>
    <row r="66" spans="1:21" x14ac:dyDescent="0.25">
      <c r="A66" s="3"/>
      <c r="B66" s="10"/>
      <c r="D66" s="10"/>
      <c r="E66" s="10"/>
      <c r="F66" s="10"/>
      <c r="G66" s="10"/>
      <c r="H66" s="10"/>
      <c r="I66" s="10"/>
      <c r="J66" s="10"/>
      <c r="K66" s="10"/>
      <c r="L66" s="24" t="s">
        <v>15</v>
      </c>
      <c r="M66" s="10">
        <f t="shared" ref="M66:S66" si="64">+M2</f>
        <v>8152.375</v>
      </c>
      <c r="N66" s="10">
        <f t="shared" si="64"/>
        <v>1337.6666666666667</v>
      </c>
      <c r="O66" s="10">
        <f t="shared" si="64"/>
        <v>33</v>
      </c>
      <c r="P66" s="10">
        <f t="shared" si="64"/>
        <v>98</v>
      </c>
      <c r="Q66" s="10">
        <f t="shared" si="64"/>
        <v>1</v>
      </c>
      <c r="R66" s="10">
        <f t="shared" si="64"/>
        <v>5</v>
      </c>
      <c r="S66" s="10">
        <f t="shared" si="64"/>
        <v>26</v>
      </c>
      <c r="T66" s="10"/>
      <c r="U66" s="10"/>
    </row>
    <row r="67" spans="1:21" x14ac:dyDescent="0.25">
      <c r="A67" s="3"/>
      <c r="B67" s="10"/>
      <c r="D67" s="10"/>
      <c r="E67" s="10"/>
      <c r="F67" s="10"/>
      <c r="G67" s="10"/>
      <c r="H67" s="10"/>
      <c r="I67" s="10"/>
      <c r="J67" s="10"/>
      <c r="K67" s="10"/>
      <c r="L67" s="24" t="s">
        <v>16</v>
      </c>
      <c r="M67" s="10">
        <f t="shared" ref="M67:S67" si="65">+M65/M66</f>
        <v>41.887871442652269</v>
      </c>
      <c r="N67" s="10">
        <f t="shared" si="65"/>
        <v>41.887871442652276</v>
      </c>
      <c r="O67" s="10">
        <f t="shared" si="65"/>
        <v>39.236712894135941</v>
      </c>
      <c r="P67" s="10">
        <f t="shared" si="65"/>
        <v>43.330629506699495</v>
      </c>
      <c r="Q67" s="10">
        <f t="shared" si="65"/>
        <v>0</v>
      </c>
      <c r="R67" s="10">
        <f t="shared" si="65"/>
        <v>38.837102709336946</v>
      </c>
      <c r="S67" s="10">
        <f t="shared" si="65"/>
        <v>32.872214219063984</v>
      </c>
      <c r="T67" s="10"/>
      <c r="U67" s="10"/>
    </row>
    <row r="68" spans="1:21" x14ac:dyDescent="0.25">
      <c r="A68" s="3"/>
      <c r="B68" s="10"/>
      <c r="D68" s="10"/>
      <c r="E68" s="10"/>
      <c r="F68" s="10"/>
      <c r="G68" s="10"/>
      <c r="H68" s="10"/>
      <c r="I68" s="10"/>
      <c r="J68" s="10"/>
      <c r="K68" s="10"/>
      <c r="L68" s="24" t="s">
        <v>17</v>
      </c>
      <c r="M68" s="10">
        <f t="shared" ref="M68:S68" si="66">+M67/$M$67</f>
        <v>1</v>
      </c>
      <c r="N68" s="10">
        <f t="shared" si="66"/>
        <v>1.0000000000000002</v>
      </c>
      <c r="O68" s="25">
        <f t="shared" si="66"/>
        <v>0.93670820556862222</v>
      </c>
      <c r="P68" s="25">
        <f t="shared" si="66"/>
        <v>1.0344433368026942</v>
      </c>
      <c r="Q68" s="10">
        <f t="shared" si="66"/>
        <v>0</v>
      </c>
      <c r="R68" s="25">
        <f t="shared" si="66"/>
        <v>0.92716820816517109</v>
      </c>
      <c r="S68" s="25">
        <f t="shared" si="66"/>
        <v>0.78476688088743263</v>
      </c>
      <c r="T68" s="10"/>
      <c r="U68" s="10"/>
    </row>
    <row r="69" spans="1:21" x14ac:dyDescent="0.25">
      <c r="A69" s="3"/>
      <c r="B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</sheetData>
  <printOptions horizontalCentered="1"/>
  <pageMargins left="0.11811023622047245" right="0.11811023622047245" top="0.19685039370078741" bottom="0.19685039370078741" header="0.31496062992125984" footer="0.31496062992125984"/>
  <pageSetup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Weighting Factors</vt:lpstr>
      <vt:lpstr>'Weighting Factors'!Print_Area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Klassen</dc:creator>
  <cp:lastModifiedBy>Jeff Klassen</cp:lastModifiedBy>
  <cp:lastPrinted>2018-11-06T17:38:30Z</cp:lastPrinted>
  <dcterms:created xsi:type="dcterms:W3CDTF">2018-05-25T14:10:09Z</dcterms:created>
  <dcterms:modified xsi:type="dcterms:W3CDTF">2018-11-06T18:33:02Z</dcterms:modified>
</cp:coreProperties>
</file>