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gulatory\2018\IRM 2019 Rates Application EB-2018-0024\05_Responses 1\02 Submission Nov22\"/>
    </mc:Choice>
  </mc:AlternateContent>
  <xr:revisionPtr revIDLastSave="0" documentId="8_{945B5BD6-86DF-4564-82CF-11DECB01BD16}" xr6:coauthVersionLast="31" xr6:coauthVersionMax="31" xr10:uidLastSave="{00000000-0000-0000-0000-000000000000}"/>
  <bookViews>
    <workbookView xWindow="0" yWindow="0" windowWidth="25200" windowHeight="11475" xr2:uid="{7CB20C45-82D1-4481-BBBE-17157CD75BB2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9" i="1" l="1"/>
  <c r="I225" i="1"/>
  <c r="I201" i="1"/>
  <c r="I179" i="1"/>
  <c r="I157" i="1"/>
  <c r="I136" i="1"/>
  <c r="I115" i="1"/>
  <c r="I94" i="1"/>
  <c r="I73" i="1"/>
  <c r="I52" i="1"/>
  <c r="I35" i="1"/>
  <c r="H247" i="1"/>
  <c r="H246" i="1"/>
  <c r="H245" i="1"/>
  <c r="G244" i="1"/>
  <c r="G249" i="1" s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23" i="1"/>
  <c r="G222" i="1"/>
  <c r="H222" i="1" s="1"/>
  <c r="H221" i="1"/>
  <c r="G220" i="1"/>
  <c r="H220" i="1" s="1"/>
  <c r="H219" i="1"/>
  <c r="G218" i="1"/>
  <c r="H218" i="1" s="1"/>
  <c r="H217" i="1"/>
  <c r="H216" i="1"/>
  <c r="G215" i="1"/>
  <c r="H215" i="1" s="1"/>
  <c r="H214" i="1"/>
  <c r="G214" i="1"/>
  <c r="G213" i="1"/>
  <c r="H213" i="1" s="1"/>
  <c r="G212" i="1"/>
  <c r="H212" i="1" s="1"/>
  <c r="H211" i="1"/>
  <c r="H210" i="1"/>
  <c r="G209" i="1"/>
  <c r="H209" i="1" s="1"/>
  <c r="H208" i="1"/>
  <c r="G199" i="1"/>
  <c r="H199" i="1" s="1"/>
  <c r="G198" i="1"/>
  <c r="H198" i="1" s="1"/>
  <c r="H197" i="1"/>
  <c r="G196" i="1"/>
  <c r="H196" i="1" s="1"/>
  <c r="H195" i="1"/>
  <c r="H194" i="1"/>
  <c r="H193" i="1"/>
  <c r="H192" i="1"/>
  <c r="G191" i="1"/>
  <c r="H191" i="1" s="1"/>
  <c r="H190" i="1"/>
  <c r="G189" i="1"/>
  <c r="G201" i="1" s="1"/>
  <c r="H188" i="1"/>
  <c r="H187" i="1"/>
  <c r="H186" i="1"/>
  <c r="H177" i="1"/>
  <c r="H176" i="1"/>
  <c r="G176" i="1"/>
  <c r="H175" i="1"/>
  <c r="G174" i="1"/>
  <c r="H174" i="1" s="1"/>
  <c r="H173" i="1"/>
  <c r="G173" i="1"/>
  <c r="H172" i="1"/>
  <c r="H171" i="1"/>
  <c r="G171" i="1"/>
  <c r="G170" i="1"/>
  <c r="H170" i="1" s="1"/>
  <c r="H169" i="1"/>
  <c r="G168" i="1"/>
  <c r="G179" i="1" s="1"/>
  <c r="H167" i="1"/>
  <c r="H166" i="1"/>
  <c r="H165" i="1"/>
  <c r="H164" i="1"/>
  <c r="G157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34" i="1"/>
  <c r="G133" i="1"/>
  <c r="H133" i="1" s="1"/>
  <c r="H132" i="1"/>
  <c r="G131" i="1"/>
  <c r="H131" i="1" s="1"/>
  <c r="H130" i="1"/>
  <c r="G130" i="1"/>
  <c r="H129" i="1"/>
  <c r="G128" i="1"/>
  <c r="H128" i="1" s="1"/>
  <c r="G127" i="1"/>
  <c r="H127" i="1" s="1"/>
  <c r="H126" i="1"/>
  <c r="G125" i="1"/>
  <c r="H125" i="1" s="1"/>
  <c r="G124" i="1"/>
  <c r="H124" i="1" s="1"/>
  <c r="H123" i="1"/>
  <c r="G122" i="1"/>
  <c r="H122" i="1" s="1"/>
  <c r="G115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15" i="1" s="1"/>
  <c r="H92" i="1"/>
  <c r="G91" i="1"/>
  <c r="H91" i="1" s="1"/>
  <c r="H90" i="1"/>
  <c r="G89" i="1"/>
  <c r="H89" i="1" s="1"/>
  <c r="G88" i="1"/>
  <c r="H88" i="1" s="1"/>
  <c r="H87" i="1"/>
  <c r="G86" i="1"/>
  <c r="H86" i="1" s="1"/>
  <c r="H85" i="1"/>
  <c r="G85" i="1"/>
  <c r="H84" i="1"/>
  <c r="G83" i="1"/>
  <c r="G82" i="1"/>
  <c r="H82" i="1" s="1"/>
  <c r="H81" i="1"/>
  <c r="G80" i="1"/>
  <c r="H80" i="1" s="1"/>
  <c r="H71" i="1"/>
  <c r="G70" i="1"/>
  <c r="H70" i="1" s="1"/>
  <c r="G69" i="1"/>
  <c r="H69" i="1" s="1"/>
  <c r="G68" i="1"/>
  <c r="H68" i="1" s="1"/>
  <c r="H67" i="1"/>
  <c r="H66" i="1"/>
  <c r="H65" i="1"/>
  <c r="H64" i="1"/>
  <c r="H63" i="1"/>
  <c r="G62" i="1"/>
  <c r="H62" i="1" s="1"/>
  <c r="G61" i="1"/>
  <c r="H61" i="1" s="1"/>
  <c r="H60" i="1"/>
  <c r="H59" i="1"/>
  <c r="G52" i="1"/>
  <c r="H50" i="1"/>
  <c r="H49" i="1"/>
  <c r="H48" i="1"/>
  <c r="H47" i="1"/>
  <c r="H46" i="1"/>
  <c r="H45" i="1"/>
  <c r="H44" i="1"/>
  <c r="H43" i="1"/>
  <c r="H42" i="1"/>
  <c r="G35" i="1"/>
  <c r="H33" i="1"/>
  <c r="H32" i="1"/>
  <c r="H31" i="1"/>
  <c r="H30" i="1"/>
  <c r="H29" i="1"/>
  <c r="H28" i="1"/>
  <c r="H27" i="1"/>
  <c r="H26" i="1"/>
  <c r="H25" i="1"/>
  <c r="G18" i="1"/>
  <c r="H16" i="1"/>
  <c r="H15" i="1"/>
  <c r="H14" i="1"/>
  <c r="H13" i="1"/>
  <c r="H12" i="1"/>
  <c r="H11" i="1"/>
  <c r="H10" i="1"/>
  <c r="H9" i="1"/>
  <c r="H8" i="1"/>
  <c r="H168" i="1" l="1"/>
  <c r="H179" i="1" s="1"/>
  <c r="H189" i="1"/>
  <c r="H201" i="1" s="1"/>
  <c r="G225" i="1"/>
  <c r="H18" i="1"/>
  <c r="G94" i="1"/>
  <c r="G136" i="1"/>
  <c r="H157" i="1"/>
  <c r="H52" i="1"/>
  <c r="H35" i="1"/>
  <c r="H244" i="1"/>
  <c r="H249" i="1" s="1"/>
  <c r="H225" i="1"/>
  <c r="H136" i="1"/>
  <c r="H83" i="1"/>
  <c r="H94" i="1" s="1"/>
  <c r="H73" i="1"/>
  <c r="G7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Mary Lou Gordon</author>
  </authors>
  <commentList>
    <comment ref="H162" authorId="0" shapeId="0" xr:uid="{2C1E7F2C-83B2-4DC5-B8AA-C4FF11D49C69}">
      <text>
        <r>
          <rPr>
            <b/>
            <sz val="9"/>
            <color indexed="81"/>
            <rFont val="Tahoma"/>
            <family val="2"/>
          </rPr>
          <t>Watts x Qty / 1000</t>
        </r>
      </text>
    </comment>
    <comment ref="H184" authorId="0" shapeId="0" xr:uid="{C53A71E6-02E1-4581-8D65-A9FCF850D653}">
      <text>
        <r>
          <rPr>
            <b/>
            <sz val="9"/>
            <color indexed="81"/>
            <rFont val="Tahoma"/>
            <family val="2"/>
          </rPr>
          <t>Watts x Qty / 1000</t>
        </r>
      </text>
    </comment>
    <comment ref="H206" authorId="0" shapeId="0" xr:uid="{3EBDB1EF-BCFB-46F2-B604-CEA92A687D1A}">
      <text>
        <r>
          <rPr>
            <b/>
            <sz val="9"/>
            <color indexed="81"/>
            <rFont val="Tahoma"/>
            <family val="2"/>
          </rPr>
          <t>Watts x Qty / 1000</t>
        </r>
      </text>
    </comment>
    <comment ref="H230" authorId="0" shapeId="0" xr:uid="{42BB063C-3270-4AEC-B30D-259D7F9FB156}">
      <text>
        <r>
          <rPr>
            <b/>
            <sz val="9"/>
            <color indexed="81"/>
            <rFont val="Tahoma"/>
            <family val="2"/>
          </rPr>
          <t>Watts x Qty / 1000</t>
        </r>
      </text>
    </comment>
  </commentList>
</comments>
</file>

<file path=xl/sharedStrings.xml><?xml version="1.0" encoding="utf-8"?>
<sst xmlns="http://schemas.openxmlformats.org/spreadsheetml/2006/main" count="582" uniqueCount="32">
  <si>
    <t>Lamp Size</t>
  </si>
  <si>
    <t xml:space="preserve">Type </t>
  </si>
  <si>
    <t>Fixture</t>
  </si>
  <si>
    <t>Light Type (NorthStar)</t>
  </si>
  <si>
    <t>Description (NorthStar)</t>
  </si>
  <si>
    <t>Billing Watts</t>
  </si>
  <si>
    <t>Qty</t>
  </si>
  <si>
    <t>Conn. Load (KW)</t>
  </si>
  <si>
    <t>High Pressure Sodium</t>
  </si>
  <si>
    <t>HPS</t>
  </si>
  <si>
    <t>LED</t>
  </si>
  <si>
    <t>K118R</t>
  </si>
  <si>
    <t>LED-D</t>
  </si>
  <si>
    <t>Light Emitting Diode - Decorative</t>
  </si>
  <si>
    <t>ATBO</t>
  </si>
  <si>
    <t>Light Emitting Diode</t>
  </si>
  <si>
    <t>TOTALS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</si>
  <si>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</si>
  <si>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</si>
  <si>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</si>
  <si>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</si>
  <si>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</si>
  <si>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</si>
  <si>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</si>
  <si>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</si>
  <si>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LED - Decorative</t>
  </si>
  <si>
    <t>SEPTEMBER</t>
  </si>
  <si>
    <t>OCTOBER</t>
  </si>
  <si>
    <t>NOVEMBER</t>
  </si>
  <si>
    <t>DECEMBER</t>
  </si>
  <si>
    <t>Entegrus Powerlines Inc. - St. Thomas</t>
  </si>
  <si>
    <t>Calculation of Streetlighting Demand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</si>
</sst>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6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color rgb="FF0065B0"/>
      <name val="Calibri"/>
      <family val="2"/>
      <scheme val="minor"/>
    </font>
    <font>
      <sz val="11"/>
      <color indexed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rgb="FF0000FF"/>
      </left>
      <right/>
      <top style="medium">
        <color rgb="FF0000FF"/>
      </top>
      <bottom/>
      <diagonal/>
    </border>
    <border>
      <left/>
      <right/>
      <top style="medium">
        <color rgb="FF0000FF"/>
      </top>
      <bottom/>
      <diagonal/>
    </border>
    <border>
      <left/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/>
      <top/>
      <bottom/>
      <diagonal/>
    </border>
    <border>
      <left/>
      <right style="medium">
        <color rgb="FF0000FF"/>
      </right>
      <top/>
      <bottom/>
      <diagonal/>
    </border>
    <border>
      <left style="medium">
        <color rgb="FF0000FF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rgb="FF0000FF"/>
      </right>
      <top style="thin">
        <color indexed="22"/>
      </top>
      <bottom style="thin">
        <color indexed="22"/>
      </bottom>
      <diagonal/>
    </border>
    <border>
      <left/>
      <right style="medium">
        <color rgb="FF0000FF"/>
      </right>
      <top style="thin">
        <color indexed="64"/>
      </top>
      <bottom style="double">
        <color indexed="64"/>
      </bottom>
      <diagonal/>
    </border>
    <border>
      <left style="medium">
        <color rgb="FF0000FF"/>
      </left>
      <right/>
      <top/>
      <bottom style="medium">
        <color rgb="FF0000FF"/>
      </bottom>
      <diagonal/>
    </border>
    <border>
      <left/>
      <right/>
      <top/>
      <bottom style="medium">
        <color rgb="FF0000FF"/>
      </bottom>
      <diagonal/>
    </border>
    <border>
      <left/>
      <right style="medium">
        <color rgb="FF0000FF"/>
      </right>
      <top/>
      <bottom style="medium">
        <color rgb="FF0000FF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Font="1" applyFill="1" applyBorder="1"/>
    <xf numFmtId="166" fontId="0" fillId="0" borderId="0" xfId="1" applyNumberFormat="1" applyFont="1" applyFill="1" applyBorder="1"/>
    <xf numFmtId="166" fontId="0" fillId="0" borderId="3" xfId="1" applyNumberFormat="1" applyFont="1" applyFill="1" applyBorder="1"/>
    <xf numFmtId="43" fontId="5" fillId="0" borderId="11" xfId="1" applyFont="1" applyFill="1" applyBorder="1"/>
    <xf numFmtId="166" fontId="0" fillId="0" borderId="13" xfId="1" applyNumberFormat="1" applyFont="1" applyFill="1" applyBorder="1"/>
    <xf numFmtId="166" fontId="10" fillId="0" borderId="13" xfId="1" applyNumberFormat="1" applyFont="1" applyFill="1" applyBorder="1"/>
    <xf numFmtId="43" fontId="10" fillId="0" borderId="14" xfId="1" applyFont="1" applyFill="1" applyBorder="1"/>
    <xf numFmtId="166" fontId="6" fillId="0" borderId="13" xfId="1" applyNumberFormat="1" applyFont="1" applyFill="1" applyBorder="1"/>
    <xf numFmtId="0" fontId="6" fillId="0" borderId="0" xfId="0" applyFont="1" applyFill="1" applyAlignment="1">
      <alignment horizontal="left"/>
    </xf>
    <xf numFmtId="43" fontId="6" fillId="0" borderId="0" xfId="1" applyFont="1" applyFill="1" applyAlignment="1">
      <alignment horizontal="left"/>
    </xf>
    <xf numFmtId="0" fontId="0" fillId="0" borderId="0" xfId="0" applyFont="1" applyFill="1"/>
    <xf numFmtId="166" fontId="6" fillId="0" borderId="0" xfId="1" applyNumberFormat="1" applyFont="1" applyFill="1" applyAlignment="1">
      <alignment horizontal="left"/>
    </xf>
    <xf numFmtId="0" fontId="7" fillId="0" borderId="4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166" fontId="5" fillId="0" borderId="5" xfId="1" applyNumberFormat="1" applyFont="1" applyFill="1" applyBorder="1" applyAlignment="1">
      <alignment horizontal="left"/>
    </xf>
    <xf numFmtId="43" fontId="5" fillId="0" borderId="6" xfId="1" applyFont="1" applyFill="1" applyBorder="1" applyAlignment="1">
      <alignment horizontal="left"/>
    </xf>
    <xf numFmtId="0" fontId="5" fillId="0" borderId="7" xfId="0" applyFont="1" applyFill="1" applyBorder="1"/>
    <xf numFmtId="0" fontId="5" fillId="0" borderId="0" xfId="0" applyFont="1" applyFill="1" applyBorder="1"/>
    <xf numFmtId="166" fontId="5" fillId="0" borderId="0" xfId="1" applyNumberFormat="1" applyFont="1" applyFill="1" applyBorder="1"/>
    <xf numFmtId="43" fontId="5" fillId="0" borderId="8" xfId="1" applyFont="1" applyFill="1" applyBorder="1"/>
    <xf numFmtId="0" fontId="5" fillId="0" borderId="9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 wrapText="1"/>
    </xf>
    <xf numFmtId="166" fontId="5" fillId="0" borderId="2" xfId="1" applyNumberFormat="1" applyFont="1" applyFill="1" applyBorder="1" applyAlignment="1">
      <alignment horizontal="center" wrapText="1"/>
    </xf>
    <xf numFmtId="43" fontId="5" fillId="0" borderId="10" xfId="1" applyFont="1" applyFill="1" applyBorder="1" applyAlignment="1">
      <alignment horizontal="center" wrapText="1"/>
    </xf>
    <xf numFmtId="0" fontId="0" fillId="0" borderId="9" xfId="0" applyFont="1" applyFill="1" applyBorder="1"/>
    <xf numFmtId="0" fontId="0" fillId="0" borderId="1" xfId="0" applyFont="1" applyFill="1" applyBorder="1"/>
    <xf numFmtId="166" fontId="0" fillId="0" borderId="2" xfId="1" applyNumberFormat="1" applyFont="1" applyFill="1" applyBorder="1"/>
    <xf numFmtId="43" fontId="0" fillId="0" borderId="10" xfId="1" applyFont="1" applyFill="1" applyBorder="1"/>
    <xf numFmtId="0" fontId="8" fillId="0" borderId="9" xfId="0" applyFont="1" applyFill="1" applyBorder="1"/>
    <xf numFmtId="0" fontId="8" fillId="0" borderId="1" xfId="0" applyFont="1" applyFill="1" applyBorder="1"/>
    <xf numFmtId="0" fontId="8" fillId="0" borderId="1" xfId="0" applyFont="1" applyFill="1" applyBorder="1" applyAlignment="1">
      <alignment horizontal="center"/>
    </xf>
    <xf numFmtId="166" fontId="8" fillId="0" borderId="2" xfId="1" applyNumberFormat="1" applyFont="1" applyFill="1" applyBorder="1" applyAlignment="1">
      <alignment horizontal="centerContinuous"/>
    </xf>
    <xf numFmtId="166" fontId="8" fillId="0" borderId="2" xfId="1" applyNumberFormat="1" applyFont="1" applyFill="1" applyBorder="1"/>
    <xf numFmtId="43" fontId="8" fillId="0" borderId="10" xfId="1" applyFont="1" applyFill="1" applyBorder="1"/>
    <xf numFmtId="0" fontId="9" fillId="0" borderId="9" xfId="0" applyFont="1" applyFill="1" applyBorder="1"/>
    <xf numFmtId="0" fontId="9" fillId="0" borderId="1" xfId="0" applyFont="1" applyFill="1" applyBorder="1"/>
    <xf numFmtId="0" fontId="9" fillId="0" borderId="1" xfId="0" applyFont="1" applyFill="1" applyBorder="1" applyAlignment="1">
      <alignment horizontal="center"/>
    </xf>
    <xf numFmtId="166" fontId="9" fillId="0" borderId="2" xfId="1" applyNumberFormat="1" applyFont="1" applyFill="1" applyBorder="1" applyAlignment="1">
      <alignment horizontal="centerContinuous"/>
    </xf>
    <xf numFmtId="166" fontId="9" fillId="0" borderId="2" xfId="1" applyNumberFormat="1" applyFont="1" applyFill="1" applyBorder="1"/>
    <xf numFmtId="43" fontId="9" fillId="0" borderId="10" xfId="1" applyFont="1" applyFill="1" applyBorder="1"/>
    <xf numFmtId="0" fontId="0" fillId="0" borderId="7" xfId="0" applyFont="1" applyFill="1" applyBorder="1"/>
    <xf numFmtId="43" fontId="0" fillId="0" borderId="8" xfId="1" applyFont="1" applyFill="1" applyBorder="1"/>
    <xf numFmtId="0" fontId="0" fillId="0" borderId="12" xfId="0" applyFont="1" applyFill="1" applyBorder="1"/>
    <xf numFmtId="0" fontId="5" fillId="0" borderId="13" xfId="0" applyFont="1" applyFill="1" applyBorder="1"/>
    <xf numFmtId="166" fontId="0" fillId="0" borderId="0" xfId="1" applyNumberFormat="1" applyFont="1" applyFill="1"/>
    <xf numFmtId="43" fontId="0" fillId="0" borderId="0" xfId="1" applyFont="1" applyFill="1"/>
    <xf numFmtId="43" fontId="0" fillId="0" borderId="0" xfId="0" applyNumberFormat="1" applyFont="1" applyFill="1"/>
    <xf numFmtId="0" fontId="6" fillId="0" borderId="9" xfId="0" applyFont="1" applyFill="1" applyBorder="1"/>
    <xf numFmtId="0" fontId="6" fillId="0" borderId="1" xfId="0" applyFont="1" applyFill="1" applyBorder="1"/>
    <xf numFmtId="166" fontId="6" fillId="0" borderId="2" xfId="1" applyNumberFormat="1" applyFont="1" applyFill="1" applyBorder="1"/>
    <xf numFmtId="43" fontId="6" fillId="0" borderId="10" xfId="1" applyFont="1" applyFill="1" applyBorder="1"/>
    <xf numFmtId="0" fontId="6" fillId="0" borderId="7" xfId="0" applyFont="1" applyFill="1" applyBorder="1"/>
    <xf numFmtId="0" fontId="6" fillId="0" borderId="0" xfId="0" applyFont="1" applyFill="1" applyBorder="1"/>
    <xf numFmtId="166" fontId="6" fillId="0" borderId="0" xfId="1" applyNumberFormat="1" applyFont="1" applyFill="1" applyBorder="1"/>
    <xf numFmtId="43" fontId="6" fillId="0" borderId="8" xfId="1" applyFont="1" applyFill="1" applyBorder="1"/>
    <xf numFmtId="0" fontId="6" fillId="0" borderId="12" xfId="0" applyFont="1" applyFill="1" applyBorder="1"/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166" fontId="3" fillId="0" borderId="0" xfId="1" applyNumberFormat="1" applyFont="1" applyFill="1" applyBorder="1" applyAlignment="1">
      <alignment horizontal="left"/>
    </xf>
    <xf numFmtId="43" fontId="4" fillId="0" borderId="0" xfId="1" applyFont="1" applyFill="1" applyBorder="1" applyAlignment="1">
      <alignment horizontal="left"/>
    </xf>
    <xf numFmtId="0" fontId="3" fillId="0" borderId="15" xfId="0" applyFont="1" applyFill="1" applyBorder="1" applyAlignment="1">
      <alignment horizontal="left"/>
    </xf>
    <xf numFmtId="166" fontId="3" fillId="0" borderId="15" xfId="1" applyNumberFormat="1" applyFont="1" applyFill="1" applyBorder="1" applyAlignment="1">
      <alignment horizontal="left"/>
    </xf>
    <xf numFmtId="43" fontId="3" fillId="0" borderId="15" xfId="1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FC70B-BD8B-4F98-B9F8-B0CFFC3CA51A}">
  <dimension ref="A1:I250"/>
  <sheetViews>
    <sheetView tabSelected="1" workbookViewId="0">
      <selection activeCell="B4" sqref="B4"/>
    </sheetView>
  </sheetViews>
  <sheetFormatPr defaultRowHeight="15" x14ac:dyDescent="0.25"/>
  <cols>
    <col min="1" max="1" width="19.28515625" style="11" bestFit="1" customWidth="1"/>
    <col min="2" max="2" width="20.5703125" style="11" bestFit="1" customWidth="1"/>
    <col min="3" max="3" width="7.28515625" style="11" bestFit="1" customWidth="1"/>
    <col min="4" max="4" width="14.7109375" style="11" customWidth="1"/>
    <col min="5" max="5" width="30.7109375" style="11" bestFit="1" customWidth="1"/>
    <col min="6" max="7" width="10.7109375" style="46" customWidth="1"/>
    <col min="8" max="8" width="10.7109375" style="47" customWidth="1"/>
    <col min="9" max="16384" width="9.140625" style="11"/>
  </cols>
  <sheetData>
    <row r="1" spans="1:8" ht="18.75" x14ac:dyDescent="0.3">
      <c r="A1" s="58" t="s">
        <v>30</v>
      </c>
      <c r="B1" s="59"/>
      <c r="C1" s="59"/>
      <c r="D1" s="59"/>
      <c r="E1" s="59"/>
      <c r="F1" s="60"/>
      <c r="G1" s="60"/>
      <c r="H1" s="61"/>
    </row>
    <row r="2" spans="1:8" ht="19.5" thickBot="1" x14ac:dyDescent="0.35">
      <c r="A2" s="62" t="s">
        <v>31</v>
      </c>
      <c r="B2" s="62"/>
      <c r="C2" s="62"/>
      <c r="D2" s="62"/>
      <c r="E2" s="62"/>
      <c r="F2" s="63"/>
      <c r="G2" s="63"/>
      <c r="H2" s="64"/>
    </row>
    <row r="3" spans="1:8" ht="15.75" thickBot="1" x14ac:dyDescent="0.3">
      <c r="A3" s="9"/>
      <c r="B3" s="9"/>
      <c r="C3" s="9"/>
      <c r="D3" s="9"/>
      <c r="E3" s="9"/>
      <c r="F3" s="12"/>
      <c r="G3" s="12"/>
      <c r="H3" s="10"/>
    </row>
    <row r="4" spans="1:8" x14ac:dyDescent="0.25">
      <c r="A4" s="13" t="s">
        <v>17</v>
      </c>
      <c r="B4" s="14"/>
      <c r="C4" s="14"/>
      <c r="D4" s="14"/>
      <c r="E4" s="14"/>
      <c r="F4" s="15"/>
      <c r="G4" s="15"/>
      <c r="H4" s="16"/>
    </row>
    <row r="5" spans="1:8" x14ac:dyDescent="0.25">
      <c r="A5" s="17"/>
      <c r="B5" s="18"/>
      <c r="C5" s="18"/>
      <c r="D5" s="18"/>
      <c r="E5" s="18"/>
      <c r="F5" s="19"/>
      <c r="G5" s="19"/>
      <c r="H5" s="20"/>
    </row>
    <row r="6" spans="1:8" ht="30" x14ac:dyDescent="0.25">
      <c r="A6" s="21" t="s">
        <v>0</v>
      </c>
      <c r="B6" s="22" t="s">
        <v>1</v>
      </c>
      <c r="C6" s="23" t="s">
        <v>2</v>
      </c>
      <c r="D6" s="23" t="s">
        <v>3</v>
      </c>
      <c r="E6" s="23" t="s">
        <v>4</v>
      </c>
      <c r="F6" s="24" t="s">
        <v>5</v>
      </c>
      <c r="G6" s="24" t="s">
        <v>6</v>
      </c>
      <c r="H6" s="25" t="s">
        <v>7</v>
      </c>
    </row>
    <row r="7" spans="1:8" x14ac:dyDescent="0.25">
      <c r="A7" s="26"/>
      <c r="B7" s="27"/>
      <c r="C7" s="27"/>
      <c r="D7" s="27"/>
      <c r="E7" s="27"/>
      <c r="F7" s="28"/>
      <c r="G7" s="28"/>
      <c r="H7" s="29"/>
    </row>
    <row r="8" spans="1:8" x14ac:dyDescent="0.25">
      <c r="A8" s="30">
        <v>50</v>
      </c>
      <c r="B8" s="31" t="s">
        <v>8</v>
      </c>
      <c r="C8" s="32"/>
      <c r="D8" s="32" t="s">
        <v>9</v>
      </c>
      <c r="E8" s="32" t="s">
        <v>9</v>
      </c>
      <c r="F8" s="33">
        <v>65</v>
      </c>
      <c r="G8" s="34">
        <v>4</v>
      </c>
      <c r="H8" s="35">
        <f t="shared" ref="H8:H16" si="0">ROUND(F8*G8/1000,2)</f>
        <v>0.26</v>
      </c>
    </row>
    <row r="9" spans="1:8" x14ac:dyDescent="0.25">
      <c r="A9" s="30">
        <v>70</v>
      </c>
      <c r="B9" s="31" t="s">
        <v>8</v>
      </c>
      <c r="C9" s="32"/>
      <c r="D9" s="32" t="s">
        <v>9</v>
      </c>
      <c r="E9" s="32" t="s">
        <v>9</v>
      </c>
      <c r="F9" s="33">
        <v>97</v>
      </c>
      <c r="G9" s="34">
        <v>2355</v>
      </c>
      <c r="H9" s="35">
        <f t="shared" si="0"/>
        <v>228.44</v>
      </c>
    </row>
    <row r="10" spans="1:8" x14ac:dyDescent="0.25">
      <c r="A10" s="30">
        <v>100</v>
      </c>
      <c r="B10" s="31" t="s">
        <v>8</v>
      </c>
      <c r="C10" s="32"/>
      <c r="D10" s="32" t="s">
        <v>9</v>
      </c>
      <c r="E10" s="32" t="s">
        <v>9</v>
      </c>
      <c r="F10" s="33">
        <v>133</v>
      </c>
      <c r="G10" s="34">
        <v>700</v>
      </c>
      <c r="H10" s="35">
        <f t="shared" si="0"/>
        <v>93.1</v>
      </c>
    </row>
    <row r="11" spans="1:8" x14ac:dyDescent="0.25">
      <c r="A11" s="36">
        <v>100</v>
      </c>
      <c r="B11" s="37" t="s">
        <v>10</v>
      </c>
      <c r="C11" s="38" t="s">
        <v>11</v>
      </c>
      <c r="D11" s="38" t="s">
        <v>12</v>
      </c>
      <c r="E11" s="38" t="s">
        <v>13</v>
      </c>
      <c r="F11" s="39">
        <v>93.54</v>
      </c>
      <c r="G11" s="40">
        <v>9</v>
      </c>
      <c r="H11" s="41">
        <f t="shared" si="0"/>
        <v>0.84</v>
      </c>
    </row>
    <row r="12" spans="1:8" x14ac:dyDescent="0.25">
      <c r="A12" s="36">
        <v>100</v>
      </c>
      <c r="B12" s="37" t="s">
        <v>10</v>
      </c>
      <c r="C12" s="38" t="s">
        <v>14</v>
      </c>
      <c r="D12" s="38" t="s">
        <v>10</v>
      </c>
      <c r="E12" s="38" t="s">
        <v>15</v>
      </c>
      <c r="F12" s="39">
        <v>107</v>
      </c>
      <c r="G12" s="40">
        <v>15</v>
      </c>
      <c r="H12" s="41">
        <f t="shared" si="0"/>
        <v>1.61</v>
      </c>
    </row>
    <row r="13" spans="1:8" x14ac:dyDescent="0.25">
      <c r="A13" s="30">
        <v>150</v>
      </c>
      <c r="B13" s="31" t="s">
        <v>8</v>
      </c>
      <c r="C13" s="32"/>
      <c r="D13" s="32" t="s">
        <v>9</v>
      </c>
      <c r="E13" s="32" t="s">
        <v>9</v>
      </c>
      <c r="F13" s="33">
        <v>190</v>
      </c>
      <c r="G13" s="34">
        <v>1405</v>
      </c>
      <c r="H13" s="35">
        <f t="shared" si="0"/>
        <v>266.95</v>
      </c>
    </row>
    <row r="14" spans="1:8" x14ac:dyDescent="0.25">
      <c r="A14" s="30">
        <v>200</v>
      </c>
      <c r="B14" s="31" t="s">
        <v>8</v>
      </c>
      <c r="C14" s="32"/>
      <c r="D14" s="32" t="s">
        <v>9</v>
      </c>
      <c r="E14" s="32" t="s">
        <v>9</v>
      </c>
      <c r="F14" s="33">
        <v>250</v>
      </c>
      <c r="G14" s="34">
        <v>10</v>
      </c>
      <c r="H14" s="35">
        <f t="shared" si="0"/>
        <v>2.5</v>
      </c>
    </row>
    <row r="15" spans="1:8" x14ac:dyDescent="0.25">
      <c r="A15" s="30">
        <v>250</v>
      </c>
      <c r="B15" s="31" t="s">
        <v>8</v>
      </c>
      <c r="C15" s="32"/>
      <c r="D15" s="32" t="s">
        <v>9</v>
      </c>
      <c r="E15" s="32" t="s">
        <v>9</v>
      </c>
      <c r="F15" s="33">
        <v>315</v>
      </c>
      <c r="G15" s="34">
        <v>433</v>
      </c>
      <c r="H15" s="35">
        <f t="shared" si="0"/>
        <v>136.4</v>
      </c>
    </row>
    <row r="16" spans="1:8" x14ac:dyDescent="0.25">
      <c r="A16" s="30">
        <v>400</v>
      </c>
      <c r="B16" s="31" t="s">
        <v>8</v>
      </c>
      <c r="C16" s="32"/>
      <c r="D16" s="32" t="s">
        <v>9</v>
      </c>
      <c r="E16" s="32" t="s">
        <v>9</v>
      </c>
      <c r="F16" s="33">
        <v>480</v>
      </c>
      <c r="G16" s="34">
        <v>5</v>
      </c>
      <c r="H16" s="35">
        <f t="shared" si="0"/>
        <v>2.4</v>
      </c>
    </row>
    <row r="17" spans="1:8" x14ac:dyDescent="0.25">
      <c r="A17" s="42"/>
      <c r="B17" s="1"/>
      <c r="C17" s="1"/>
      <c r="D17" s="1"/>
      <c r="E17" s="1"/>
      <c r="F17" s="2"/>
      <c r="G17" s="2"/>
      <c r="H17" s="43"/>
    </row>
    <row r="18" spans="1:8" ht="15.75" thickBot="1" x14ac:dyDescent="0.3">
      <c r="A18" s="42"/>
      <c r="B18" s="18" t="s">
        <v>16</v>
      </c>
      <c r="C18" s="18"/>
      <c r="D18" s="18"/>
      <c r="E18" s="18"/>
      <c r="F18" s="2"/>
      <c r="G18" s="3">
        <f>SUM(G7:G17)</f>
        <v>4936</v>
      </c>
      <c r="H18" s="4">
        <f>SUM(H8:H17)</f>
        <v>732.49999999999989</v>
      </c>
    </row>
    <row r="19" spans="1:8" ht="16.5" thickTop="1" thickBot="1" x14ac:dyDescent="0.3">
      <c r="A19" s="44"/>
      <c r="B19" s="45"/>
      <c r="C19" s="45"/>
      <c r="D19" s="45"/>
      <c r="E19" s="45"/>
      <c r="F19" s="5"/>
      <c r="G19" s="6"/>
      <c r="H19" s="7"/>
    </row>
    <row r="20" spans="1:8" ht="15.75" thickBot="1" x14ac:dyDescent="0.3"/>
    <row r="21" spans="1:8" x14ac:dyDescent="0.25">
      <c r="A21" s="13" t="s">
        <v>18</v>
      </c>
      <c r="B21" s="14"/>
      <c r="C21" s="14"/>
      <c r="D21" s="14"/>
      <c r="E21" s="14"/>
      <c r="F21" s="15"/>
      <c r="G21" s="15"/>
      <c r="H21" s="16"/>
    </row>
    <row r="22" spans="1:8" x14ac:dyDescent="0.25">
      <c r="A22" s="17"/>
      <c r="B22" s="18"/>
      <c r="C22" s="18"/>
      <c r="D22" s="18"/>
      <c r="E22" s="18"/>
      <c r="F22" s="19"/>
      <c r="G22" s="19"/>
      <c r="H22" s="20"/>
    </row>
    <row r="23" spans="1:8" ht="30" x14ac:dyDescent="0.25">
      <c r="A23" s="21" t="s">
        <v>0</v>
      </c>
      <c r="B23" s="22" t="s">
        <v>1</v>
      </c>
      <c r="C23" s="23" t="s">
        <v>2</v>
      </c>
      <c r="D23" s="23" t="s">
        <v>3</v>
      </c>
      <c r="E23" s="23" t="s">
        <v>4</v>
      </c>
      <c r="F23" s="24" t="s">
        <v>5</v>
      </c>
      <c r="G23" s="24" t="s">
        <v>6</v>
      </c>
      <c r="H23" s="25" t="s">
        <v>7</v>
      </c>
    </row>
    <row r="24" spans="1:8" x14ac:dyDescent="0.25">
      <c r="A24" s="26"/>
      <c r="B24" s="27"/>
      <c r="C24" s="27"/>
      <c r="D24" s="27"/>
      <c r="E24" s="27"/>
      <c r="F24" s="28"/>
      <c r="G24" s="28"/>
      <c r="H24" s="29"/>
    </row>
    <row r="25" spans="1:8" x14ac:dyDescent="0.25">
      <c r="A25" s="30">
        <v>50</v>
      </c>
      <c r="B25" s="31" t="s">
        <v>8</v>
      </c>
      <c r="C25" s="32"/>
      <c r="D25" s="32" t="s">
        <v>9</v>
      </c>
      <c r="E25" s="32" t="s">
        <v>9</v>
      </c>
      <c r="F25" s="33">
        <v>65</v>
      </c>
      <c r="G25" s="34">
        <v>4</v>
      </c>
      <c r="H25" s="35">
        <f t="shared" ref="H25:H33" si="1">ROUND(F25*G25/1000,2)</f>
        <v>0.26</v>
      </c>
    </row>
    <row r="26" spans="1:8" x14ac:dyDescent="0.25">
      <c r="A26" s="30">
        <v>70</v>
      </c>
      <c r="B26" s="31" t="s">
        <v>8</v>
      </c>
      <c r="C26" s="32"/>
      <c r="D26" s="32" t="s">
        <v>9</v>
      </c>
      <c r="E26" s="32" t="s">
        <v>9</v>
      </c>
      <c r="F26" s="33">
        <v>97</v>
      </c>
      <c r="G26" s="34">
        <v>2355</v>
      </c>
      <c r="H26" s="35">
        <f t="shared" si="1"/>
        <v>228.44</v>
      </c>
    </row>
    <row r="27" spans="1:8" x14ac:dyDescent="0.25">
      <c r="A27" s="30">
        <v>100</v>
      </c>
      <c r="B27" s="31" t="s">
        <v>8</v>
      </c>
      <c r="C27" s="32"/>
      <c r="D27" s="32" t="s">
        <v>9</v>
      </c>
      <c r="E27" s="32" t="s">
        <v>9</v>
      </c>
      <c r="F27" s="33">
        <v>133</v>
      </c>
      <c r="G27" s="34">
        <v>700</v>
      </c>
      <c r="H27" s="35">
        <f t="shared" si="1"/>
        <v>93.1</v>
      </c>
    </row>
    <row r="28" spans="1:8" x14ac:dyDescent="0.25">
      <c r="A28" s="36">
        <v>100</v>
      </c>
      <c r="B28" s="37" t="s">
        <v>10</v>
      </c>
      <c r="C28" s="38" t="s">
        <v>11</v>
      </c>
      <c r="D28" s="38" t="s">
        <v>12</v>
      </c>
      <c r="E28" s="38" t="s">
        <v>13</v>
      </c>
      <c r="F28" s="39">
        <v>93.54</v>
      </c>
      <c r="G28" s="40">
        <v>9</v>
      </c>
      <c r="H28" s="41">
        <f t="shared" si="1"/>
        <v>0.84</v>
      </c>
    </row>
    <row r="29" spans="1:8" x14ac:dyDescent="0.25">
      <c r="A29" s="36">
        <v>100</v>
      </c>
      <c r="B29" s="37" t="s">
        <v>10</v>
      </c>
      <c r="C29" s="38" t="s">
        <v>14</v>
      </c>
      <c r="D29" s="38" t="s">
        <v>10</v>
      </c>
      <c r="E29" s="38" t="s">
        <v>15</v>
      </c>
      <c r="F29" s="39">
        <v>107</v>
      </c>
      <c r="G29" s="40">
        <v>15</v>
      </c>
      <c r="H29" s="41">
        <f t="shared" si="1"/>
        <v>1.61</v>
      </c>
    </row>
    <row r="30" spans="1:8" x14ac:dyDescent="0.25">
      <c r="A30" s="30">
        <v>150</v>
      </c>
      <c r="B30" s="31" t="s">
        <v>8</v>
      </c>
      <c r="C30" s="32"/>
      <c r="D30" s="32" t="s">
        <v>9</v>
      </c>
      <c r="E30" s="32" t="s">
        <v>9</v>
      </c>
      <c r="F30" s="33">
        <v>190</v>
      </c>
      <c r="G30" s="34">
        <v>1405</v>
      </c>
      <c r="H30" s="35">
        <f t="shared" si="1"/>
        <v>266.95</v>
      </c>
    </row>
    <row r="31" spans="1:8" x14ac:dyDescent="0.25">
      <c r="A31" s="30">
        <v>200</v>
      </c>
      <c r="B31" s="31" t="s">
        <v>8</v>
      </c>
      <c r="C31" s="32"/>
      <c r="D31" s="32" t="s">
        <v>9</v>
      </c>
      <c r="E31" s="32" t="s">
        <v>9</v>
      </c>
      <c r="F31" s="33">
        <v>250</v>
      </c>
      <c r="G31" s="34">
        <v>10</v>
      </c>
      <c r="H31" s="35">
        <f t="shared" si="1"/>
        <v>2.5</v>
      </c>
    </row>
    <row r="32" spans="1:8" x14ac:dyDescent="0.25">
      <c r="A32" s="30">
        <v>250</v>
      </c>
      <c r="B32" s="31" t="s">
        <v>8</v>
      </c>
      <c r="C32" s="32"/>
      <c r="D32" s="32" t="s">
        <v>9</v>
      </c>
      <c r="E32" s="32" t="s">
        <v>9</v>
      </c>
      <c r="F32" s="33">
        <v>315</v>
      </c>
      <c r="G32" s="34">
        <v>433</v>
      </c>
      <c r="H32" s="35">
        <f t="shared" si="1"/>
        <v>136.4</v>
      </c>
    </row>
    <row r="33" spans="1:9" x14ac:dyDescent="0.25">
      <c r="A33" s="30">
        <v>400</v>
      </c>
      <c r="B33" s="31" t="s">
        <v>8</v>
      </c>
      <c r="C33" s="32"/>
      <c r="D33" s="32" t="s">
        <v>9</v>
      </c>
      <c r="E33" s="32" t="s">
        <v>9</v>
      </c>
      <c r="F33" s="33">
        <v>480</v>
      </c>
      <c r="G33" s="34">
        <v>5</v>
      </c>
      <c r="H33" s="35">
        <f t="shared" si="1"/>
        <v>2.4</v>
      </c>
    </row>
    <row r="34" spans="1:9" x14ac:dyDescent="0.25">
      <c r="A34" s="42"/>
      <c r="B34" s="1"/>
      <c r="C34" s="1"/>
      <c r="D34" s="1"/>
      <c r="E34" s="1"/>
      <c r="F34" s="2"/>
      <c r="G34" s="2"/>
      <c r="H34" s="43"/>
    </row>
    <row r="35" spans="1:9" ht="15.75" thickBot="1" x14ac:dyDescent="0.3">
      <c r="A35" s="42"/>
      <c r="B35" s="18" t="s">
        <v>16</v>
      </c>
      <c r="C35" s="18"/>
      <c r="D35" s="18"/>
      <c r="E35" s="18"/>
      <c r="F35" s="2"/>
      <c r="G35" s="3">
        <f>SUM(G24:G34)</f>
        <v>4936</v>
      </c>
      <c r="H35" s="4">
        <f>SUM(H25:H34)</f>
        <v>732.49999999999989</v>
      </c>
      <c r="I35" s="48">
        <f>H35-H18</f>
        <v>0</v>
      </c>
    </row>
    <row r="36" spans="1:9" ht="16.5" thickTop="1" thickBot="1" x14ac:dyDescent="0.3">
      <c r="A36" s="44"/>
      <c r="B36" s="45"/>
      <c r="C36" s="45"/>
      <c r="D36" s="45"/>
      <c r="E36" s="45"/>
      <c r="F36" s="5"/>
      <c r="G36" s="6"/>
      <c r="H36" s="7"/>
    </row>
    <row r="37" spans="1:9" ht="15.75" thickBot="1" x14ac:dyDescent="0.3"/>
    <row r="38" spans="1:9" x14ac:dyDescent="0.25">
      <c r="A38" s="13" t="s">
        <v>19</v>
      </c>
      <c r="B38" s="14"/>
      <c r="C38" s="14"/>
      <c r="D38" s="14"/>
      <c r="E38" s="14"/>
      <c r="F38" s="15"/>
      <c r="G38" s="15"/>
      <c r="H38" s="16"/>
    </row>
    <row r="39" spans="1:9" x14ac:dyDescent="0.25">
      <c r="A39" s="17"/>
      <c r="B39" s="18"/>
      <c r="C39" s="18"/>
      <c r="D39" s="18"/>
      <c r="E39" s="18"/>
      <c r="F39" s="19"/>
      <c r="G39" s="19"/>
      <c r="H39" s="20"/>
    </row>
    <row r="40" spans="1:9" ht="30" x14ac:dyDescent="0.25">
      <c r="A40" s="21" t="s">
        <v>0</v>
      </c>
      <c r="B40" s="22" t="s">
        <v>1</v>
      </c>
      <c r="C40" s="23" t="s">
        <v>2</v>
      </c>
      <c r="D40" s="23" t="s">
        <v>3</v>
      </c>
      <c r="E40" s="23" t="s">
        <v>4</v>
      </c>
      <c r="F40" s="24" t="s">
        <v>5</v>
      </c>
      <c r="G40" s="24" t="s">
        <v>6</v>
      </c>
      <c r="H40" s="25" t="s">
        <v>7</v>
      </c>
    </row>
    <row r="41" spans="1:9" x14ac:dyDescent="0.25">
      <c r="A41" s="26"/>
      <c r="B41" s="27"/>
      <c r="C41" s="27"/>
      <c r="D41" s="27"/>
      <c r="E41" s="27"/>
      <c r="F41" s="28"/>
      <c r="G41" s="28"/>
      <c r="H41" s="29"/>
    </row>
    <row r="42" spans="1:9" x14ac:dyDescent="0.25">
      <c r="A42" s="30">
        <v>50</v>
      </c>
      <c r="B42" s="31" t="s">
        <v>8</v>
      </c>
      <c r="C42" s="32"/>
      <c r="D42" s="32" t="s">
        <v>9</v>
      </c>
      <c r="E42" s="32" t="s">
        <v>9</v>
      </c>
      <c r="F42" s="33">
        <v>65</v>
      </c>
      <c r="G42" s="34">
        <v>4</v>
      </c>
      <c r="H42" s="35">
        <f t="shared" ref="H42:H50" si="2">ROUND(F42*G42/1000,2)</f>
        <v>0.26</v>
      </c>
    </row>
    <row r="43" spans="1:9" x14ac:dyDescent="0.25">
      <c r="A43" s="30">
        <v>70</v>
      </c>
      <c r="B43" s="31" t="s">
        <v>8</v>
      </c>
      <c r="C43" s="32"/>
      <c r="D43" s="32" t="s">
        <v>9</v>
      </c>
      <c r="E43" s="32" t="s">
        <v>9</v>
      </c>
      <c r="F43" s="33">
        <v>97</v>
      </c>
      <c r="G43" s="34">
        <v>2355</v>
      </c>
      <c r="H43" s="35">
        <f t="shared" si="2"/>
        <v>228.44</v>
      </c>
    </row>
    <row r="44" spans="1:9" x14ac:dyDescent="0.25">
      <c r="A44" s="30">
        <v>100</v>
      </c>
      <c r="B44" s="31" t="s">
        <v>8</v>
      </c>
      <c r="C44" s="32"/>
      <c r="D44" s="32" t="s">
        <v>9</v>
      </c>
      <c r="E44" s="32" t="s">
        <v>9</v>
      </c>
      <c r="F44" s="33">
        <v>133</v>
      </c>
      <c r="G44" s="34">
        <v>700</v>
      </c>
      <c r="H44" s="35">
        <f t="shared" si="2"/>
        <v>93.1</v>
      </c>
    </row>
    <row r="45" spans="1:9" x14ac:dyDescent="0.25">
      <c r="A45" s="36">
        <v>100</v>
      </c>
      <c r="B45" s="37" t="s">
        <v>10</v>
      </c>
      <c r="C45" s="38" t="s">
        <v>11</v>
      </c>
      <c r="D45" s="38" t="s">
        <v>12</v>
      </c>
      <c r="E45" s="38" t="s">
        <v>13</v>
      </c>
      <c r="F45" s="39">
        <v>93.54</v>
      </c>
      <c r="G45" s="40">
        <v>9</v>
      </c>
      <c r="H45" s="41">
        <f t="shared" si="2"/>
        <v>0.84</v>
      </c>
    </row>
    <row r="46" spans="1:9" x14ac:dyDescent="0.25">
      <c r="A46" s="36">
        <v>100</v>
      </c>
      <c r="B46" s="37" t="s">
        <v>10</v>
      </c>
      <c r="C46" s="38" t="s">
        <v>14</v>
      </c>
      <c r="D46" s="38" t="s">
        <v>10</v>
      </c>
      <c r="E46" s="38" t="s">
        <v>15</v>
      </c>
      <c r="F46" s="39">
        <v>107</v>
      </c>
      <c r="G46" s="40">
        <v>15</v>
      </c>
      <c r="H46" s="41">
        <f t="shared" si="2"/>
        <v>1.61</v>
      </c>
    </row>
    <row r="47" spans="1:9" x14ac:dyDescent="0.25">
      <c r="A47" s="30">
        <v>150</v>
      </c>
      <c r="B47" s="31" t="s">
        <v>8</v>
      </c>
      <c r="C47" s="32"/>
      <c r="D47" s="32" t="s">
        <v>9</v>
      </c>
      <c r="E47" s="32" t="s">
        <v>9</v>
      </c>
      <c r="F47" s="33">
        <v>190</v>
      </c>
      <c r="G47" s="34">
        <v>1405</v>
      </c>
      <c r="H47" s="35">
        <f t="shared" si="2"/>
        <v>266.95</v>
      </c>
    </row>
    <row r="48" spans="1:9" x14ac:dyDescent="0.25">
      <c r="A48" s="30">
        <v>200</v>
      </c>
      <c r="B48" s="31" t="s">
        <v>8</v>
      </c>
      <c r="C48" s="32"/>
      <c r="D48" s="32" t="s">
        <v>9</v>
      </c>
      <c r="E48" s="32" t="s">
        <v>9</v>
      </c>
      <c r="F48" s="33">
        <v>250</v>
      </c>
      <c r="G48" s="34">
        <v>10</v>
      </c>
      <c r="H48" s="35">
        <f t="shared" si="2"/>
        <v>2.5</v>
      </c>
    </row>
    <row r="49" spans="1:9" x14ac:dyDescent="0.25">
      <c r="A49" s="30">
        <v>250</v>
      </c>
      <c r="B49" s="31" t="s">
        <v>8</v>
      </c>
      <c r="C49" s="32"/>
      <c r="D49" s="32" t="s">
        <v>9</v>
      </c>
      <c r="E49" s="32" t="s">
        <v>9</v>
      </c>
      <c r="F49" s="33">
        <v>315</v>
      </c>
      <c r="G49" s="34">
        <v>433</v>
      </c>
      <c r="H49" s="35">
        <f t="shared" si="2"/>
        <v>136.4</v>
      </c>
    </row>
    <row r="50" spans="1:9" x14ac:dyDescent="0.25">
      <c r="A50" s="30">
        <v>400</v>
      </c>
      <c r="B50" s="31" t="s">
        <v>8</v>
      </c>
      <c r="C50" s="32"/>
      <c r="D50" s="32" t="s">
        <v>9</v>
      </c>
      <c r="E50" s="32" t="s">
        <v>9</v>
      </c>
      <c r="F50" s="33">
        <v>480</v>
      </c>
      <c r="G50" s="34">
        <v>5</v>
      </c>
      <c r="H50" s="35">
        <f t="shared" si="2"/>
        <v>2.4</v>
      </c>
    </row>
    <row r="51" spans="1:9" x14ac:dyDescent="0.25">
      <c r="A51" s="42"/>
      <c r="B51" s="1"/>
      <c r="C51" s="1"/>
      <c r="D51" s="1"/>
      <c r="E51" s="1"/>
      <c r="F51" s="2"/>
      <c r="G51" s="2"/>
      <c r="H51" s="43"/>
    </row>
    <row r="52" spans="1:9" ht="15.75" thickBot="1" x14ac:dyDescent="0.3">
      <c r="A52" s="42"/>
      <c r="B52" s="18" t="s">
        <v>16</v>
      </c>
      <c r="C52" s="18"/>
      <c r="D52" s="18"/>
      <c r="E52" s="18"/>
      <c r="F52" s="2"/>
      <c r="G52" s="3">
        <f>SUM(G41:G51)</f>
        <v>4936</v>
      </c>
      <c r="H52" s="4">
        <f>SUM(H42:H51)</f>
        <v>732.49999999999989</v>
      </c>
      <c r="I52" s="48">
        <f>H52-H35</f>
        <v>0</v>
      </c>
    </row>
    <row r="53" spans="1:9" ht="16.5" thickTop="1" thickBot="1" x14ac:dyDescent="0.3">
      <c r="A53" s="44"/>
      <c r="B53" s="45"/>
      <c r="C53" s="45"/>
      <c r="D53" s="45"/>
      <c r="E53" s="45"/>
      <c r="F53" s="5"/>
      <c r="G53" s="6"/>
      <c r="H53" s="7"/>
    </row>
    <row r="54" spans="1:9" ht="15.75" thickBot="1" x14ac:dyDescent="0.3"/>
    <row r="55" spans="1:9" x14ac:dyDescent="0.25">
      <c r="A55" s="13" t="s">
        <v>20</v>
      </c>
      <c r="B55" s="14"/>
      <c r="C55" s="14"/>
      <c r="D55" s="14"/>
      <c r="E55" s="14"/>
      <c r="F55" s="15"/>
      <c r="G55" s="15"/>
      <c r="H55" s="16"/>
    </row>
    <row r="56" spans="1:9" x14ac:dyDescent="0.25">
      <c r="A56" s="17"/>
      <c r="B56" s="18"/>
      <c r="C56" s="18"/>
      <c r="D56" s="18"/>
      <c r="E56" s="18"/>
      <c r="F56" s="19"/>
      <c r="G56" s="19"/>
      <c r="H56" s="20"/>
    </row>
    <row r="57" spans="1:9" ht="30" x14ac:dyDescent="0.25">
      <c r="A57" s="21" t="s">
        <v>0</v>
      </c>
      <c r="B57" s="22" t="s">
        <v>1</v>
      </c>
      <c r="C57" s="23" t="s">
        <v>2</v>
      </c>
      <c r="D57" s="23" t="s">
        <v>3</v>
      </c>
      <c r="E57" s="23" t="s">
        <v>4</v>
      </c>
      <c r="F57" s="24" t="s">
        <v>5</v>
      </c>
      <c r="G57" s="24" t="s">
        <v>6</v>
      </c>
      <c r="H57" s="25" t="s">
        <v>7</v>
      </c>
    </row>
    <row r="58" spans="1:9" x14ac:dyDescent="0.25">
      <c r="A58" s="26"/>
      <c r="B58" s="27"/>
      <c r="C58" s="27"/>
      <c r="D58" s="27"/>
      <c r="E58" s="27"/>
      <c r="F58" s="28"/>
      <c r="G58" s="28"/>
      <c r="H58" s="29"/>
    </row>
    <row r="59" spans="1:9" x14ac:dyDescent="0.25">
      <c r="A59" s="36">
        <v>49</v>
      </c>
      <c r="B59" s="37" t="s">
        <v>10</v>
      </c>
      <c r="C59" s="38"/>
      <c r="D59" s="38" t="s">
        <v>10</v>
      </c>
      <c r="E59" s="38"/>
      <c r="F59" s="39">
        <v>49</v>
      </c>
      <c r="G59" s="40">
        <v>677</v>
      </c>
      <c r="H59" s="41">
        <f>ROUND(F59*G59/1000,2)</f>
        <v>33.17</v>
      </c>
    </row>
    <row r="60" spans="1:9" x14ac:dyDescent="0.25">
      <c r="A60" s="30">
        <v>50</v>
      </c>
      <c r="B60" s="31" t="s">
        <v>8</v>
      </c>
      <c r="C60" s="32"/>
      <c r="D60" s="32" t="s">
        <v>9</v>
      </c>
      <c r="E60" s="32" t="s">
        <v>9</v>
      </c>
      <c r="F60" s="33">
        <v>65</v>
      </c>
      <c r="G60" s="34">
        <v>4</v>
      </c>
      <c r="H60" s="35">
        <f t="shared" ref="H60:H71" si="3">ROUND(F60*G60/1000,2)</f>
        <v>0.26</v>
      </c>
    </row>
    <row r="61" spans="1:9" x14ac:dyDescent="0.25">
      <c r="A61" s="30">
        <v>70</v>
      </c>
      <c r="B61" s="31" t="s">
        <v>8</v>
      </c>
      <c r="C61" s="32"/>
      <c r="D61" s="32" t="s">
        <v>9</v>
      </c>
      <c r="E61" s="32" t="s">
        <v>9</v>
      </c>
      <c r="F61" s="33">
        <v>97</v>
      </c>
      <c r="G61" s="34">
        <f>2355-677</f>
        <v>1678</v>
      </c>
      <c r="H61" s="35">
        <f t="shared" si="3"/>
        <v>162.77000000000001</v>
      </c>
    </row>
    <row r="62" spans="1:9" x14ac:dyDescent="0.25">
      <c r="A62" s="30">
        <v>100</v>
      </c>
      <c r="B62" s="31" t="s">
        <v>8</v>
      </c>
      <c r="C62" s="32"/>
      <c r="D62" s="32" t="s">
        <v>9</v>
      </c>
      <c r="E62" s="32" t="s">
        <v>9</v>
      </c>
      <c r="F62" s="33">
        <v>133</v>
      </c>
      <c r="G62" s="34">
        <f>700-195</f>
        <v>505</v>
      </c>
      <c r="H62" s="35">
        <f t="shared" si="3"/>
        <v>67.17</v>
      </c>
    </row>
    <row r="63" spans="1:9" x14ac:dyDescent="0.25">
      <c r="A63" s="36">
        <v>100</v>
      </c>
      <c r="B63" s="37" t="s">
        <v>10</v>
      </c>
      <c r="C63" s="38" t="s">
        <v>11</v>
      </c>
      <c r="D63" s="38" t="s">
        <v>12</v>
      </c>
      <c r="E63" s="38" t="s">
        <v>13</v>
      </c>
      <c r="F63" s="39">
        <v>93.54</v>
      </c>
      <c r="G63" s="40">
        <v>9</v>
      </c>
      <c r="H63" s="41">
        <f>ROUND(F63*G63/1000,2)</f>
        <v>0.84</v>
      </c>
    </row>
    <row r="64" spans="1:9" x14ac:dyDescent="0.25">
      <c r="A64" s="36">
        <v>72</v>
      </c>
      <c r="B64" s="37" t="s">
        <v>10</v>
      </c>
      <c r="C64" s="38"/>
      <c r="D64" s="38" t="s">
        <v>10</v>
      </c>
      <c r="E64" s="38"/>
      <c r="F64" s="39">
        <v>72</v>
      </c>
      <c r="G64" s="40">
        <v>194</v>
      </c>
      <c r="H64" s="41">
        <f>ROUND(F64*G64/1000,2)</f>
        <v>13.97</v>
      </c>
    </row>
    <row r="65" spans="1:9" x14ac:dyDescent="0.25">
      <c r="A65" s="36">
        <v>95</v>
      </c>
      <c r="B65" s="37" t="s">
        <v>10</v>
      </c>
      <c r="C65" s="38"/>
      <c r="D65" s="38" t="s">
        <v>10</v>
      </c>
      <c r="E65" s="38"/>
      <c r="F65" s="39">
        <v>95</v>
      </c>
      <c r="G65" s="40">
        <v>371</v>
      </c>
      <c r="H65" s="41">
        <f>ROUND(F65*G65/1000,2)</f>
        <v>35.25</v>
      </c>
    </row>
    <row r="66" spans="1:9" x14ac:dyDescent="0.25">
      <c r="A66" s="36">
        <v>100</v>
      </c>
      <c r="B66" s="37" t="s">
        <v>10</v>
      </c>
      <c r="C66" s="38" t="s">
        <v>14</v>
      </c>
      <c r="D66" s="38" t="s">
        <v>10</v>
      </c>
      <c r="E66" s="38" t="s">
        <v>15</v>
      </c>
      <c r="F66" s="39">
        <v>107</v>
      </c>
      <c r="G66" s="40">
        <v>15</v>
      </c>
      <c r="H66" s="41">
        <f t="shared" si="3"/>
        <v>1.61</v>
      </c>
    </row>
    <row r="67" spans="1:9" x14ac:dyDescent="0.25">
      <c r="A67" s="36">
        <v>133</v>
      </c>
      <c r="B67" s="37" t="s">
        <v>10</v>
      </c>
      <c r="C67" s="38"/>
      <c r="D67" s="38" t="s">
        <v>10</v>
      </c>
      <c r="E67" s="38"/>
      <c r="F67" s="39">
        <v>133</v>
      </c>
      <c r="G67" s="40">
        <v>113</v>
      </c>
      <c r="H67" s="41">
        <f>ROUND(F67*G67/1000,2)</f>
        <v>15.03</v>
      </c>
    </row>
    <row r="68" spans="1:9" x14ac:dyDescent="0.25">
      <c r="A68" s="30">
        <v>150</v>
      </c>
      <c r="B68" s="31" t="s">
        <v>8</v>
      </c>
      <c r="C68" s="32"/>
      <c r="D68" s="32" t="s">
        <v>9</v>
      </c>
      <c r="E68" s="32" t="s">
        <v>9</v>
      </c>
      <c r="F68" s="33">
        <v>190</v>
      </c>
      <c r="G68" s="34">
        <f>1405-370</f>
        <v>1035</v>
      </c>
      <c r="H68" s="35">
        <f t="shared" si="3"/>
        <v>196.65</v>
      </c>
    </row>
    <row r="69" spans="1:9" x14ac:dyDescent="0.25">
      <c r="A69" s="30">
        <v>200</v>
      </c>
      <c r="B69" s="31" t="s">
        <v>8</v>
      </c>
      <c r="C69" s="32"/>
      <c r="D69" s="32" t="s">
        <v>9</v>
      </c>
      <c r="E69" s="32" t="s">
        <v>9</v>
      </c>
      <c r="F69" s="33">
        <v>250</v>
      </c>
      <c r="G69" s="34">
        <f>10-10</f>
        <v>0</v>
      </c>
      <c r="H69" s="35">
        <f t="shared" si="3"/>
        <v>0</v>
      </c>
    </row>
    <row r="70" spans="1:9" x14ac:dyDescent="0.25">
      <c r="A70" s="30">
        <v>250</v>
      </c>
      <c r="B70" s="31" t="s">
        <v>8</v>
      </c>
      <c r="C70" s="32"/>
      <c r="D70" s="32" t="s">
        <v>9</v>
      </c>
      <c r="E70" s="32" t="s">
        <v>9</v>
      </c>
      <c r="F70" s="33">
        <v>315</v>
      </c>
      <c r="G70" s="34">
        <f>433-103</f>
        <v>330</v>
      </c>
      <c r="H70" s="35">
        <f t="shared" si="3"/>
        <v>103.95</v>
      </c>
    </row>
    <row r="71" spans="1:9" x14ac:dyDescent="0.25">
      <c r="A71" s="30">
        <v>400</v>
      </c>
      <c r="B71" s="31" t="s">
        <v>8</v>
      </c>
      <c r="C71" s="32"/>
      <c r="D71" s="32" t="s">
        <v>9</v>
      </c>
      <c r="E71" s="32" t="s">
        <v>9</v>
      </c>
      <c r="F71" s="33">
        <v>480</v>
      </c>
      <c r="G71" s="34">
        <v>5</v>
      </c>
      <c r="H71" s="35">
        <f t="shared" si="3"/>
        <v>2.4</v>
      </c>
    </row>
    <row r="72" spans="1:9" x14ac:dyDescent="0.25">
      <c r="A72" s="42"/>
      <c r="B72" s="1"/>
      <c r="C72" s="1"/>
      <c r="D72" s="1"/>
      <c r="E72" s="1"/>
      <c r="F72" s="2"/>
      <c r="G72" s="2"/>
      <c r="H72" s="43"/>
    </row>
    <row r="73" spans="1:9" ht="15.75" thickBot="1" x14ac:dyDescent="0.3">
      <c r="A73" s="42"/>
      <c r="B73" s="18" t="s">
        <v>16</v>
      </c>
      <c r="C73" s="18"/>
      <c r="D73" s="18"/>
      <c r="E73" s="18"/>
      <c r="F73" s="2"/>
      <c r="G73" s="3">
        <f>SUM(G58:G72)</f>
        <v>4936</v>
      </c>
      <c r="H73" s="4">
        <f>SUM(H59:H72)</f>
        <v>633.07000000000005</v>
      </c>
      <c r="I73" s="48">
        <f>H73-H52</f>
        <v>-99.429999999999836</v>
      </c>
    </row>
    <row r="74" spans="1:9" ht="16.5" thickTop="1" thickBot="1" x14ac:dyDescent="0.3">
      <c r="A74" s="44"/>
      <c r="B74" s="45"/>
      <c r="C74" s="45"/>
      <c r="D74" s="45"/>
      <c r="E74" s="45"/>
      <c r="F74" s="5"/>
      <c r="G74" s="6"/>
      <c r="H74" s="7"/>
    </row>
    <row r="75" spans="1:9" ht="15.75" thickBot="1" x14ac:dyDescent="0.3"/>
    <row r="76" spans="1:9" x14ac:dyDescent="0.25">
      <c r="A76" s="13" t="s">
        <v>21</v>
      </c>
      <c r="B76" s="14"/>
      <c r="C76" s="14"/>
      <c r="D76" s="14"/>
      <c r="E76" s="14"/>
      <c r="F76" s="15"/>
      <c r="G76" s="15"/>
      <c r="H76" s="16"/>
    </row>
    <row r="77" spans="1:9" x14ac:dyDescent="0.25">
      <c r="A77" s="17"/>
      <c r="B77" s="18"/>
      <c r="C77" s="18"/>
      <c r="D77" s="18"/>
      <c r="E77" s="18"/>
      <c r="F77" s="19"/>
      <c r="G77" s="19"/>
      <c r="H77" s="20"/>
    </row>
    <row r="78" spans="1:9" ht="30" x14ac:dyDescent="0.25">
      <c r="A78" s="21" t="s">
        <v>0</v>
      </c>
      <c r="B78" s="22" t="s">
        <v>1</v>
      </c>
      <c r="C78" s="23" t="s">
        <v>2</v>
      </c>
      <c r="D78" s="23" t="s">
        <v>3</v>
      </c>
      <c r="E78" s="23" t="s">
        <v>4</v>
      </c>
      <c r="F78" s="24" t="s">
        <v>5</v>
      </c>
      <c r="G78" s="24" t="s">
        <v>6</v>
      </c>
      <c r="H78" s="25" t="s">
        <v>7</v>
      </c>
    </row>
    <row r="79" spans="1:9" x14ac:dyDescent="0.25">
      <c r="A79" s="26"/>
      <c r="B79" s="27"/>
      <c r="C79" s="27"/>
      <c r="D79" s="27"/>
      <c r="E79" s="27"/>
      <c r="F79" s="28"/>
      <c r="G79" s="28"/>
      <c r="H79" s="29"/>
    </row>
    <row r="80" spans="1:9" x14ac:dyDescent="0.25">
      <c r="A80" s="36">
        <v>49</v>
      </c>
      <c r="B80" s="37" t="s">
        <v>10</v>
      </c>
      <c r="C80" s="38"/>
      <c r="D80" s="38" t="s">
        <v>10</v>
      </c>
      <c r="E80" s="38"/>
      <c r="F80" s="39">
        <v>49</v>
      </c>
      <c r="G80" s="40">
        <f>677+952+3+1</f>
        <v>1633</v>
      </c>
      <c r="H80" s="41">
        <f>ROUND(F80*G80/1000,2)</f>
        <v>80.02</v>
      </c>
    </row>
    <row r="81" spans="1:9" x14ac:dyDescent="0.25">
      <c r="A81" s="30">
        <v>50</v>
      </c>
      <c r="B81" s="31" t="s">
        <v>8</v>
      </c>
      <c r="C81" s="32"/>
      <c r="D81" s="32" t="s">
        <v>9</v>
      </c>
      <c r="E81" s="32" t="s">
        <v>9</v>
      </c>
      <c r="F81" s="33">
        <v>65</v>
      </c>
      <c r="G81" s="34">
        <v>4</v>
      </c>
      <c r="H81" s="35">
        <f t="shared" ref="H81:H92" si="4">ROUND(F81*G81/1000,2)</f>
        <v>0.26</v>
      </c>
    </row>
    <row r="82" spans="1:9" x14ac:dyDescent="0.25">
      <c r="A82" s="30">
        <v>70</v>
      </c>
      <c r="B82" s="31" t="s">
        <v>8</v>
      </c>
      <c r="C82" s="32"/>
      <c r="D82" s="32" t="s">
        <v>9</v>
      </c>
      <c r="E82" s="32" t="s">
        <v>9</v>
      </c>
      <c r="F82" s="33">
        <v>97</v>
      </c>
      <c r="G82" s="34">
        <f>1678-952</f>
        <v>726</v>
      </c>
      <c r="H82" s="35">
        <f t="shared" si="4"/>
        <v>70.42</v>
      </c>
    </row>
    <row r="83" spans="1:9" x14ac:dyDescent="0.25">
      <c r="A83" s="30">
        <v>100</v>
      </c>
      <c r="B83" s="31" t="s">
        <v>8</v>
      </c>
      <c r="C83" s="32"/>
      <c r="D83" s="32" t="s">
        <v>9</v>
      </c>
      <c r="E83" s="32" t="s">
        <v>9</v>
      </c>
      <c r="F83" s="33">
        <v>133</v>
      </c>
      <c r="G83" s="34">
        <f>505-3-199</f>
        <v>303</v>
      </c>
      <c r="H83" s="35">
        <f t="shared" si="4"/>
        <v>40.299999999999997</v>
      </c>
    </row>
    <row r="84" spans="1:9" x14ac:dyDescent="0.25">
      <c r="A84" s="36">
        <v>100</v>
      </c>
      <c r="B84" s="37" t="s">
        <v>10</v>
      </c>
      <c r="C84" s="38" t="s">
        <v>11</v>
      </c>
      <c r="D84" s="38" t="s">
        <v>12</v>
      </c>
      <c r="E84" s="38" t="s">
        <v>13</v>
      </c>
      <c r="F84" s="39">
        <v>93.54</v>
      </c>
      <c r="G84" s="40">
        <v>9</v>
      </c>
      <c r="H84" s="41">
        <f>ROUND(F84*G84/1000,2)</f>
        <v>0.84</v>
      </c>
    </row>
    <row r="85" spans="1:9" x14ac:dyDescent="0.25">
      <c r="A85" s="36">
        <v>72</v>
      </c>
      <c r="B85" s="37" t="s">
        <v>10</v>
      </c>
      <c r="C85" s="38"/>
      <c r="D85" s="38" t="s">
        <v>10</v>
      </c>
      <c r="E85" s="38"/>
      <c r="F85" s="39">
        <v>72</v>
      </c>
      <c r="G85" s="40">
        <f>194+199</f>
        <v>393</v>
      </c>
      <c r="H85" s="41">
        <f>ROUND(F85*G85/1000,2)</f>
        <v>28.3</v>
      </c>
    </row>
    <row r="86" spans="1:9" x14ac:dyDescent="0.25">
      <c r="A86" s="36">
        <v>95</v>
      </c>
      <c r="B86" s="37" t="s">
        <v>10</v>
      </c>
      <c r="C86" s="38"/>
      <c r="D86" s="38" t="s">
        <v>10</v>
      </c>
      <c r="E86" s="38"/>
      <c r="F86" s="39">
        <v>95</v>
      </c>
      <c r="G86" s="40">
        <f>371+466</f>
        <v>837</v>
      </c>
      <c r="H86" s="41">
        <f>ROUND(F86*G86/1000,2)</f>
        <v>79.52</v>
      </c>
    </row>
    <row r="87" spans="1:9" x14ac:dyDescent="0.25">
      <c r="A87" s="36">
        <v>100</v>
      </c>
      <c r="B87" s="37" t="s">
        <v>10</v>
      </c>
      <c r="C87" s="38" t="s">
        <v>14</v>
      </c>
      <c r="D87" s="38" t="s">
        <v>10</v>
      </c>
      <c r="E87" s="38" t="s">
        <v>15</v>
      </c>
      <c r="F87" s="39">
        <v>107</v>
      </c>
      <c r="G87" s="40">
        <v>15</v>
      </c>
      <c r="H87" s="41">
        <f t="shared" si="4"/>
        <v>1.61</v>
      </c>
    </row>
    <row r="88" spans="1:9" x14ac:dyDescent="0.25">
      <c r="A88" s="36">
        <v>133</v>
      </c>
      <c r="B88" s="37" t="s">
        <v>10</v>
      </c>
      <c r="C88" s="38"/>
      <c r="D88" s="38" t="s">
        <v>10</v>
      </c>
      <c r="E88" s="38"/>
      <c r="F88" s="39">
        <v>133</v>
      </c>
      <c r="G88" s="40">
        <f>113+30</f>
        <v>143</v>
      </c>
      <c r="H88" s="41">
        <f>ROUND(F88*G88/1000,2)</f>
        <v>19.02</v>
      </c>
    </row>
    <row r="89" spans="1:9" x14ac:dyDescent="0.25">
      <c r="A89" s="30">
        <v>150</v>
      </c>
      <c r="B89" s="31" t="s">
        <v>8</v>
      </c>
      <c r="C89" s="32"/>
      <c r="D89" s="32" t="s">
        <v>9</v>
      </c>
      <c r="E89" s="32" t="s">
        <v>9</v>
      </c>
      <c r="F89" s="33">
        <v>190</v>
      </c>
      <c r="G89" s="34">
        <f>1035-466-1</f>
        <v>568</v>
      </c>
      <c r="H89" s="35">
        <f t="shared" si="4"/>
        <v>107.92</v>
      </c>
    </row>
    <row r="90" spans="1:9" x14ac:dyDescent="0.25">
      <c r="A90" s="30">
        <v>200</v>
      </c>
      <c r="B90" s="31" t="s">
        <v>8</v>
      </c>
      <c r="C90" s="32"/>
      <c r="D90" s="32" t="s">
        <v>9</v>
      </c>
      <c r="E90" s="32" t="s">
        <v>9</v>
      </c>
      <c r="F90" s="33">
        <v>250</v>
      </c>
      <c r="G90" s="34">
        <v>0</v>
      </c>
      <c r="H90" s="35">
        <f t="shared" si="4"/>
        <v>0</v>
      </c>
    </row>
    <row r="91" spans="1:9" x14ac:dyDescent="0.25">
      <c r="A91" s="30">
        <v>250</v>
      </c>
      <c r="B91" s="31" t="s">
        <v>8</v>
      </c>
      <c r="C91" s="32"/>
      <c r="D91" s="32" t="s">
        <v>9</v>
      </c>
      <c r="E91" s="32" t="s">
        <v>9</v>
      </c>
      <c r="F91" s="33">
        <v>315</v>
      </c>
      <c r="G91" s="34">
        <f>330-30</f>
        <v>300</v>
      </c>
      <c r="H91" s="35">
        <f t="shared" si="4"/>
        <v>94.5</v>
      </c>
    </row>
    <row r="92" spans="1:9" x14ac:dyDescent="0.25">
      <c r="A92" s="30">
        <v>400</v>
      </c>
      <c r="B92" s="31" t="s">
        <v>8</v>
      </c>
      <c r="C92" s="32"/>
      <c r="D92" s="32" t="s">
        <v>9</v>
      </c>
      <c r="E92" s="32" t="s">
        <v>9</v>
      </c>
      <c r="F92" s="33">
        <v>480</v>
      </c>
      <c r="G92" s="34">
        <v>5</v>
      </c>
      <c r="H92" s="35">
        <f t="shared" si="4"/>
        <v>2.4</v>
      </c>
    </row>
    <row r="93" spans="1:9" x14ac:dyDescent="0.25">
      <c r="A93" s="42"/>
      <c r="B93" s="1"/>
      <c r="C93" s="1"/>
      <c r="D93" s="1"/>
      <c r="E93" s="1"/>
      <c r="F93" s="2"/>
      <c r="G93" s="2"/>
      <c r="H93" s="43"/>
    </row>
    <row r="94" spans="1:9" ht="15.75" thickBot="1" x14ac:dyDescent="0.3">
      <c r="A94" s="42"/>
      <c r="B94" s="18" t="s">
        <v>16</v>
      </c>
      <c r="C94" s="18"/>
      <c r="D94" s="18"/>
      <c r="E94" s="18"/>
      <c r="F94" s="2"/>
      <c r="G94" s="3">
        <f>SUM(G79:G93)</f>
        <v>4936</v>
      </c>
      <c r="H94" s="4">
        <f>SUM(H80:H93)</f>
        <v>525.11</v>
      </c>
      <c r="I94" s="48">
        <f>H94-H73</f>
        <v>-107.96000000000004</v>
      </c>
    </row>
    <row r="95" spans="1:9" ht="16.5" thickTop="1" thickBot="1" x14ac:dyDescent="0.3">
      <c r="A95" s="44"/>
      <c r="B95" s="45"/>
      <c r="C95" s="45"/>
      <c r="D95" s="45"/>
      <c r="E95" s="45"/>
      <c r="F95" s="5"/>
      <c r="G95" s="6"/>
      <c r="H95" s="7"/>
    </row>
    <row r="96" spans="1:9" ht="15.75" thickBot="1" x14ac:dyDescent="0.3"/>
    <row r="97" spans="1:8" x14ac:dyDescent="0.25">
      <c r="A97" s="13" t="s">
        <v>22</v>
      </c>
      <c r="B97" s="14"/>
      <c r="C97" s="14"/>
      <c r="D97" s="14"/>
      <c r="E97" s="14"/>
      <c r="F97" s="15"/>
      <c r="G97" s="15"/>
      <c r="H97" s="16"/>
    </row>
    <row r="98" spans="1:8" x14ac:dyDescent="0.25">
      <c r="A98" s="17"/>
      <c r="B98" s="18"/>
      <c r="C98" s="18"/>
      <c r="D98" s="18"/>
      <c r="E98" s="18"/>
      <c r="F98" s="19"/>
      <c r="G98" s="19"/>
      <c r="H98" s="20"/>
    </row>
    <row r="99" spans="1:8" ht="30" x14ac:dyDescent="0.25">
      <c r="A99" s="21" t="s">
        <v>0</v>
      </c>
      <c r="B99" s="22" t="s">
        <v>1</v>
      </c>
      <c r="C99" s="23" t="s">
        <v>2</v>
      </c>
      <c r="D99" s="23" t="s">
        <v>3</v>
      </c>
      <c r="E99" s="23" t="s">
        <v>4</v>
      </c>
      <c r="F99" s="24" t="s">
        <v>5</v>
      </c>
      <c r="G99" s="24" t="s">
        <v>6</v>
      </c>
      <c r="H99" s="25" t="s">
        <v>7</v>
      </c>
    </row>
    <row r="100" spans="1:8" x14ac:dyDescent="0.25">
      <c r="A100" s="26"/>
      <c r="B100" s="27"/>
      <c r="C100" s="27"/>
      <c r="D100" s="27"/>
      <c r="E100" s="27"/>
      <c r="F100" s="28"/>
      <c r="G100" s="28"/>
      <c r="H100" s="29"/>
    </row>
    <row r="101" spans="1:8" x14ac:dyDescent="0.25">
      <c r="A101" s="36">
        <v>49</v>
      </c>
      <c r="B101" s="37" t="s">
        <v>10</v>
      </c>
      <c r="C101" s="38"/>
      <c r="D101" s="38" t="s">
        <v>10</v>
      </c>
      <c r="E101" s="38"/>
      <c r="F101" s="39">
        <v>49</v>
      </c>
      <c r="G101" s="40">
        <v>1633</v>
      </c>
      <c r="H101" s="41">
        <f>ROUND(F101*G101/1000,2)</f>
        <v>80.02</v>
      </c>
    </row>
    <row r="102" spans="1:8" x14ac:dyDescent="0.25">
      <c r="A102" s="30">
        <v>50</v>
      </c>
      <c r="B102" s="31" t="s">
        <v>8</v>
      </c>
      <c r="C102" s="32"/>
      <c r="D102" s="32" t="s">
        <v>9</v>
      </c>
      <c r="E102" s="32" t="s">
        <v>9</v>
      </c>
      <c r="F102" s="33">
        <v>65</v>
      </c>
      <c r="G102" s="34">
        <v>4</v>
      </c>
      <c r="H102" s="35">
        <f t="shared" ref="H102:H113" si="5">ROUND(F102*G102/1000,2)</f>
        <v>0.26</v>
      </c>
    </row>
    <row r="103" spans="1:8" x14ac:dyDescent="0.25">
      <c r="A103" s="30">
        <v>70</v>
      </c>
      <c r="B103" s="31" t="s">
        <v>8</v>
      </c>
      <c r="C103" s="32"/>
      <c r="D103" s="32" t="s">
        <v>9</v>
      </c>
      <c r="E103" s="32" t="s">
        <v>9</v>
      </c>
      <c r="F103" s="33">
        <v>97</v>
      </c>
      <c r="G103" s="34">
        <v>726</v>
      </c>
      <c r="H103" s="35">
        <f t="shared" si="5"/>
        <v>70.42</v>
      </c>
    </row>
    <row r="104" spans="1:8" x14ac:dyDescent="0.25">
      <c r="A104" s="30">
        <v>100</v>
      </c>
      <c r="B104" s="31" t="s">
        <v>8</v>
      </c>
      <c r="C104" s="32"/>
      <c r="D104" s="32" t="s">
        <v>9</v>
      </c>
      <c r="E104" s="32" t="s">
        <v>9</v>
      </c>
      <c r="F104" s="33">
        <v>133</v>
      </c>
      <c r="G104" s="34">
        <v>303</v>
      </c>
      <c r="H104" s="35">
        <f t="shared" si="5"/>
        <v>40.299999999999997</v>
      </c>
    </row>
    <row r="105" spans="1:8" x14ac:dyDescent="0.25">
      <c r="A105" s="36">
        <v>100</v>
      </c>
      <c r="B105" s="37" t="s">
        <v>10</v>
      </c>
      <c r="C105" s="38" t="s">
        <v>11</v>
      </c>
      <c r="D105" s="38" t="s">
        <v>12</v>
      </c>
      <c r="E105" s="38" t="s">
        <v>13</v>
      </c>
      <c r="F105" s="39">
        <v>93.54</v>
      </c>
      <c r="G105" s="40">
        <v>9</v>
      </c>
      <c r="H105" s="41">
        <f>ROUND(F105*G105/1000,2)</f>
        <v>0.84</v>
      </c>
    </row>
    <row r="106" spans="1:8" x14ac:dyDescent="0.25">
      <c r="A106" s="36">
        <v>72</v>
      </c>
      <c r="B106" s="37" t="s">
        <v>10</v>
      </c>
      <c r="C106" s="38"/>
      <c r="D106" s="38" t="s">
        <v>10</v>
      </c>
      <c r="E106" s="38"/>
      <c r="F106" s="39">
        <v>72</v>
      </c>
      <c r="G106" s="40">
        <v>393</v>
      </c>
      <c r="H106" s="41">
        <f>ROUND(F106*G106/1000,2)</f>
        <v>28.3</v>
      </c>
    </row>
    <row r="107" spans="1:8" x14ac:dyDescent="0.25">
      <c r="A107" s="36">
        <v>95</v>
      </c>
      <c r="B107" s="37" t="s">
        <v>10</v>
      </c>
      <c r="C107" s="38"/>
      <c r="D107" s="38" t="s">
        <v>10</v>
      </c>
      <c r="E107" s="38"/>
      <c r="F107" s="39">
        <v>95</v>
      </c>
      <c r="G107" s="40">
        <v>837</v>
      </c>
      <c r="H107" s="41">
        <f>ROUND(F107*G107/1000,2)</f>
        <v>79.52</v>
      </c>
    </row>
    <row r="108" spans="1:8" x14ac:dyDescent="0.25">
      <c r="A108" s="36">
        <v>100</v>
      </c>
      <c r="B108" s="37" t="s">
        <v>10</v>
      </c>
      <c r="C108" s="38" t="s">
        <v>14</v>
      </c>
      <c r="D108" s="38" t="s">
        <v>10</v>
      </c>
      <c r="E108" s="38" t="s">
        <v>15</v>
      </c>
      <c r="F108" s="39">
        <v>107</v>
      </c>
      <c r="G108" s="40">
        <v>15</v>
      </c>
      <c r="H108" s="41">
        <f t="shared" si="5"/>
        <v>1.61</v>
      </c>
    </row>
    <row r="109" spans="1:8" x14ac:dyDescent="0.25">
      <c r="A109" s="36">
        <v>133</v>
      </c>
      <c r="B109" s="37" t="s">
        <v>10</v>
      </c>
      <c r="C109" s="38"/>
      <c r="D109" s="38" t="s">
        <v>10</v>
      </c>
      <c r="E109" s="38"/>
      <c r="F109" s="39">
        <v>133</v>
      </c>
      <c r="G109" s="40">
        <v>143</v>
      </c>
      <c r="H109" s="41">
        <f>ROUND(F109*G109/1000,2)</f>
        <v>19.02</v>
      </c>
    </row>
    <row r="110" spans="1:8" x14ac:dyDescent="0.25">
      <c r="A110" s="30">
        <v>150</v>
      </c>
      <c r="B110" s="31" t="s">
        <v>8</v>
      </c>
      <c r="C110" s="32"/>
      <c r="D110" s="32" t="s">
        <v>9</v>
      </c>
      <c r="E110" s="32" t="s">
        <v>9</v>
      </c>
      <c r="F110" s="33">
        <v>190</v>
      </c>
      <c r="G110" s="34">
        <v>568</v>
      </c>
      <c r="H110" s="35">
        <f t="shared" si="5"/>
        <v>107.92</v>
      </c>
    </row>
    <row r="111" spans="1:8" x14ac:dyDescent="0.25">
      <c r="A111" s="30">
        <v>200</v>
      </c>
      <c r="B111" s="31" t="s">
        <v>8</v>
      </c>
      <c r="C111" s="32"/>
      <c r="D111" s="32" t="s">
        <v>9</v>
      </c>
      <c r="E111" s="32" t="s">
        <v>9</v>
      </c>
      <c r="F111" s="33">
        <v>250</v>
      </c>
      <c r="G111" s="34">
        <v>0</v>
      </c>
      <c r="H111" s="35">
        <f t="shared" si="5"/>
        <v>0</v>
      </c>
    </row>
    <row r="112" spans="1:8" x14ac:dyDescent="0.25">
      <c r="A112" s="30">
        <v>250</v>
      </c>
      <c r="B112" s="31" t="s">
        <v>8</v>
      </c>
      <c r="C112" s="32"/>
      <c r="D112" s="32" t="s">
        <v>9</v>
      </c>
      <c r="E112" s="32" t="s">
        <v>9</v>
      </c>
      <c r="F112" s="33">
        <v>315</v>
      </c>
      <c r="G112" s="34">
        <v>300</v>
      </c>
      <c r="H112" s="35">
        <f t="shared" si="5"/>
        <v>94.5</v>
      </c>
    </row>
    <row r="113" spans="1:9" x14ac:dyDescent="0.25">
      <c r="A113" s="30">
        <v>400</v>
      </c>
      <c r="B113" s="31" t="s">
        <v>8</v>
      </c>
      <c r="C113" s="32"/>
      <c r="D113" s="32" t="s">
        <v>9</v>
      </c>
      <c r="E113" s="32" t="s">
        <v>9</v>
      </c>
      <c r="F113" s="33">
        <v>480</v>
      </c>
      <c r="G113" s="34">
        <v>5</v>
      </c>
      <c r="H113" s="35">
        <f t="shared" si="5"/>
        <v>2.4</v>
      </c>
    </row>
    <row r="114" spans="1:9" x14ac:dyDescent="0.25">
      <c r="A114" s="42"/>
      <c r="B114" s="1"/>
      <c r="C114" s="1"/>
      <c r="D114" s="1"/>
      <c r="E114" s="1"/>
      <c r="F114" s="2"/>
      <c r="G114" s="2"/>
      <c r="H114" s="43"/>
    </row>
    <row r="115" spans="1:9" ht="15.75" thickBot="1" x14ac:dyDescent="0.3">
      <c r="A115" s="42"/>
      <c r="B115" s="18" t="s">
        <v>16</v>
      </c>
      <c r="C115" s="18"/>
      <c r="D115" s="18"/>
      <c r="E115" s="18"/>
      <c r="F115" s="2"/>
      <c r="G115" s="3">
        <f>SUM(G100:G114)</f>
        <v>4936</v>
      </c>
      <c r="H115" s="4">
        <f>SUM(H101:H114)</f>
        <v>525.11</v>
      </c>
      <c r="I115" s="48">
        <f>H115-H94</f>
        <v>0</v>
      </c>
    </row>
    <row r="116" spans="1:9" ht="16.5" thickTop="1" thickBot="1" x14ac:dyDescent="0.3">
      <c r="A116" s="44"/>
      <c r="B116" s="45"/>
      <c r="C116" s="45"/>
      <c r="D116" s="45"/>
      <c r="E116" s="45"/>
      <c r="F116" s="5"/>
      <c r="G116" s="6"/>
      <c r="H116" s="7"/>
    </row>
    <row r="117" spans="1:9" ht="15.75" thickBot="1" x14ac:dyDescent="0.3"/>
    <row r="118" spans="1:9" x14ac:dyDescent="0.25">
      <c r="A118" s="13" t="s">
        <v>23</v>
      </c>
      <c r="B118" s="14"/>
      <c r="C118" s="14"/>
      <c r="D118" s="14"/>
      <c r="E118" s="14"/>
      <c r="F118" s="15"/>
      <c r="G118" s="15"/>
      <c r="H118" s="16"/>
    </row>
    <row r="119" spans="1:9" x14ac:dyDescent="0.25">
      <c r="A119" s="17"/>
      <c r="B119" s="18"/>
      <c r="C119" s="18"/>
      <c r="D119" s="18"/>
      <c r="E119" s="18"/>
      <c r="F119" s="19"/>
      <c r="G119" s="19"/>
      <c r="H119" s="20"/>
    </row>
    <row r="120" spans="1:9" ht="30" x14ac:dyDescent="0.25">
      <c r="A120" s="21" t="s">
        <v>0</v>
      </c>
      <c r="B120" s="22" t="s">
        <v>1</v>
      </c>
      <c r="C120" s="23" t="s">
        <v>2</v>
      </c>
      <c r="D120" s="23" t="s">
        <v>3</v>
      </c>
      <c r="E120" s="23" t="s">
        <v>4</v>
      </c>
      <c r="F120" s="24" t="s">
        <v>5</v>
      </c>
      <c r="G120" s="24" t="s">
        <v>6</v>
      </c>
      <c r="H120" s="25" t="s">
        <v>7</v>
      </c>
    </row>
    <row r="121" spans="1:9" x14ac:dyDescent="0.25">
      <c r="A121" s="26"/>
      <c r="B121" s="27"/>
      <c r="C121" s="27"/>
      <c r="D121" s="27"/>
      <c r="E121" s="27"/>
      <c r="F121" s="28"/>
      <c r="G121" s="28"/>
      <c r="H121" s="29"/>
    </row>
    <row r="122" spans="1:9" x14ac:dyDescent="0.25">
      <c r="A122" s="36">
        <v>49</v>
      </c>
      <c r="B122" s="37" t="s">
        <v>10</v>
      </c>
      <c r="C122" s="38"/>
      <c r="D122" s="38" t="s">
        <v>10</v>
      </c>
      <c r="E122" s="38"/>
      <c r="F122" s="39">
        <v>49</v>
      </c>
      <c r="G122" s="40">
        <f>1633+548+48+1</f>
        <v>2230</v>
      </c>
      <c r="H122" s="41">
        <f>ROUND(F122*G122/1000,2)</f>
        <v>109.27</v>
      </c>
    </row>
    <row r="123" spans="1:9" x14ac:dyDescent="0.25">
      <c r="A123" s="30">
        <v>50</v>
      </c>
      <c r="B123" s="31" t="s">
        <v>8</v>
      </c>
      <c r="C123" s="32"/>
      <c r="D123" s="32" t="s">
        <v>9</v>
      </c>
      <c r="E123" s="32" t="s">
        <v>9</v>
      </c>
      <c r="F123" s="33">
        <v>65</v>
      </c>
      <c r="G123" s="34">
        <v>4</v>
      </c>
      <c r="H123" s="35">
        <f t="shared" ref="H123:H134" si="6">ROUND(F123*G123/1000,2)</f>
        <v>0.26</v>
      </c>
    </row>
    <row r="124" spans="1:9" x14ac:dyDescent="0.25">
      <c r="A124" s="30">
        <v>70</v>
      </c>
      <c r="B124" s="31" t="s">
        <v>8</v>
      </c>
      <c r="C124" s="32"/>
      <c r="D124" s="32" t="s">
        <v>9</v>
      </c>
      <c r="E124" s="32" t="s">
        <v>9</v>
      </c>
      <c r="F124" s="33">
        <v>97</v>
      </c>
      <c r="G124" s="34">
        <f>726-548-48</f>
        <v>130</v>
      </c>
      <c r="H124" s="35">
        <f t="shared" si="6"/>
        <v>12.61</v>
      </c>
    </row>
    <row r="125" spans="1:9" x14ac:dyDescent="0.25">
      <c r="A125" s="30">
        <v>100</v>
      </c>
      <c r="B125" s="31" t="s">
        <v>8</v>
      </c>
      <c r="C125" s="32"/>
      <c r="D125" s="32" t="s">
        <v>9</v>
      </c>
      <c r="E125" s="32" t="s">
        <v>9</v>
      </c>
      <c r="F125" s="33">
        <v>133</v>
      </c>
      <c r="G125" s="34">
        <f>303-136-10</f>
        <v>157</v>
      </c>
      <c r="H125" s="35">
        <f t="shared" si="6"/>
        <v>20.88</v>
      </c>
    </row>
    <row r="126" spans="1:9" x14ac:dyDescent="0.25">
      <c r="A126" s="36">
        <v>100</v>
      </c>
      <c r="B126" s="37" t="s">
        <v>10</v>
      </c>
      <c r="C126" s="38" t="s">
        <v>11</v>
      </c>
      <c r="D126" s="38" t="s">
        <v>12</v>
      </c>
      <c r="E126" s="38" t="s">
        <v>13</v>
      </c>
      <c r="F126" s="39">
        <v>93.54</v>
      </c>
      <c r="G126" s="40">
        <v>9</v>
      </c>
      <c r="H126" s="41">
        <f>ROUND(F126*G126/1000,2)</f>
        <v>0.84</v>
      </c>
    </row>
    <row r="127" spans="1:9" x14ac:dyDescent="0.25">
      <c r="A127" s="36">
        <v>72</v>
      </c>
      <c r="B127" s="37" t="s">
        <v>10</v>
      </c>
      <c r="C127" s="38"/>
      <c r="D127" s="38" t="s">
        <v>10</v>
      </c>
      <c r="E127" s="38"/>
      <c r="F127" s="39">
        <v>72</v>
      </c>
      <c r="G127" s="40">
        <f>393+136+10+2</f>
        <v>541</v>
      </c>
      <c r="H127" s="41">
        <f>ROUND(F127*G127/1000,2)</f>
        <v>38.950000000000003</v>
      </c>
    </row>
    <row r="128" spans="1:9" x14ac:dyDescent="0.25">
      <c r="A128" s="36">
        <v>95</v>
      </c>
      <c r="B128" s="37" t="s">
        <v>10</v>
      </c>
      <c r="C128" s="38"/>
      <c r="D128" s="38" t="s">
        <v>10</v>
      </c>
      <c r="E128" s="38"/>
      <c r="F128" s="39">
        <v>95</v>
      </c>
      <c r="G128" s="40">
        <f>837+384+31</f>
        <v>1252</v>
      </c>
      <c r="H128" s="41">
        <f>ROUND(F128*G128/1000,2)</f>
        <v>118.94</v>
      </c>
    </row>
    <row r="129" spans="1:9" x14ac:dyDescent="0.25">
      <c r="A129" s="36">
        <v>100</v>
      </c>
      <c r="B129" s="37" t="s">
        <v>10</v>
      </c>
      <c r="C129" s="38" t="s">
        <v>14</v>
      </c>
      <c r="D129" s="38" t="s">
        <v>10</v>
      </c>
      <c r="E129" s="38" t="s">
        <v>15</v>
      </c>
      <c r="F129" s="39">
        <v>107</v>
      </c>
      <c r="G129" s="40">
        <v>15</v>
      </c>
      <c r="H129" s="41">
        <f t="shared" si="6"/>
        <v>1.61</v>
      </c>
    </row>
    <row r="130" spans="1:9" x14ac:dyDescent="0.25">
      <c r="A130" s="36">
        <v>133</v>
      </c>
      <c r="B130" s="37" t="s">
        <v>10</v>
      </c>
      <c r="C130" s="38"/>
      <c r="D130" s="38" t="s">
        <v>10</v>
      </c>
      <c r="E130" s="38"/>
      <c r="F130" s="39">
        <v>133</v>
      </c>
      <c r="G130" s="40">
        <f>143+82+9</f>
        <v>234</v>
      </c>
      <c r="H130" s="41">
        <f>ROUND(F130*G130/1000,2)</f>
        <v>31.12</v>
      </c>
    </row>
    <row r="131" spans="1:9" x14ac:dyDescent="0.25">
      <c r="A131" s="30">
        <v>150</v>
      </c>
      <c r="B131" s="31" t="s">
        <v>8</v>
      </c>
      <c r="C131" s="32"/>
      <c r="D131" s="32" t="s">
        <v>9</v>
      </c>
      <c r="E131" s="32" t="s">
        <v>9</v>
      </c>
      <c r="F131" s="33">
        <v>190</v>
      </c>
      <c r="G131" s="34">
        <f>568-384-2-31-1</f>
        <v>150</v>
      </c>
      <c r="H131" s="35">
        <f t="shared" si="6"/>
        <v>28.5</v>
      </c>
    </row>
    <row r="132" spans="1:9" x14ac:dyDescent="0.25">
      <c r="A132" s="30">
        <v>200</v>
      </c>
      <c r="B132" s="31" t="s">
        <v>8</v>
      </c>
      <c r="C132" s="32"/>
      <c r="D132" s="32" t="s">
        <v>9</v>
      </c>
      <c r="E132" s="32" t="s">
        <v>9</v>
      </c>
      <c r="F132" s="33">
        <v>250</v>
      </c>
      <c r="G132" s="34">
        <v>0</v>
      </c>
      <c r="H132" s="35">
        <f t="shared" si="6"/>
        <v>0</v>
      </c>
    </row>
    <row r="133" spans="1:9" x14ac:dyDescent="0.25">
      <c r="A133" s="30">
        <v>250</v>
      </c>
      <c r="B133" s="31" t="s">
        <v>8</v>
      </c>
      <c r="C133" s="32"/>
      <c r="D133" s="32" t="s">
        <v>9</v>
      </c>
      <c r="E133" s="32" t="s">
        <v>9</v>
      </c>
      <c r="F133" s="33">
        <v>315</v>
      </c>
      <c r="G133" s="34">
        <f>300-82-9</f>
        <v>209</v>
      </c>
      <c r="H133" s="35">
        <f t="shared" si="6"/>
        <v>65.84</v>
      </c>
    </row>
    <row r="134" spans="1:9" x14ac:dyDescent="0.25">
      <c r="A134" s="30">
        <v>400</v>
      </c>
      <c r="B134" s="31" t="s">
        <v>8</v>
      </c>
      <c r="C134" s="32"/>
      <c r="D134" s="32" t="s">
        <v>9</v>
      </c>
      <c r="E134" s="32" t="s">
        <v>9</v>
      </c>
      <c r="F134" s="33">
        <v>480</v>
      </c>
      <c r="G134" s="34">
        <v>5</v>
      </c>
      <c r="H134" s="35">
        <f t="shared" si="6"/>
        <v>2.4</v>
      </c>
    </row>
    <row r="135" spans="1:9" x14ac:dyDescent="0.25">
      <c r="A135" s="42"/>
      <c r="B135" s="1"/>
      <c r="C135" s="1"/>
      <c r="D135" s="1"/>
      <c r="E135" s="1"/>
      <c r="F135" s="2"/>
      <c r="G135" s="2"/>
      <c r="H135" s="43"/>
    </row>
    <row r="136" spans="1:9" ht="15.75" thickBot="1" x14ac:dyDescent="0.3">
      <c r="A136" s="42"/>
      <c r="B136" s="18" t="s">
        <v>16</v>
      </c>
      <c r="C136" s="18"/>
      <c r="D136" s="18"/>
      <c r="E136" s="18"/>
      <c r="F136" s="2"/>
      <c r="G136" s="3">
        <f>SUM(G121:G135)</f>
        <v>4936</v>
      </c>
      <c r="H136" s="4">
        <f>SUM(H122:H135)</f>
        <v>431.22</v>
      </c>
      <c r="I136" s="48">
        <f>H136-H115</f>
        <v>-93.889999999999986</v>
      </c>
    </row>
    <row r="137" spans="1:9" ht="16.5" thickTop="1" thickBot="1" x14ac:dyDescent="0.3">
      <c r="A137" s="44"/>
      <c r="B137" s="45"/>
      <c r="C137" s="45"/>
      <c r="D137" s="45"/>
      <c r="E137" s="45"/>
      <c r="F137" s="5"/>
      <c r="G137" s="6"/>
      <c r="H137" s="7"/>
    </row>
    <row r="138" spans="1:9" ht="15.75" thickBot="1" x14ac:dyDescent="0.3"/>
    <row r="139" spans="1:9" x14ac:dyDescent="0.25">
      <c r="A139" s="13" t="s">
        <v>24</v>
      </c>
      <c r="B139" s="14"/>
      <c r="C139" s="14"/>
      <c r="D139" s="14"/>
      <c r="E139" s="14"/>
      <c r="F139" s="15"/>
      <c r="G139" s="15"/>
      <c r="H139" s="16"/>
    </row>
    <row r="140" spans="1:9" x14ac:dyDescent="0.25">
      <c r="A140" s="17"/>
      <c r="B140" s="18"/>
      <c r="C140" s="18"/>
      <c r="D140" s="18"/>
      <c r="E140" s="18"/>
      <c r="F140" s="19"/>
      <c r="G140" s="19"/>
      <c r="H140" s="20"/>
    </row>
    <row r="141" spans="1:9" ht="30" x14ac:dyDescent="0.25">
      <c r="A141" s="21" t="s">
        <v>0</v>
      </c>
      <c r="B141" s="22" t="s">
        <v>1</v>
      </c>
      <c r="C141" s="23" t="s">
        <v>2</v>
      </c>
      <c r="D141" s="23" t="s">
        <v>3</v>
      </c>
      <c r="E141" s="23" t="s">
        <v>4</v>
      </c>
      <c r="F141" s="24" t="s">
        <v>5</v>
      </c>
      <c r="G141" s="24" t="s">
        <v>6</v>
      </c>
      <c r="H141" s="25" t="s">
        <v>7</v>
      </c>
    </row>
    <row r="142" spans="1:9" x14ac:dyDescent="0.25">
      <c r="A142" s="26"/>
      <c r="B142" s="27"/>
      <c r="C142" s="27"/>
      <c r="D142" s="27"/>
      <c r="E142" s="27"/>
      <c r="F142" s="28"/>
      <c r="G142" s="28"/>
      <c r="H142" s="29"/>
    </row>
    <row r="143" spans="1:9" x14ac:dyDescent="0.25">
      <c r="A143" s="36">
        <v>49</v>
      </c>
      <c r="B143" s="37" t="s">
        <v>10</v>
      </c>
      <c r="C143" s="38"/>
      <c r="D143" s="38" t="s">
        <v>10</v>
      </c>
      <c r="E143" s="38"/>
      <c r="F143" s="39">
        <v>49</v>
      </c>
      <c r="G143" s="40">
        <v>2230</v>
      </c>
      <c r="H143" s="41">
        <f>ROUND(F143*G143/1000,2)</f>
        <v>109.27</v>
      </c>
    </row>
    <row r="144" spans="1:9" x14ac:dyDescent="0.25">
      <c r="A144" s="30">
        <v>50</v>
      </c>
      <c r="B144" s="31" t="s">
        <v>8</v>
      </c>
      <c r="C144" s="32"/>
      <c r="D144" s="32" t="s">
        <v>9</v>
      </c>
      <c r="E144" s="32" t="s">
        <v>9</v>
      </c>
      <c r="F144" s="33">
        <v>65</v>
      </c>
      <c r="G144" s="34">
        <v>4</v>
      </c>
      <c r="H144" s="35">
        <f t="shared" ref="H144:H155" si="7">ROUND(F144*G144/1000,2)</f>
        <v>0.26</v>
      </c>
    </row>
    <row r="145" spans="1:9" x14ac:dyDescent="0.25">
      <c r="A145" s="30">
        <v>70</v>
      </c>
      <c r="B145" s="31" t="s">
        <v>8</v>
      </c>
      <c r="C145" s="32"/>
      <c r="D145" s="32" t="s">
        <v>9</v>
      </c>
      <c r="E145" s="32" t="s">
        <v>9</v>
      </c>
      <c r="F145" s="33">
        <v>97</v>
      </c>
      <c r="G145" s="34">
        <v>130</v>
      </c>
      <c r="H145" s="35">
        <f t="shared" si="7"/>
        <v>12.61</v>
      </c>
    </row>
    <row r="146" spans="1:9" x14ac:dyDescent="0.25">
      <c r="A146" s="30">
        <v>100</v>
      </c>
      <c r="B146" s="31" t="s">
        <v>8</v>
      </c>
      <c r="C146" s="32"/>
      <c r="D146" s="32" t="s">
        <v>9</v>
      </c>
      <c r="E146" s="32" t="s">
        <v>9</v>
      </c>
      <c r="F146" s="33">
        <v>133</v>
      </c>
      <c r="G146" s="34">
        <v>157</v>
      </c>
      <c r="H146" s="35">
        <f t="shared" si="7"/>
        <v>20.88</v>
      </c>
    </row>
    <row r="147" spans="1:9" x14ac:dyDescent="0.25">
      <c r="A147" s="36">
        <v>100</v>
      </c>
      <c r="B147" s="37" t="s">
        <v>10</v>
      </c>
      <c r="C147" s="38" t="s">
        <v>11</v>
      </c>
      <c r="D147" s="38" t="s">
        <v>12</v>
      </c>
      <c r="E147" s="38" t="s">
        <v>13</v>
      </c>
      <c r="F147" s="39">
        <v>93.54</v>
      </c>
      <c r="G147" s="40">
        <v>9</v>
      </c>
      <c r="H147" s="41">
        <f>ROUND(F147*G147/1000,2)</f>
        <v>0.84</v>
      </c>
    </row>
    <row r="148" spans="1:9" x14ac:dyDescent="0.25">
      <c r="A148" s="36">
        <v>72</v>
      </c>
      <c r="B148" s="37" t="s">
        <v>10</v>
      </c>
      <c r="C148" s="38"/>
      <c r="D148" s="38" t="s">
        <v>10</v>
      </c>
      <c r="E148" s="38"/>
      <c r="F148" s="39">
        <v>72</v>
      </c>
      <c r="G148" s="40">
        <v>541</v>
      </c>
      <c r="H148" s="41">
        <f>ROUND(F148*G148/1000,2)</f>
        <v>38.950000000000003</v>
      </c>
    </row>
    <row r="149" spans="1:9" x14ac:dyDescent="0.25">
      <c r="A149" s="36">
        <v>95</v>
      </c>
      <c r="B149" s="37" t="s">
        <v>10</v>
      </c>
      <c r="C149" s="38"/>
      <c r="D149" s="38" t="s">
        <v>10</v>
      </c>
      <c r="E149" s="38"/>
      <c r="F149" s="39">
        <v>95</v>
      </c>
      <c r="G149" s="40">
        <v>1252</v>
      </c>
      <c r="H149" s="41">
        <f>ROUND(F149*G149/1000,2)</f>
        <v>118.94</v>
      </c>
    </row>
    <row r="150" spans="1:9" x14ac:dyDescent="0.25">
      <c r="A150" s="36">
        <v>100</v>
      </c>
      <c r="B150" s="37" t="s">
        <v>10</v>
      </c>
      <c r="C150" s="38" t="s">
        <v>14</v>
      </c>
      <c r="D150" s="38" t="s">
        <v>10</v>
      </c>
      <c r="E150" s="38" t="s">
        <v>15</v>
      </c>
      <c r="F150" s="39">
        <v>107</v>
      </c>
      <c r="G150" s="40">
        <v>15</v>
      </c>
      <c r="H150" s="41">
        <f t="shared" si="7"/>
        <v>1.61</v>
      </c>
    </row>
    <row r="151" spans="1:9" x14ac:dyDescent="0.25">
      <c r="A151" s="36">
        <v>133</v>
      </c>
      <c r="B151" s="37" t="s">
        <v>10</v>
      </c>
      <c r="C151" s="38"/>
      <c r="D151" s="38" t="s">
        <v>10</v>
      </c>
      <c r="E151" s="38"/>
      <c r="F151" s="39">
        <v>133</v>
      </c>
      <c r="G151" s="40">
        <v>234</v>
      </c>
      <c r="H151" s="41">
        <f>ROUND(F151*G151/1000,2)</f>
        <v>31.12</v>
      </c>
    </row>
    <row r="152" spans="1:9" x14ac:dyDescent="0.25">
      <c r="A152" s="30">
        <v>150</v>
      </c>
      <c r="B152" s="31" t="s">
        <v>8</v>
      </c>
      <c r="C152" s="32"/>
      <c r="D152" s="32" t="s">
        <v>9</v>
      </c>
      <c r="E152" s="32" t="s">
        <v>9</v>
      </c>
      <c r="F152" s="33">
        <v>190</v>
      </c>
      <c r="G152" s="34">
        <v>150</v>
      </c>
      <c r="H152" s="35">
        <f t="shared" si="7"/>
        <v>28.5</v>
      </c>
    </row>
    <row r="153" spans="1:9" x14ac:dyDescent="0.25">
      <c r="A153" s="30">
        <v>200</v>
      </c>
      <c r="B153" s="31" t="s">
        <v>8</v>
      </c>
      <c r="C153" s="32"/>
      <c r="D153" s="32" t="s">
        <v>9</v>
      </c>
      <c r="E153" s="32" t="s">
        <v>9</v>
      </c>
      <c r="F153" s="33">
        <v>250</v>
      </c>
      <c r="G153" s="34">
        <v>0</v>
      </c>
      <c r="H153" s="35">
        <f t="shared" si="7"/>
        <v>0</v>
      </c>
    </row>
    <row r="154" spans="1:9" x14ac:dyDescent="0.25">
      <c r="A154" s="30">
        <v>250</v>
      </c>
      <c r="B154" s="31" t="s">
        <v>8</v>
      </c>
      <c r="C154" s="32"/>
      <c r="D154" s="32" t="s">
        <v>9</v>
      </c>
      <c r="E154" s="32" t="s">
        <v>9</v>
      </c>
      <c r="F154" s="33">
        <v>315</v>
      </c>
      <c r="G154" s="34">
        <v>209</v>
      </c>
      <c r="H154" s="35">
        <f t="shared" si="7"/>
        <v>65.84</v>
      </c>
    </row>
    <row r="155" spans="1:9" x14ac:dyDescent="0.25">
      <c r="A155" s="30">
        <v>400</v>
      </c>
      <c r="B155" s="31" t="s">
        <v>8</v>
      </c>
      <c r="C155" s="32"/>
      <c r="D155" s="32" t="s">
        <v>9</v>
      </c>
      <c r="E155" s="32" t="s">
        <v>9</v>
      </c>
      <c r="F155" s="33">
        <v>480</v>
      </c>
      <c r="G155" s="34">
        <v>5</v>
      </c>
      <c r="H155" s="35">
        <f t="shared" si="7"/>
        <v>2.4</v>
      </c>
    </row>
    <row r="156" spans="1:9" x14ac:dyDescent="0.25">
      <c r="A156" s="42"/>
      <c r="B156" s="1"/>
      <c r="C156" s="1"/>
      <c r="D156" s="1"/>
      <c r="E156" s="1"/>
      <c r="F156" s="2"/>
      <c r="G156" s="2"/>
      <c r="H156" s="43"/>
    </row>
    <row r="157" spans="1:9" ht="15.75" thickBot="1" x14ac:dyDescent="0.3">
      <c r="A157" s="42"/>
      <c r="B157" s="18" t="s">
        <v>16</v>
      </c>
      <c r="C157" s="18"/>
      <c r="D157" s="18"/>
      <c r="E157" s="18"/>
      <c r="F157" s="2"/>
      <c r="G157" s="3">
        <f>SUM(G142:G156)</f>
        <v>4936</v>
      </c>
      <c r="H157" s="4">
        <f>SUM(H143:H156)</f>
        <v>431.22</v>
      </c>
      <c r="I157" s="48">
        <f>H157-H136</f>
        <v>0</v>
      </c>
    </row>
    <row r="158" spans="1:9" ht="16.5" thickTop="1" thickBot="1" x14ac:dyDescent="0.3">
      <c r="A158" s="44"/>
      <c r="B158" s="45"/>
      <c r="C158" s="45"/>
      <c r="D158" s="45"/>
      <c r="E158" s="45"/>
      <c r="F158" s="5"/>
      <c r="G158" s="6"/>
      <c r="H158" s="7"/>
    </row>
    <row r="159" spans="1:9" ht="15.75" thickBot="1" x14ac:dyDescent="0.3"/>
    <row r="160" spans="1:9" x14ac:dyDescent="0.25">
      <c r="A160" s="13" t="s">
        <v>26</v>
      </c>
      <c r="B160" s="14"/>
      <c r="C160" s="14"/>
      <c r="D160" s="14"/>
      <c r="E160" s="14"/>
      <c r="F160" s="15"/>
      <c r="G160" s="15"/>
      <c r="H160" s="16"/>
    </row>
    <row r="161" spans="1:8" x14ac:dyDescent="0.25">
      <c r="A161" s="17"/>
      <c r="B161" s="18"/>
      <c r="C161" s="18"/>
      <c r="D161" s="18"/>
      <c r="E161" s="18"/>
      <c r="F161" s="19"/>
      <c r="G161" s="19"/>
      <c r="H161" s="20"/>
    </row>
    <row r="162" spans="1:8" ht="30" x14ac:dyDescent="0.25">
      <c r="A162" s="21" t="s">
        <v>0</v>
      </c>
      <c r="B162" s="22" t="s">
        <v>1</v>
      </c>
      <c r="C162" s="23" t="s">
        <v>2</v>
      </c>
      <c r="D162" s="23" t="s">
        <v>3</v>
      </c>
      <c r="E162" s="23" t="s">
        <v>4</v>
      </c>
      <c r="F162" s="24" t="s">
        <v>5</v>
      </c>
      <c r="G162" s="24" t="s">
        <v>6</v>
      </c>
      <c r="H162" s="25" t="s">
        <v>7</v>
      </c>
    </row>
    <row r="163" spans="1:8" x14ac:dyDescent="0.25">
      <c r="A163" s="49"/>
      <c r="B163" s="50"/>
      <c r="C163" s="50"/>
      <c r="D163" s="50"/>
      <c r="E163" s="50"/>
      <c r="F163" s="51"/>
      <c r="G163" s="51"/>
      <c r="H163" s="52"/>
    </row>
    <row r="164" spans="1:8" x14ac:dyDescent="0.25">
      <c r="A164" s="36">
        <v>49</v>
      </c>
      <c r="B164" s="37" t="s">
        <v>10</v>
      </c>
      <c r="C164" s="38"/>
      <c r="D164" s="38" t="s">
        <v>10</v>
      </c>
      <c r="E164" s="38" t="s">
        <v>10</v>
      </c>
      <c r="F164" s="39">
        <v>49</v>
      </c>
      <c r="G164" s="40">
        <v>2230</v>
      </c>
      <c r="H164" s="41">
        <f>ROUND(F164*G164/1000,2)</f>
        <v>109.27</v>
      </c>
    </row>
    <row r="165" spans="1:8" x14ac:dyDescent="0.25">
      <c r="A165" s="30">
        <v>50</v>
      </c>
      <c r="B165" s="31" t="s">
        <v>8</v>
      </c>
      <c r="C165" s="32"/>
      <c r="D165" s="32" t="s">
        <v>9</v>
      </c>
      <c r="E165" s="32" t="s">
        <v>9</v>
      </c>
      <c r="F165" s="33">
        <v>65</v>
      </c>
      <c r="G165" s="34">
        <v>4</v>
      </c>
      <c r="H165" s="35">
        <f t="shared" ref="H165:H177" si="8">ROUND(F165*G165/1000,2)</f>
        <v>0.26</v>
      </c>
    </row>
    <row r="166" spans="1:8" x14ac:dyDescent="0.25">
      <c r="A166" s="36">
        <v>60</v>
      </c>
      <c r="B166" s="37" t="s">
        <v>10</v>
      </c>
      <c r="C166" s="38"/>
      <c r="D166" s="38" t="s">
        <v>10</v>
      </c>
      <c r="E166" s="38" t="s">
        <v>10</v>
      </c>
      <c r="F166" s="39">
        <v>61.5</v>
      </c>
      <c r="G166" s="40">
        <v>7</v>
      </c>
      <c r="H166" s="41">
        <f>ROUND(F166*G166/1000,2)</f>
        <v>0.43</v>
      </c>
    </row>
    <row r="167" spans="1:8" x14ac:dyDescent="0.25">
      <c r="A167" s="30">
        <v>70</v>
      </c>
      <c r="B167" s="31" t="s">
        <v>8</v>
      </c>
      <c r="C167" s="32"/>
      <c r="D167" s="32" t="s">
        <v>9</v>
      </c>
      <c r="E167" s="32" t="s">
        <v>9</v>
      </c>
      <c r="F167" s="33">
        <v>97</v>
      </c>
      <c r="G167" s="34">
        <v>130</v>
      </c>
      <c r="H167" s="35">
        <f t="shared" si="8"/>
        <v>12.61</v>
      </c>
    </row>
    <row r="168" spans="1:8" x14ac:dyDescent="0.25">
      <c r="A168" s="30">
        <v>100</v>
      </c>
      <c r="B168" s="31" t="s">
        <v>8</v>
      </c>
      <c r="C168" s="32"/>
      <c r="D168" s="32" t="s">
        <v>9</v>
      </c>
      <c r="E168" s="32" t="s">
        <v>9</v>
      </c>
      <c r="F168" s="33">
        <v>133</v>
      </c>
      <c r="G168" s="34">
        <f>157-7</f>
        <v>150</v>
      </c>
      <c r="H168" s="35">
        <f t="shared" si="8"/>
        <v>19.95</v>
      </c>
    </row>
    <row r="169" spans="1:8" x14ac:dyDescent="0.25">
      <c r="A169" s="36">
        <v>100</v>
      </c>
      <c r="B169" s="37" t="s">
        <v>10</v>
      </c>
      <c r="C169" s="38" t="s">
        <v>11</v>
      </c>
      <c r="D169" s="38" t="s">
        <v>12</v>
      </c>
      <c r="E169" s="38" t="s">
        <v>25</v>
      </c>
      <c r="F169" s="39">
        <v>93.54</v>
      </c>
      <c r="G169" s="40">
        <v>9</v>
      </c>
      <c r="H169" s="41">
        <f>ROUND(F169*G169/1000,2)</f>
        <v>0.84</v>
      </c>
    </row>
    <row r="170" spans="1:8" x14ac:dyDescent="0.25">
      <c r="A170" s="36">
        <v>72</v>
      </c>
      <c r="B170" s="37" t="s">
        <v>10</v>
      </c>
      <c r="C170" s="38"/>
      <c r="D170" s="38" t="s">
        <v>10</v>
      </c>
      <c r="E170" s="38" t="s">
        <v>10</v>
      </c>
      <c r="F170" s="39">
        <v>72</v>
      </c>
      <c r="G170" s="40">
        <f>541+7</f>
        <v>548</v>
      </c>
      <c r="H170" s="41">
        <f>ROUND(F170*G170/1000,2)</f>
        <v>39.46</v>
      </c>
    </row>
    <row r="171" spans="1:8" x14ac:dyDescent="0.25">
      <c r="A171" s="36">
        <v>95</v>
      </c>
      <c r="B171" s="37" t="s">
        <v>10</v>
      </c>
      <c r="C171" s="38"/>
      <c r="D171" s="38" t="s">
        <v>10</v>
      </c>
      <c r="E171" s="38" t="s">
        <v>10</v>
      </c>
      <c r="F171" s="39">
        <v>95</v>
      </c>
      <c r="G171" s="40">
        <f>1252+31</f>
        <v>1283</v>
      </c>
      <c r="H171" s="41">
        <f>ROUND(F171*G171/1000,2)</f>
        <v>121.89</v>
      </c>
    </row>
    <row r="172" spans="1:8" x14ac:dyDescent="0.25">
      <c r="A172" s="36">
        <v>100</v>
      </c>
      <c r="B172" s="37" t="s">
        <v>10</v>
      </c>
      <c r="C172" s="38" t="s">
        <v>14</v>
      </c>
      <c r="D172" s="38" t="s">
        <v>10</v>
      </c>
      <c r="E172" s="38" t="s">
        <v>10</v>
      </c>
      <c r="F172" s="39">
        <v>107</v>
      </c>
      <c r="G172" s="40">
        <v>15</v>
      </c>
      <c r="H172" s="41">
        <f t="shared" si="8"/>
        <v>1.61</v>
      </c>
    </row>
    <row r="173" spans="1:8" x14ac:dyDescent="0.25">
      <c r="A173" s="36">
        <v>133</v>
      </c>
      <c r="B173" s="37" t="s">
        <v>10</v>
      </c>
      <c r="C173" s="38"/>
      <c r="D173" s="38" t="s">
        <v>10</v>
      </c>
      <c r="E173" s="38" t="s">
        <v>10</v>
      </c>
      <c r="F173" s="39">
        <v>133</v>
      </c>
      <c r="G173" s="40">
        <f>234+8</f>
        <v>242</v>
      </c>
      <c r="H173" s="41">
        <f>ROUND(F173*G173/1000,2)</f>
        <v>32.19</v>
      </c>
    </row>
    <row r="174" spans="1:8" x14ac:dyDescent="0.25">
      <c r="A174" s="30">
        <v>150</v>
      </c>
      <c r="B174" s="31" t="s">
        <v>8</v>
      </c>
      <c r="C174" s="32"/>
      <c r="D174" s="32" t="s">
        <v>9</v>
      </c>
      <c r="E174" s="32" t="s">
        <v>9</v>
      </c>
      <c r="F174" s="33">
        <v>190</v>
      </c>
      <c r="G174" s="34">
        <f>150-33</f>
        <v>117</v>
      </c>
      <c r="H174" s="35">
        <f t="shared" si="8"/>
        <v>22.23</v>
      </c>
    </row>
    <row r="175" spans="1:8" x14ac:dyDescent="0.25">
      <c r="A175" s="30">
        <v>200</v>
      </c>
      <c r="B175" s="31" t="s">
        <v>8</v>
      </c>
      <c r="C175" s="32"/>
      <c r="D175" s="32" t="s">
        <v>9</v>
      </c>
      <c r="E175" s="32" t="s">
        <v>9</v>
      </c>
      <c r="F175" s="33">
        <v>250</v>
      </c>
      <c r="G175" s="34">
        <v>0</v>
      </c>
      <c r="H175" s="35">
        <f t="shared" si="8"/>
        <v>0</v>
      </c>
    </row>
    <row r="176" spans="1:8" x14ac:dyDescent="0.25">
      <c r="A176" s="30">
        <v>250</v>
      </c>
      <c r="B176" s="31" t="s">
        <v>8</v>
      </c>
      <c r="C176" s="32"/>
      <c r="D176" s="32" t="s">
        <v>9</v>
      </c>
      <c r="E176" s="32" t="s">
        <v>9</v>
      </c>
      <c r="F176" s="33">
        <v>315</v>
      </c>
      <c r="G176" s="34">
        <f>209-3-3</f>
        <v>203</v>
      </c>
      <c r="H176" s="35">
        <f t="shared" si="8"/>
        <v>63.95</v>
      </c>
    </row>
    <row r="177" spans="1:9" x14ac:dyDescent="0.25">
      <c r="A177" s="30">
        <v>400</v>
      </c>
      <c r="B177" s="31" t="s">
        <v>8</v>
      </c>
      <c r="C177" s="32"/>
      <c r="D177" s="32" t="s">
        <v>9</v>
      </c>
      <c r="E177" s="32" t="s">
        <v>9</v>
      </c>
      <c r="F177" s="33">
        <v>480</v>
      </c>
      <c r="G177" s="34">
        <v>5</v>
      </c>
      <c r="H177" s="35">
        <f t="shared" si="8"/>
        <v>2.4</v>
      </c>
    </row>
    <row r="178" spans="1:9" x14ac:dyDescent="0.25">
      <c r="A178" s="53"/>
      <c r="B178" s="54"/>
      <c r="C178" s="54"/>
      <c r="D178" s="54"/>
      <c r="E178" s="54"/>
      <c r="F178" s="55"/>
      <c r="G178" s="55"/>
      <c r="H178" s="56"/>
    </row>
    <row r="179" spans="1:9" ht="15.75" thickBot="1" x14ac:dyDescent="0.3">
      <c r="A179" s="42"/>
      <c r="B179" s="18" t="s">
        <v>16</v>
      </c>
      <c r="C179" s="18"/>
      <c r="D179" s="18"/>
      <c r="E179" s="18"/>
      <c r="F179" s="2"/>
      <c r="G179" s="3">
        <f>SUM(G163:G178)</f>
        <v>4943</v>
      </c>
      <c r="H179" s="4">
        <f>SUM(H164:H178)</f>
        <v>427.09000000000003</v>
      </c>
      <c r="I179" s="48">
        <f>H179-H157</f>
        <v>-4.1299999999999955</v>
      </c>
    </row>
    <row r="180" spans="1:9" ht="16.5" thickTop="1" thickBot="1" x14ac:dyDescent="0.3">
      <c r="A180" s="57"/>
      <c r="B180" s="45"/>
      <c r="C180" s="45"/>
      <c r="D180" s="45"/>
      <c r="E180" s="45"/>
      <c r="F180" s="8"/>
      <c r="G180" s="6"/>
      <c r="H180" s="7"/>
    </row>
    <row r="181" spans="1:9" ht="15.75" thickBot="1" x14ac:dyDescent="0.3"/>
    <row r="182" spans="1:9" x14ac:dyDescent="0.25">
      <c r="A182" s="13" t="s">
        <v>27</v>
      </c>
      <c r="B182" s="14"/>
      <c r="C182" s="14"/>
      <c r="D182" s="14"/>
      <c r="E182" s="14"/>
      <c r="F182" s="15"/>
      <c r="G182" s="15"/>
      <c r="H182" s="16"/>
    </row>
    <row r="183" spans="1:9" x14ac:dyDescent="0.25">
      <c r="A183" s="17"/>
      <c r="B183" s="18"/>
      <c r="C183" s="18"/>
      <c r="D183" s="18"/>
      <c r="E183" s="18"/>
      <c r="F183" s="19"/>
      <c r="G183" s="19"/>
      <c r="H183" s="20"/>
    </row>
    <row r="184" spans="1:9" ht="30" x14ac:dyDescent="0.25">
      <c r="A184" s="21" t="s">
        <v>0</v>
      </c>
      <c r="B184" s="22" t="s">
        <v>1</v>
      </c>
      <c r="C184" s="23" t="s">
        <v>2</v>
      </c>
      <c r="D184" s="23" t="s">
        <v>3</v>
      </c>
      <c r="E184" s="23" t="s">
        <v>4</v>
      </c>
      <c r="F184" s="24" t="s">
        <v>5</v>
      </c>
      <c r="G184" s="24" t="s">
        <v>6</v>
      </c>
      <c r="H184" s="25" t="s">
        <v>7</v>
      </c>
    </row>
    <row r="185" spans="1:9" x14ac:dyDescent="0.25">
      <c r="A185" s="49"/>
      <c r="B185" s="50"/>
      <c r="C185" s="50"/>
      <c r="D185" s="50"/>
      <c r="E185" s="50"/>
      <c r="F185" s="51"/>
      <c r="G185" s="51"/>
      <c r="H185" s="52"/>
    </row>
    <row r="186" spans="1:9" x14ac:dyDescent="0.25">
      <c r="A186" s="36">
        <v>49</v>
      </c>
      <c r="B186" s="37" t="s">
        <v>10</v>
      </c>
      <c r="C186" s="38"/>
      <c r="D186" s="38" t="s">
        <v>10</v>
      </c>
      <c r="E186" s="38" t="s">
        <v>10</v>
      </c>
      <c r="F186" s="39">
        <v>49</v>
      </c>
      <c r="G186" s="40">
        <v>2230</v>
      </c>
      <c r="H186" s="41">
        <f t="shared" ref="H186:H199" si="9">ROUND(F186*G186/1000,2)</f>
        <v>109.27</v>
      </c>
    </row>
    <row r="187" spans="1:9" x14ac:dyDescent="0.25">
      <c r="A187" s="30">
        <v>50</v>
      </c>
      <c r="B187" s="31" t="s">
        <v>8</v>
      </c>
      <c r="C187" s="32"/>
      <c r="D187" s="32" t="s">
        <v>9</v>
      </c>
      <c r="E187" s="32" t="s">
        <v>9</v>
      </c>
      <c r="F187" s="33">
        <v>65</v>
      </c>
      <c r="G187" s="34">
        <v>4</v>
      </c>
      <c r="H187" s="35">
        <f t="shared" si="9"/>
        <v>0.26</v>
      </c>
    </row>
    <row r="188" spans="1:9" x14ac:dyDescent="0.25">
      <c r="A188" s="36">
        <v>60</v>
      </c>
      <c r="B188" s="37" t="s">
        <v>10</v>
      </c>
      <c r="C188" s="38"/>
      <c r="D188" s="38" t="s">
        <v>10</v>
      </c>
      <c r="E188" s="38" t="s">
        <v>10</v>
      </c>
      <c r="F188" s="39">
        <v>61.5</v>
      </c>
      <c r="G188" s="40">
        <v>7</v>
      </c>
      <c r="H188" s="41">
        <f t="shared" si="9"/>
        <v>0.43</v>
      </c>
    </row>
    <row r="189" spans="1:9" x14ac:dyDescent="0.25">
      <c r="A189" s="30">
        <v>70</v>
      </c>
      <c r="B189" s="31" t="s">
        <v>8</v>
      </c>
      <c r="C189" s="32"/>
      <c r="D189" s="32" t="s">
        <v>9</v>
      </c>
      <c r="E189" s="32" t="s">
        <v>9</v>
      </c>
      <c r="F189" s="33">
        <v>97</v>
      </c>
      <c r="G189" s="34">
        <f>130-2</f>
        <v>128</v>
      </c>
      <c r="H189" s="35">
        <f t="shared" si="9"/>
        <v>12.42</v>
      </c>
    </row>
    <row r="190" spans="1:9" x14ac:dyDescent="0.25">
      <c r="A190" s="36">
        <v>72</v>
      </c>
      <c r="B190" s="37" t="s">
        <v>10</v>
      </c>
      <c r="C190" s="38"/>
      <c r="D190" s="38" t="s">
        <v>10</v>
      </c>
      <c r="E190" s="38" t="s">
        <v>10</v>
      </c>
      <c r="F190" s="39">
        <v>72</v>
      </c>
      <c r="G190" s="40">
        <v>548</v>
      </c>
      <c r="H190" s="41">
        <f t="shared" si="9"/>
        <v>39.46</v>
      </c>
    </row>
    <row r="191" spans="1:9" x14ac:dyDescent="0.25">
      <c r="A191" s="36">
        <v>95</v>
      </c>
      <c r="B191" s="37" t="s">
        <v>10</v>
      </c>
      <c r="C191" s="38"/>
      <c r="D191" s="38" t="s">
        <v>10</v>
      </c>
      <c r="E191" s="38" t="s">
        <v>10</v>
      </c>
      <c r="F191" s="39">
        <v>95</v>
      </c>
      <c r="G191" s="40">
        <f>1283+7</f>
        <v>1290</v>
      </c>
      <c r="H191" s="41">
        <f t="shared" si="9"/>
        <v>122.55</v>
      </c>
    </row>
    <row r="192" spans="1:9" x14ac:dyDescent="0.25">
      <c r="A192" s="30">
        <v>100</v>
      </c>
      <c r="B192" s="31" t="s">
        <v>8</v>
      </c>
      <c r="C192" s="32"/>
      <c r="D192" s="32" t="s">
        <v>9</v>
      </c>
      <c r="E192" s="32" t="s">
        <v>9</v>
      </c>
      <c r="F192" s="33">
        <v>133</v>
      </c>
      <c r="G192" s="34">
        <v>150</v>
      </c>
      <c r="H192" s="35">
        <f t="shared" si="9"/>
        <v>19.95</v>
      </c>
    </row>
    <row r="193" spans="1:9" x14ac:dyDescent="0.25">
      <c r="A193" s="36">
        <v>100</v>
      </c>
      <c r="B193" s="37" t="s">
        <v>10</v>
      </c>
      <c r="C193" s="38" t="s">
        <v>11</v>
      </c>
      <c r="D193" s="38" t="s">
        <v>12</v>
      </c>
      <c r="E193" s="38" t="s">
        <v>25</v>
      </c>
      <c r="F193" s="39">
        <v>93.54</v>
      </c>
      <c r="G193" s="40">
        <v>9</v>
      </c>
      <c r="H193" s="41">
        <f t="shared" si="9"/>
        <v>0.84</v>
      </c>
    </row>
    <row r="194" spans="1:9" x14ac:dyDescent="0.25">
      <c r="A194" s="36">
        <v>100</v>
      </c>
      <c r="B194" s="37" t="s">
        <v>10</v>
      </c>
      <c r="C194" s="38" t="s">
        <v>14</v>
      </c>
      <c r="D194" s="38" t="s">
        <v>10</v>
      </c>
      <c r="E194" s="38" t="s">
        <v>10</v>
      </c>
      <c r="F194" s="39">
        <v>107</v>
      </c>
      <c r="G194" s="40">
        <v>15</v>
      </c>
      <c r="H194" s="41">
        <f t="shared" si="9"/>
        <v>1.61</v>
      </c>
    </row>
    <row r="195" spans="1:9" x14ac:dyDescent="0.25">
      <c r="A195" s="36">
        <v>133</v>
      </c>
      <c r="B195" s="37" t="s">
        <v>10</v>
      </c>
      <c r="C195" s="38"/>
      <c r="D195" s="38" t="s">
        <v>10</v>
      </c>
      <c r="E195" s="38" t="s">
        <v>10</v>
      </c>
      <c r="F195" s="39">
        <v>133</v>
      </c>
      <c r="G195" s="40">
        <v>242</v>
      </c>
      <c r="H195" s="41">
        <f t="shared" si="9"/>
        <v>32.19</v>
      </c>
    </row>
    <row r="196" spans="1:9" x14ac:dyDescent="0.25">
      <c r="A196" s="30">
        <v>150</v>
      </c>
      <c r="B196" s="31" t="s">
        <v>8</v>
      </c>
      <c r="C196" s="32"/>
      <c r="D196" s="32" t="s">
        <v>9</v>
      </c>
      <c r="E196" s="32" t="s">
        <v>9</v>
      </c>
      <c r="F196" s="33">
        <v>190</v>
      </c>
      <c r="G196" s="34">
        <f>117-5</f>
        <v>112</v>
      </c>
      <c r="H196" s="35">
        <f t="shared" si="9"/>
        <v>21.28</v>
      </c>
    </row>
    <row r="197" spans="1:9" x14ac:dyDescent="0.25">
      <c r="A197" s="30">
        <v>200</v>
      </c>
      <c r="B197" s="31" t="s">
        <v>8</v>
      </c>
      <c r="C197" s="32"/>
      <c r="D197" s="32" t="s">
        <v>9</v>
      </c>
      <c r="E197" s="32" t="s">
        <v>9</v>
      </c>
      <c r="F197" s="33">
        <v>250</v>
      </c>
      <c r="G197" s="34">
        <v>0</v>
      </c>
      <c r="H197" s="35">
        <f t="shared" si="9"/>
        <v>0</v>
      </c>
    </row>
    <row r="198" spans="1:9" x14ac:dyDescent="0.25">
      <c r="A198" s="30">
        <v>250</v>
      </c>
      <c r="B198" s="31" t="s">
        <v>8</v>
      </c>
      <c r="C198" s="32"/>
      <c r="D198" s="32" t="s">
        <v>9</v>
      </c>
      <c r="E198" s="32" t="s">
        <v>9</v>
      </c>
      <c r="F198" s="33">
        <v>315</v>
      </c>
      <c r="G198" s="34">
        <f>203-17</f>
        <v>186</v>
      </c>
      <c r="H198" s="35">
        <f t="shared" si="9"/>
        <v>58.59</v>
      </c>
    </row>
    <row r="199" spans="1:9" x14ac:dyDescent="0.25">
      <c r="A199" s="30">
        <v>400</v>
      </c>
      <c r="B199" s="31" t="s">
        <v>8</v>
      </c>
      <c r="C199" s="32"/>
      <c r="D199" s="32" t="s">
        <v>9</v>
      </c>
      <c r="E199" s="32" t="s">
        <v>9</v>
      </c>
      <c r="F199" s="33">
        <v>480</v>
      </c>
      <c r="G199" s="34">
        <f>5-5</f>
        <v>0</v>
      </c>
      <c r="H199" s="35">
        <f t="shared" si="9"/>
        <v>0</v>
      </c>
    </row>
    <row r="200" spans="1:9" x14ac:dyDescent="0.25">
      <c r="A200" s="53"/>
      <c r="B200" s="54"/>
      <c r="C200" s="54"/>
      <c r="D200" s="54"/>
      <c r="E200" s="54"/>
      <c r="F200" s="55"/>
      <c r="G200" s="55"/>
      <c r="H200" s="56"/>
    </row>
    <row r="201" spans="1:9" ht="15.75" thickBot="1" x14ac:dyDescent="0.3">
      <c r="A201" s="42"/>
      <c r="B201" s="18" t="s">
        <v>16</v>
      </c>
      <c r="C201" s="18"/>
      <c r="D201" s="18"/>
      <c r="E201" s="18"/>
      <c r="F201" s="2"/>
      <c r="G201" s="3">
        <f>SUM(G185:G200)</f>
        <v>4921</v>
      </c>
      <c r="H201" s="4">
        <f>SUM(H186:H200)</f>
        <v>418.85</v>
      </c>
      <c r="I201" s="48">
        <f>H201-H179</f>
        <v>-8.2400000000000091</v>
      </c>
    </row>
    <row r="202" spans="1:9" ht="16.5" thickTop="1" thickBot="1" x14ac:dyDescent="0.3">
      <c r="A202" s="57"/>
      <c r="B202" s="45"/>
      <c r="C202" s="45"/>
      <c r="D202" s="45"/>
      <c r="E202" s="45"/>
      <c r="F202" s="8"/>
      <c r="G202" s="6"/>
      <c r="H202" s="7"/>
    </row>
    <row r="203" spans="1:9" ht="15.75" thickBot="1" x14ac:dyDescent="0.3"/>
    <row r="204" spans="1:9" x14ac:dyDescent="0.25">
      <c r="A204" s="13" t="s">
        <v>28</v>
      </c>
      <c r="B204" s="14"/>
      <c r="C204" s="14"/>
      <c r="D204" s="14"/>
      <c r="E204" s="14"/>
      <c r="F204" s="15"/>
      <c r="G204" s="15"/>
      <c r="H204" s="16"/>
    </row>
    <row r="205" spans="1:9" x14ac:dyDescent="0.25">
      <c r="A205" s="17"/>
      <c r="B205" s="18"/>
      <c r="C205" s="18"/>
      <c r="D205" s="18"/>
      <c r="E205" s="18"/>
      <c r="F205" s="19"/>
      <c r="G205" s="19"/>
      <c r="H205" s="20"/>
    </row>
    <row r="206" spans="1:9" ht="30" x14ac:dyDescent="0.25">
      <c r="A206" s="21" t="s">
        <v>0</v>
      </c>
      <c r="B206" s="22" t="s">
        <v>1</v>
      </c>
      <c r="C206" s="23" t="s">
        <v>2</v>
      </c>
      <c r="D206" s="23" t="s">
        <v>3</v>
      </c>
      <c r="E206" s="23" t="s">
        <v>4</v>
      </c>
      <c r="F206" s="24" t="s">
        <v>5</v>
      </c>
      <c r="G206" s="24" t="s">
        <v>6</v>
      </c>
      <c r="H206" s="25" t="s">
        <v>7</v>
      </c>
    </row>
    <row r="207" spans="1:9" x14ac:dyDescent="0.25">
      <c r="A207" s="49"/>
      <c r="B207" s="50"/>
      <c r="C207" s="50"/>
      <c r="D207" s="50"/>
      <c r="E207" s="50"/>
      <c r="F207" s="51"/>
      <c r="G207" s="51"/>
      <c r="H207" s="52"/>
    </row>
    <row r="208" spans="1:9" x14ac:dyDescent="0.25">
      <c r="A208" s="36">
        <v>40</v>
      </c>
      <c r="B208" s="37" t="s">
        <v>10</v>
      </c>
      <c r="C208" s="38"/>
      <c r="D208" s="38" t="s">
        <v>10</v>
      </c>
      <c r="E208" s="38" t="s">
        <v>10</v>
      </c>
      <c r="F208" s="39">
        <v>40</v>
      </c>
      <c r="G208" s="40">
        <v>4</v>
      </c>
      <c r="H208" s="41">
        <f t="shared" ref="H208:H223" si="10">ROUND(F208*G208/1000,2)</f>
        <v>0.16</v>
      </c>
    </row>
    <row r="209" spans="1:8" x14ac:dyDescent="0.25">
      <c r="A209" s="36">
        <v>49</v>
      </c>
      <c r="B209" s="37" t="s">
        <v>10</v>
      </c>
      <c r="C209" s="38"/>
      <c r="D209" s="38" t="s">
        <v>10</v>
      </c>
      <c r="E209" s="38" t="s">
        <v>10</v>
      </c>
      <c r="F209" s="39">
        <v>49</v>
      </c>
      <c r="G209" s="40">
        <f>2230+8</f>
        <v>2238</v>
      </c>
      <c r="H209" s="41">
        <f t="shared" si="10"/>
        <v>109.66</v>
      </c>
    </row>
    <row r="210" spans="1:8" x14ac:dyDescent="0.25">
      <c r="A210" s="30">
        <v>50</v>
      </c>
      <c r="B210" s="31" t="s">
        <v>8</v>
      </c>
      <c r="C210" s="32"/>
      <c r="D210" s="32" t="s">
        <v>9</v>
      </c>
      <c r="E210" s="32" t="s">
        <v>9</v>
      </c>
      <c r="F210" s="33">
        <v>65</v>
      </c>
      <c r="G210" s="34">
        <v>4</v>
      </c>
      <c r="H210" s="35">
        <f t="shared" si="10"/>
        <v>0.26</v>
      </c>
    </row>
    <row r="211" spans="1:8" x14ac:dyDescent="0.25">
      <c r="A211" s="36">
        <v>60</v>
      </c>
      <c r="B211" s="37" t="s">
        <v>10</v>
      </c>
      <c r="C211" s="38"/>
      <c r="D211" s="38" t="s">
        <v>10</v>
      </c>
      <c r="E211" s="38" t="s">
        <v>10</v>
      </c>
      <c r="F211" s="39">
        <v>61.5</v>
      </c>
      <c r="G211" s="40">
        <v>7</v>
      </c>
      <c r="H211" s="41">
        <f t="shared" si="10"/>
        <v>0.43</v>
      </c>
    </row>
    <row r="212" spans="1:8" x14ac:dyDescent="0.25">
      <c r="A212" s="30">
        <v>70</v>
      </c>
      <c r="B212" s="31" t="s">
        <v>8</v>
      </c>
      <c r="C212" s="32"/>
      <c r="D212" s="32" t="s">
        <v>9</v>
      </c>
      <c r="E212" s="32" t="s">
        <v>9</v>
      </c>
      <c r="F212" s="33">
        <v>97</v>
      </c>
      <c r="G212" s="34">
        <f>128-11</f>
        <v>117</v>
      </c>
      <c r="H212" s="35">
        <f t="shared" si="10"/>
        <v>11.35</v>
      </c>
    </row>
    <row r="213" spans="1:8" x14ac:dyDescent="0.25">
      <c r="A213" s="36">
        <v>72</v>
      </c>
      <c r="B213" s="37" t="s">
        <v>10</v>
      </c>
      <c r="C213" s="38"/>
      <c r="D213" s="38" t="s">
        <v>10</v>
      </c>
      <c r="E213" s="38" t="s">
        <v>10</v>
      </c>
      <c r="F213" s="39">
        <v>72</v>
      </c>
      <c r="G213" s="40">
        <f>548+1</f>
        <v>549</v>
      </c>
      <c r="H213" s="41">
        <f t="shared" si="10"/>
        <v>39.53</v>
      </c>
    </row>
    <row r="214" spans="1:8" x14ac:dyDescent="0.25">
      <c r="A214" s="36">
        <v>95</v>
      </c>
      <c r="B214" s="37" t="s">
        <v>10</v>
      </c>
      <c r="C214" s="38"/>
      <c r="D214" s="38" t="s">
        <v>10</v>
      </c>
      <c r="E214" s="38" t="s">
        <v>10</v>
      </c>
      <c r="F214" s="39">
        <v>95</v>
      </c>
      <c r="G214" s="40">
        <f>1290-3+10</f>
        <v>1297</v>
      </c>
      <c r="H214" s="41">
        <f t="shared" si="10"/>
        <v>123.22</v>
      </c>
    </row>
    <row r="215" spans="1:8" x14ac:dyDescent="0.25">
      <c r="A215" s="30">
        <v>100</v>
      </c>
      <c r="B215" s="31" t="s">
        <v>8</v>
      </c>
      <c r="C215" s="32"/>
      <c r="D215" s="32" t="s">
        <v>9</v>
      </c>
      <c r="E215" s="32" t="s">
        <v>9</v>
      </c>
      <c r="F215" s="33">
        <v>133</v>
      </c>
      <c r="G215" s="34">
        <f>150-2</f>
        <v>148</v>
      </c>
      <c r="H215" s="35">
        <f t="shared" si="10"/>
        <v>19.68</v>
      </c>
    </row>
    <row r="216" spans="1:8" x14ac:dyDescent="0.25">
      <c r="A216" s="36">
        <v>100</v>
      </c>
      <c r="B216" s="37" t="s">
        <v>10</v>
      </c>
      <c r="C216" s="38" t="s">
        <v>11</v>
      </c>
      <c r="D216" s="38" t="s">
        <v>12</v>
      </c>
      <c r="E216" s="38" t="s">
        <v>25</v>
      </c>
      <c r="F216" s="39">
        <v>93.54</v>
      </c>
      <c r="G216" s="40">
        <v>9</v>
      </c>
      <c r="H216" s="41">
        <f t="shared" si="10"/>
        <v>0.84</v>
      </c>
    </row>
    <row r="217" spans="1:8" x14ac:dyDescent="0.25">
      <c r="A217" s="36">
        <v>100</v>
      </c>
      <c r="B217" s="37" t="s">
        <v>10</v>
      </c>
      <c r="C217" s="38" t="s">
        <v>14</v>
      </c>
      <c r="D217" s="38" t="s">
        <v>10</v>
      </c>
      <c r="E217" s="38" t="s">
        <v>10</v>
      </c>
      <c r="F217" s="39">
        <v>107</v>
      </c>
      <c r="G217" s="40">
        <v>15</v>
      </c>
      <c r="H217" s="41">
        <f t="shared" si="10"/>
        <v>1.61</v>
      </c>
    </row>
    <row r="218" spans="1:8" x14ac:dyDescent="0.25">
      <c r="A218" s="36">
        <v>133</v>
      </c>
      <c r="B218" s="37" t="s">
        <v>10</v>
      </c>
      <c r="C218" s="38"/>
      <c r="D218" s="38" t="s">
        <v>10</v>
      </c>
      <c r="E218" s="38" t="s">
        <v>10</v>
      </c>
      <c r="F218" s="39">
        <v>133</v>
      </c>
      <c r="G218" s="40">
        <f>242+7</f>
        <v>249</v>
      </c>
      <c r="H218" s="41">
        <f t="shared" si="10"/>
        <v>33.119999999999997</v>
      </c>
    </row>
    <row r="219" spans="1:8" x14ac:dyDescent="0.25">
      <c r="A219" s="36">
        <v>180</v>
      </c>
      <c r="B219" s="37" t="s">
        <v>10</v>
      </c>
      <c r="C219" s="38"/>
      <c r="D219" s="38" t="s">
        <v>10</v>
      </c>
      <c r="E219" s="38" t="s">
        <v>10</v>
      </c>
      <c r="F219" s="39">
        <v>173</v>
      </c>
      <c r="G219" s="40">
        <v>4</v>
      </c>
      <c r="H219" s="41">
        <f t="shared" si="10"/>
        <v>0.69</v>
      </c>
    </row>
    <row r="220" spans="1:8" x14ac:dyDescent="0.25">
      <c r="A220" s="30">
        <v>150</v>
      </c>
      <c r="B220" s="31" t="s">
        <v>8</v>
      </c>
      <c r="C220" s="32"/>
      <c r="D220" s="32" t="s">
        <v>9</v>
      </c>
      <c r="E220" s="32" t="s">
        <v>9</v>
      </c>
      <c r="F220" s="33">
        <v>190</v>
      </c>
      <c r="G220" s="34">
        <f>112-13</f>
        <v>99</v>
      </c>
      <c r="H220" s="35">
        <f t="shared" si="10"/>
        <v>18.809999999999999</v>
      </c>
    </row>
    <row r="221" spans="1:8" x14ac:dyDescent="0.25">
      <c r="A221" s="30">
        <v>200</v>
      </c>
      <c r="B221" s="31" t="s">
        <v>8</v>
      </c>
      <c r="C221" s="32"/>
      <c r="D221" s="32" t="s">
        <v>9</v>
      </c>
      <c r="E221" s="32" t="s">
        <v>9</v>
      </c>
      <c r="F221" s="33">
        <v>250</v>
      </c>
      <c r="G221" s="34">
        <v>0</v>
      </c>
      <c r="H221" s="35">
        <f t="shared" si="10"/>
        <v>0</v>
      </c>
    </row>
    <row r="222" spans="1:8" x14ac:dyDescent="0.25">
      <c r="A222" s="30">
        <v>250</v>
      </c>
      <c r="B222" s="31" t="s">
        <v>8</v>
      </c>
      <c r="C222" s="32"/>
      <c r="D222" s="32" t="s">
        <v>9</v>
      </c>
      <c r="E222" s="32" t="s">
        <v>9</v>
      </c>
      <c r="F222" s="33">
        <v>315</v>
      </c>
      <c r="G222" s="34">
        <f>186-4</f>
        <v>182</v>
      </c>
      <c r="H222" s="35">
        <f t="shared" si="10"/>
        <v>57.33</v>
      </c>
    </row>
    <row r="223" spans="1:8" x14ac:dyDescent="0.25">
      <c r="A223" s="30">
        <v>400</v>
      </c>
      <c r="B223" s="31" t="s">
        <v>8</v>
      </c>
      <c r="C223" s="32"/>
      <c r="D223" s="32" t="s">
        <v>9</v>
      </c>
      <c r="E223" s="32" t="s">
        <v>9</v>
      </c>
      <c r="F223" s="33">
        <v>480</v>
      </c>
      <c r="G223" s="34">
        <v>0</v>
      </c>
      <c r="H223" s="35">
        <f t="shared" si="10"/>
        <v>0</v>
      </c>
    </row>
    <row r="224" spans="1:8" x14ac:dyDescent="0.25">
      <c r="A224" s="53"/>
      <c r="B224" s="54"/>
      <c r="C224" s="54"/>
      <c r="D224" s="54"/>
      <c r="E224" s="54"/>
      <c r="F224" s="55"/>
      <c r="G224" s="55"/>
      <c r="H224" s="56"/>
    </row>
    <row r="225" spans="1:9" ht="15.75" thickBot="1" x14ac:dyDescent="0.3">
      <c r="A225" s="42"/>
      <c r="B225" s="18" t="s">
        <v>16</v>
      </c>
      <c r="C225" s="18"/>
      <c r="D225" s="18"/>
      <c r="E225" s="18"/>
      <c r="F225" s="2"/>
      <c r="G225" s="3">
        <f>SUM(G207:G224)</f>
        <v>4922</v>
      </c>
      <c r="H225" s="4">
        <f>SUM(H207:H224)</f>
        <v>416.69</v>
      </c>
      <c r="I225" s="48">
        <f>H225-H201</f>
        <v>-2.160000000000025</v>
      </c>
    </row>
    <row r="226" spans="1:9" ht="16.5" thickTop="1" thickBot="1" x14ac:dyDescent="0.3">
      <c r="A226" s="57"/>
      <c r="B226" s="45"/>
      <c r="C226" s="45"/>
      <c r="D226" s="45"/>
      <c r="E226" s="45"/>
      <c r="F226" s="8"/>
      <c r="G226" s="6"/>
      <c r="H226" s="7"/>
    </row>
    <row r="227" spans="1:9" ht="15.75" thickBot="1" x14ac:dyDescent="0.3"/>
    <row r="228" spans="1:9" x14ac:dyDescent="0.25">
      <c r="A228" s="13" t="s">
        <v>29</v>
      </c>
      <c r="B228" s="14"/>
      <c r="C228" s="14"/>
      <c r="D228" s="14"/>
      <c r="E228" s="14"/>
      <c r="F228" s="15"/>
      <c r="G228" s="15"/>
      <c r="H228" s="16"/>
    </row>
    <row r="229" spans="1:9" x14ac:dyDescent="0.25">
      <c r="A229" s="17"/>
      <c r="B229" s="18"/>
      <c r="C229" s="18"/>
      <c r="D229" s="18"/>
      <c r="E229" s="18"/>
      <c r="F229" s="19"/>
      <c r="G229" s="19"/>
      <c r="H229" s="20"/>
    </row>
    <row r="230" spans="1:9" ht="30" x14ac:dyDescent="0.25">
      <c r="A230" s="21" t="s">
        <v>0</v>
      </c>
      <c r="B230" s="22" t="s">
        <v>1</v>
      </c>
      <c r="C230" s="23" t="s">
        <v>2</v>
      </c>
      <c r="D230" s="23" t="s">
        <v>3</v>
      </c>
      <c r="E230" s="23" t="s">
        <v>4</v>
      </c>
      <c r="F230" s="24" t="s">
        <v>5</v>
      </c>
      <c r="G230" s="24" t="s">
        <v>6</v>
      </c>
      <c r="H230" s="25" t="s">
        <v>7</v>
      </c>
    </row>
    <row r="231" spans="1:9" x14ac:dyDescent="0.25">
      <c r="A231" s="49"/>
      <c r="B231" s="50"/>
      <c r="C231" s="50"/>
      <c r="D231" s="50"/>
      <c r="E231" s="50"/>
      <c r="F231" s="51"/>
      <c r="G231" s="51"/>
      <c r="H231" s="52"/>
    </row>
    <row r="232" spans="1:9" x14ac:dyDescent="0.25">
      <c r="A232" s="36">
        <v>40</v>
      </c>
      <c r="B232" s="37" t="s">
        <v>10</v>
      </c>
      <c r="C232" s="38"/>
      <c r="D232" s="38" t="s">
        <v>10</v>
      </c>
      <c r="E232" s="38" t="s">
        <v>10</v>
      </c>
      <c r="F232" s="39">
        <v>40</v>
      </c>
      <c r="G232" s="40">
        <v>4</v>
      </c>
      <c r="H232" s="41">
        <f t="shared" ref="H232:H247" si="11">ROUND(F232*G232/1000,2)</f>
        <v>0.16</v>
      </c>
    </row>
    <row r="233" spans="1:9" x14ac:dyDescent="0.25">
      <c r="A233" s="36">
        <v>49</v>
      </c>
      <c r="B233" s="37" t="s">
        <v>10</v>
      </c>
      <c r="C233" s="38"/>
      <c r="D233" s="38" t="s">
        <v>10</v>
      </c>
      <c r="E233" s="38" t="s">
        <v>10</v>
      </c>
      <c r="F233" s="39">
        <v>49</v>
      </c>
      <c r="G233" s="40">
        <v>2238</v>
      </c>
      <c r="H233" s="41">
        <f t="shared" si="11"/>
        <v>109.66</v>
      </c>
    </row>
    <row r="234" spans="1:9" x14ac:dyDescent="0.25">
      <c r="A234" s="30">
        <v>50</v>
      </c>
      <c r="B234" s="31" t="s">
        <v>8</v>
      </c>
      <c r="C234" s="32"/>
      <c r="D234" s="32" t="s">
        <v>9</v>
      </c>
      <c r="E234" s="32" t="s">
        <v>9</v>
      </c>
      <c r="F234" s="33">
        <v>65</v>
      </c>
      <c r="G234" s="34">
        <v>4</v>
      </c>
      <c r="H234" s="35">
        <f t="shared" si="11"/>
        <v>0.26</v>
      </c>
    </row>
    <row r="235" spans="1:9" x14ac:dyDescent="0.25">
      <c r="A235" s="36">
        <v>60</v>
      </c>
      <c r="B235" s="37" t="s">
        <v>10</v>
      </c>
      <c r="C235" s="38"/>
      <c r="D235" s="38" t="s">
        <v>10</v>
      </c>
      <c r="E235" s="38" t="s">
        <v>10</v>
      </c>
      <c r="F235" s="39">
        <v>61.5</v>
      </c>
      <c r="G235" s="40">
        <v>7</v>
      </c>
      <c r="H235" s="41">
        <f t="shared" si="11"/>
        <v>0.43</v>
      </c>
    </row>
    <row r="236" spans="1:9" x14ac:dyDescent="0.25">
      <c r="A236" s="30">
        <v>70</v>
      </c>
      <c r="B236" s="31" t="s">
        <v>8</v>
      </c>
      <c r="C236" s="32"/>
      <c r="D236" s="32" t="s">
        <v>9</v>
      </c>
      <c r="E236" s="32" t="s">
        <v>9</v>
      </c>
      <c r="F236" s="33">
        <v>97</v>
      </c>
      <c r="G236" s="34">
        <v>117</v>
      </c>
      <c r="H236" s="35">
        <f t="shared" si="11"/>
        <v>11.35</v>
      </c>
    </row>
    <row r="237" spans="1:9" x14ac:dyDescent="0.25">
      <c r="A237" s="36">
        <v>72</v>
      </c>
      <c r="B237" s="37" t="s">
        <v>10</v>
      </c>
      <c r="C237" s="38"/>
      <c r="D237" s="38" t="s">
        <v>10</v>
      </c>
      <c r="E237" s="38" t="s">
        <v>10</v>
      </c>
      <c r="F237" s="39">
        <v>72</v>
      </c>
      <c r="G237" s="40">
        <v>549</v>
      </c>
      <c r="H237" s="41">
        <f t="shared" si="11"/>
        <v>39.53</v>
      </c>
    </row>
    <row r="238" spans="1:9" x14ac:dyDescent="0.25">
      <c r="A238" s="36">
        <v>95</v>
      </c>
      <c r="B238" s="37" t="s">
        <v>10</v>
      </c>
      <c r="C238" s="38"/>
      <c r="D238" s="38" t="s">
        <v>10</v>
      </c>
      <c r="E238" s="38" t="s">
        <v>10</v>
      </c>
      <c r="F238" s="39">
        <v>95</v>
      </c>
      <c r="G238" s="40">
        <v>1297</v>
      </c>
      <c r="H238" s="41">
        <f t="shared" si="11"/>
        <v>123.22</v>
      </c>
    </row>
    <row r="239" spans="1:9" x14ac:dyDescent="0.25">
      <c r="A239" s="30">
        <v>100</v>
      </c>
      <c r="B239" s="31" t="s">
        <v>8</v>
      </c>
      <c r="C239" s="32"/>
      <c r="D239" s="32" t="s">
        <v>9</v>
      </c>
      <c r="E239" s="32" t="s">
        <v>9</v>
      </c>
      <c r="F239" s="33">
        <v>133</v>
      </c>
      <c r="G239" s="34">
        <v>148</v>
      </c>
      <c r="H239" s="35">
        <f t="shared" si="11"/>
        <v>19.68</v>
      </c>
    </row>
    <row r="240" spans="1:9" x14ac:dyDescent="0.25">
      <c r="A240" s="36">
        <v>100</v>
      </c>
      <c r="B240" s="37" t="s">
        <v>10</v>
      </c>
      <c r="C240" s="38" t="s">
        <v>11</v>
      </c>
      <c r="D240" s="38" t="s">
        <v>12</v>
      </c>
      <c r="E240" s="38" t="s">
        <v>25</v>
      </c>
      <c r="F240" s="39">
        <v>93.54</v>
      </c>
      <c r="G240" s="40">
        <v>9</v>
      </c>
      <c r="H240" s="41">
        <f t="shared" si="11"/>
        <v>0.84</v>
      </c>
    </row>
    <row r="241" spans="1:9" x14ac:dyDescent="0.25">
      <c r="A241" s="36">
        <v>100</v>
      </c>
      <c r="B241" s="37" t="s">
        <v>10</v>
      </c>
      <c r="C241" s="38" t="s">
        <v>14</v>
      </c>
      <c r="D241" s="38" t="s">
        <v>10</v>
      </c>
      <c r="E241" s="38" t="s">
        <v>10</v>
      </c>
      <c r="F241" s="39">
        <v>107</v>
      </c>
      <c r="G241" s="40">
        <v>15</v>
      </c>
      <c r="H241" s="41">
        <f t="shared" si="11"/>
        <v>1.61</v>
      </c>
    </row>
    <row r="242" spans="1:9" x14ac:dyDescent="0.25">
      <c r="A242" s="36">
        <v>133</v>
      </c>
      <c r="B242" s="37" t="s">
        <v>10</v>
      </c>
      <c r="C242" s="38"/>
      <c r="D242" s="38" t="s">
        <v>10</v>
      </c>
      <c r="E242" s="38" t="s">
        <v>10</v>
      </c>
      <c r="F242" s="39">
        <v>133</v>
      </c>
      <c r="G242" s="40">
        <v>249</v>
      </c>
      <c r="H242" s="41">
        <f t="shared" si="11"/>
        <v>33.119999999999997</v>
      </c>
    </row>
    <row r="243" spans="1:9" x14ac:dyDescent="0.25">
      <c r="A243" s="36">
        <v>180</v>
      </c>
      <c r="B243" s="37" t="s">
        <v>10</v>
      </c>
      <c r="C243" s="38"/>
      <c r="D243" s="38" t="s">
        <v>10</v>
      </c>
      <c r="E243" s="38" t="s">
        <v>10</v>
      </c>
      <c r="F243" s="39">
        <v>173</v>
      </c>
      <c r="G243" s="40">
        <v>4</v>
      </c>
      <c r="H243" s="41">
        <f t="shared" si="11"/>
        <v>0.69</v>
      </c>
    </row>
    <row r="244" spans="1:9" x14ac:dyDescent="0.25">
      <c r="A244" s="30">
        <v>150</v>
      </c>
      <c r="B244" s="31" t="s">
        <v>8</v>
      </c>
      <c r="C244" s="32"/>
      <c r="D244" s="32" t="s">
        <v>9</v>
      </c>
      <c r="E244" s="32" t="s">
        <v>9</v>
      </c>
      <c r="F244" s="33">
        <v>190</v>
      </c>
      <c r="G244" s="34">
        <f>99-2</f>
        <v>97</v>
      </c>
      <c r="H244" s="35">
        <f t="shared" si="11"/>
        <v>18.43</v>
      </c>
    </row>
    <row r="245" spans="1:9" x14ac:dyDescent="0.25">
      <c r="A245" s="30">
        <v>200</v>
      </c>
      <c r="B245" s="31" t="s">
        <v>8</v>
      </c>
      <c r="C245" s="32"/>
      <c r="D245" s="32" t="s">
        <v>9</v>
      </c>
      <c r="E245" s="32" t="s">
        <v>9</v>
      </c>
      <c r="F245" s="33">
        <v>250</v>
      </c>
      <c r="G245" s="34">
        <v>0</v>
      </c>
      <c r="H245" s="35">
        <f t="shared" si="11"/>
        <v>0</v>
      </c>
    </row>
    <row r="246" spans="1:9" x14ac:dyDescent="0.25">
      <c r="A246" s="30">
        <v>250</v>
      </c>
      <c r="B246" s="31" t="s">
        <v>8</v>
      </c>
      <c r="C246" s="32"/>
      <c r="D246" s="32" t="s">
        <v>9</v>
      </c>
      <c r="E246" s="32" t="s">
        <v>9</v>
      </c>
      <c r="F246" s="33">
        <v>315</v>
      </c>
      <c r="G246" s="34">
        <v>182</v>
      </c>
      <c r="H246" s="35">
        <f t="shared" si="11"/>
        <v>57.33</v>
      </c>
    </row>
    <row r="247" spans="1:9" x14ac:dyDescent="0.25">
      <c r="A247" s="30">
        <v>400</v>
      </c>
      <c r="B247" s="31" t="s">
        <v>8</v>
      </c>
      <c r="C247" s="32"/>
      <c r="D247" s="32" t="s">
        <v>9</v>
      </c>
      <c r="E247" s="32" t="s">
        <v>9</v>
      </c>
      <c r="F247" s="33">
        <v>480</v>
      </c>
      <c r="G247" s="34">
        <v>0</v>
      </c>
      <c r="H247" s="35">
        <f t="shared" si="11"/>
        <v>0</v>
      </c>
    </row>
    <row r="248" spans="1:9" x14ac:dyDescent="0.25">
      <c r="A248" s="53"/>
      <c r="B248" s="54"/>
      <c r="C248" s="54"/>
      <c r="D248" s="54"/>
      <c r="E248" s="54"/>
      <c r="F248" s="55"/>
      <c r="G248" s="55"/>
      <c r="H248" s="56"/>
    </row>
    <row r="249" spans="1:9" ht="15.75" thickBot="1" x14ac:dyDescent="0.3">
      <c r="A249" s="42"/>
      <c r="B249" s="18" t="s">
        <v>16</v>
      </c>
      <c r="C249" s="18"/>
      <c r="D249" s="18"/>
      <c r="E249" s="18"/>
      <c r="F249" s="2"/>
      <c r="G249" s="3">
        <f>SUM(G231:G248)</f>
        <v>4920</v>
      </c>
      <c r="H249" s="4">
        <f>SUM(H231:H248)</f>
        <v>416.31</v>
      </c>
      <c r="I249" s="48">
        <f>H249-H225</f>
        <v>-0.37999999999999545</v>
      </c>
    </row>
    <row r="250" spans="1:9" ht="16.5" thickTop="1" thickBot="1" x14ac:dyDescent="0.3">
      <c r="A250" s="57"/>
      <c r="B250" s="45"/>
      <c r="C250" s="45"/>
      <c r="D250" s="45"/>
      <c r="E250" s="45"/>
      <c r="F250" s="8"/>
      <c r="G250" s="6"/>
      <c r="H250" s="7"/>
    </row>
  </sheetData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Andrya Eagen</dc:creator>
  <cp:lastModifiedBy>Andrya Eagen</cp:lastModifiedBy>
  <dcterms:created xsi:type="dcterms:W3CDTF">2018-11-22T13:47:35Z</dcterms:created>
  <dcterms:modified xsi:type="dcterms:W3CDTF">2018-11-22T13:56:48Z</dcterms:modified>
</cp:coreProperties>
</file>