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F2C80D7A-8CC4-4D2B-9F41-84E9FBC2F226}"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18" r:id="rId12"/>
    <pivotCache cacheId="19" r:id="rId13"/>
    <pivotCache cacheId="20" r:id="rId14"/>
  </pivotCaches>
</workbook>
</file>

<file path=xl/calcChain.xml><?xml version="1.0" encoding="utf-8"?>
<calcChain xmlns="http://schemas.openxmlformats.org/spreadsheetml/2006/main">
  <c r="D28" i="1" l="1"/>
  <c r="G24" i="1"/>
  <c r="G25" i="1"/>
  <c r="G26"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<sst xmlns="http://schemas.openxmlformats.org/spreadsheetml/2006/main" count="181660" uniqueCount="12899">
  <si>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</si>
  <si>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</si>
  <si>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</si>
  <si>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</si>
  <si>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</si>
  <si>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</si>
  <si>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</si>
  <si>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</si>
  <si>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</si>
  <si>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</si>
  <si>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</si>
  <si>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</si>
  <si>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</si>
  <si>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</si>
  <si>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</si>
  <si>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</si>
  <si>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</si>
  <si>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</si>
  <si>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</si>
  <si>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</si>
  <si>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</si>
  <si>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</si>
  <si>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</si>
  <si>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</si>
  <si>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</si>
  <si>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</si>
  <si>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</si>
  <si>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</si>
  <si>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</si>
  <si>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</si>
  <si>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</si>
  <si>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</si>
  <si>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</si>
  <si>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</si>
  <si>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</si>
  <si>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</si>
  <si>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</si>
  <si>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</si>
  <si>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</si>
  <si>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</si>
  <si>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</si>
  <si>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</si>
  <si>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</si>
  <si>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</si>
  <si>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</si>
  <si>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</si>
  <si>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</si>
  <si>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</si>
  <si>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</si>
  <si>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</si>
  <si>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</si>
  <si>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</si>
  <si>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</si>
  <si>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</si>
  <si>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</si>
  <si>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</si>
  <si>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</si>
  <si>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</si>
  <si>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</si>
  <si>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</si>
  <si>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</si>
  <si>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</si>
  <si>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</si>
  <si>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</si>
  <si>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</si>
  <si>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</si>
  <si>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</si>
  <si>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</si>
  <si>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</si>
  <si>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</si>
  <si>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</si>
  <si>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</si>
  <si>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</si>
  <si>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</si>
  <si>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</si>
  <si>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</si>
  <si>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</si>
  <si>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</si>
  <si>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</si>
  <si>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</si>
  <si>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</si>
  <si>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</si>
  <si>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</si>
  <si>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</si>
  <si>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</si>
  <si>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</si>
  <si>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</si>
  <si>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</si>
  <si>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</si>
  <si>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</si>
  <si>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</si>
  <si>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</si>
  <si>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</si>
  <si>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</si>
  <si>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</si>
  <si>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</si>
  <si>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</si>
  <si>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</si>
  <si>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</si>
  <si>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</si>
  <si>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</si>
  <si>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</si>
  <si>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</si>
  <si>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</si>
  <si>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</si>
  <si>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</si>
  <si>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</si>
  <si>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</si>
  <si>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</si>
  <si>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</si>
  <si>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</si>
  <si>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</si>
  <si>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</si>
  <si>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</si>
  <si>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</si>
  <si>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</si>
  <si>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</si>
  <si>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</si>
  <si>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</si>
  <si>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</si>
  <si>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</si>
  <si>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</si>
  <si>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</si>
  <si>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</si>
  <si>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</si>
  <si>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</si>
  <si>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</si>
  <si>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</si>
  <si>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</si>
  <si>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</si>
  <si>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</si>
  <si>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</si>
  <si>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</si>
  <si>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</si>
  <si>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</si>
  <si>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</si>
  <si>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</si>
  <si>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</si>
  <si>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</si>
  <si>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</si>
  <si>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</si>
  <si>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</si>
  <si>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</si>
  <si>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</si>
  <si>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</si>
  <si>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</si>
  <si>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</si>
  <si>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</si>
  <si>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</si>
  <si>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</si>
  <si>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</si>
  <si>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</si>
  <si>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</si>
  <si>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</si>
  <si>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</si>
  <si>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</si>
  <si>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</si>
  <si>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</si>
  <si>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</si>
  <si>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</si>
  <si>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</si>
  <si>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</si>
  <si>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</si>
  <si>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</si>
  <si>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</si>
  <si>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</si>
  <si>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</si>
  <si>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</si>
  <si>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</si>
  <si>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</si>
  <si>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</si>
  <si>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</si>
  <si>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</si>
  <si>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</si>
  <si>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</si>
  <si>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</si>
  <si>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</si>
  <si>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</si>
  <si>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</si>
  <si>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</si>
  <si>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</si>
  <si>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</si>
  <si>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</si>
  <si>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</si>
  <si>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</si>
  <si>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</si>
  <si>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</si>
  <si>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</si>
  <si>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</si>
  <si>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</si>
  <si>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</si>
  <si>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</si>
  <si>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</si>
  <si>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</si>
  <si>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</si>
  <si>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</si>
  <si>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</si>
  <si>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</si>
  <si>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</si>
  <si>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</si>
  <si>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</si>
  <si>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</si>
  <si>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</si>
  <si>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</si>
  <si>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</si>
  <si>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</si>
  <si>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</si>
  <si>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</si>
  <si>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</si>
  <si>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</si>
  <si>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</si>
  <si>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</si>
  <si>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</si>
  <si>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</si>
  <si>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</si>
  <si>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</si>
  <si>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</si>
  <si>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</si>
  <si>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</si>
  <si>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</si>
  <si>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</si>
  <si>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</si>
  <si>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</si>
  <si>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</si>
  <si>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</si>
  <si>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</si>
  <si>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</si>
  <si>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</si>
  <si>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</si>
  <si>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</si>
  <si>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</si>
  <si>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</si>
  <si>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</si>
  <si>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</si>
  <si>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</si>
  <si>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</si>
  <si>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</si>
  <si>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</si>
  <si>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</si>
  <si>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</si>
  <si>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</si>
  <si>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</si>
  <si>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</si>
  <si>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</si>
  <si>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</si>
  <si>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</si>
  <si>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</si>
  <si>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</si>
  <si>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</si>
  <si>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</si>
  <si>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</si>
  <si>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</si>
  <si>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</si>
  <si>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</si>
  <si>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</si>
  <si>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</si>
  <si>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</si>
  <si>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</si>
  <si>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</si>
  <si>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</si>
  <si>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</si>
  <si>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</si>
  <si>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</si>
  <si>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</si>
  <si>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</si>
  <si>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</si>
  <si>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</si>
  <si>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</si>
  <si>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</si>
  <si>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</si>
  <si>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</si>
  <si>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</si>
  <si>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</si>
  <si>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</si>
  <si>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</si>
  <si>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</si>
  <si>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</si>
  <si>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</si>
  <si>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</si>
  <si>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</si>
  <si>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</si>
  <si>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</si>
  <si>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</si>
  <si>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</si>
  <si>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</si>
  <si>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</si>
  <si>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</si>
  <si>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</si>
  <si>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</si>
  <si>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</si>
  <si>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</si>
  <si>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</si>
  <si>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</si>
  <si>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</si>
  <si>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</si>
  <si>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</si>
  <si>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</si>
  <si>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</si>
  <si>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</si>
  <si>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</si>
  <si>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</si>
  <si>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</si>
  <si>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</si>
  <si>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</si>
  <si>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</si>
  <si>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</si>
  <si>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</si>
  <si>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</si>
  <si>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</si>
  <si>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</si>
  <si>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</si>
  <si>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</si>
  <si>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</si>
  <si>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</si>
  <si>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</si>
  <si>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</si>
  <si>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</si>
  <si>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</si>
  <si>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</si>
  <si>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</si>
  <si>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</si>
  <si>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</si>
  <si>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</si>
  <si>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</si>
  <si>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</si>
  <si>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</si>
  <si>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</si>
  <si>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</si>
  <si>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</si>
  <si>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</si>
  <si>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</si>
  <si>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</si>
  <si>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</si>
  <si>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</si>
  <si>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</si>
  <si>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</si>
  <si>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</si>
  <si>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</si>
  <si>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</si>
  <si>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</si>
  <si>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</si>
  <si>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</si>
  <si>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</si>
  <si>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</si>
  <si>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</si>
  <si>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</si>
  <si>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</si>
  <si>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</si>
  <si>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</si>
  <si>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</si>
  <si>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</si>
  <si>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</si>
  <si>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</si>
  <si>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</si>
  <si>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</si>
  <si>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</si>
  <si>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</si>
  <si>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</si>
  <si>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</si>
  <si>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</si>
  <si>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</si>
  <si>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</si>
  <si>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</si>
  <si>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</si>
  <si>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</si>
  <si>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</si>
  <si>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</si>
  <si>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</si>
  <si>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</si>
  <si>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</si>
  <si>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</si>
  <si>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</si>
  <si>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</si>
  <si>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</si>
  <si>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</si>
  <si>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</si>
  <si>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</si>
  <si>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</si>
  <si>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</si>
  <si>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</si>
  <si>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</si>
  <si>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</si>
  <si>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</si>
  <si>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</si>
  <si>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</si>
  <si>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</si>
  <si>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</si>
  <si>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</si>
  <si>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</si>
  <si>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</si>
  <si>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</si>
  <si>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</si>
  <si>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</si>
  <si>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</si>
  <si>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</si>
  <si>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</si>
  <si>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</si>
  <si>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</si>
  <si>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</si>
  <si>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</si>
  <si>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</si>
  <si>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</si>
  <si>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</si>
  <si>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</si>
  <si>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</si>
  <si>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</si>
  <si>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</si>
  <si>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</si>
  <si>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</si>
  <si>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</si>
  <si>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</si>
  <si>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</si>
  <si>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</si>
  <si>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</si>
  <si>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</si>
  <si>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</si>
  <si>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</si>
  <si>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</si>
  <si>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</si>
  <si>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</si>
  <si>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</si>
  <si>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</si>
  <si>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</si>
  <si>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</si>
  <si>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</si>
  <si>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</si>
  <si>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</si>
  <si>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</si>
  <si>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</si>
  <si>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</si>
  <si>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</si>
  <si>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</si>
  <si>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</si>
  <si>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</si>
  <si>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</si>
  <si>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</si>
  <si>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</si>
  <si>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</si>
  <si>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</si>
  <si>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</si>
  <si>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</si>
  <si>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</si>
  <si>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</si>
  <si>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</si>
  <si>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</si>
  <si>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</si>
  <si>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</si>
  <si>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</si>
  <si>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</si>
  <si>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</si>
  <si>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</si>
  <si>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</si>
  <si>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</si>
  <si>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</si>
  <si>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</si>
  <si>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</si>
  <si>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</si>
  <si>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</si>
  <si>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</si>
  <si>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</si>
  <si>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</si>
  <si>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</si>
  <si>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</si>
  <si>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</si>
  <si>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</si>
  <si>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</si>
  <si>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</si>
  <si>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</si>
  <si>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</si>
  <si>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</si>
  <si>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</si>
  <si>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</si>
  <si>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</si>
  <si>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</si>
  <si>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</si>
  <si>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</si>
  <si>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</si>
  <si>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</si>
  <si>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</si>
  <si>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</si>
  <si>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</si>
  <si>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</si>
  <si>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</si>
  <si>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</si>
  <si>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</si>
  <si>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</si>
  <si>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</si>
  <si>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</si>
  <si>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</si>
  <si>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</si>
  <si>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</si>
  <si>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</si>
  <si>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</si>
  <si>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</si>
  <si>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</si>
  <si>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</si>
  <si>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</si>
  <si>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</si>
  <si>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</si>
  <si>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</si>
  <si>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</si>
  <si>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</si>
  <si>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</si>
  <si>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</si>
  <si>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</si>
  <si>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</si>
  <si>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</si>
  <si>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</si>
  <si>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</si>
  <si>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</si>
  <si>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</si>
  <si>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</si>
  <si>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</si>
  <si>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</si>
  <si>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</si>
  <si>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</si>
  <si>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</si>
  <si>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</si>
  <si>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</si>
  <si>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</si>
  <si>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</si>
  <si>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</si>
  <si>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</si>
  <si>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</si>
  <si>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</si>
  <si>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</si>
  <si>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</si>
  <si>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</si>
  <si>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</si>
  <si>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</si>
  <si>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</si>
  <si>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</si>
  <si>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</si>
  <si>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</si>
  <si>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</si>
  <si>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</si>
  <si>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</si>
  <si>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</si>
  <si>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</si>
  <si>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</si>
  <si>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</si>
  <si>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</si>
  <si>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</si>
  <si>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</si>
  <si>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</si>
  <si>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</si>
  <si>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</si>
  <si>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</si>
  <si>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</si>
  <si>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</si>
  <si>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</si>
  <si>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</si>
  <si>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</si>
  <si>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</si>
  <si>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</si>
  <si>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</si>
  <si>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</si>
  <si>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</si>
  <si>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</si>
  <si>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</si>
  <si>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</si>
  <si>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</si>
  <si>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</si>
  <si>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</si>
  <si>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</si>
  <si>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</si>
  <si>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</si>
  <si>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</si>
  <si>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</si>
  <si>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</si>
  <si>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</si>
  <si>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</si>
  <si>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</si>
  <si>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</si>
  <si>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</si>
  <si>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</si>
  <si>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</si>
  <si>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</si>
  <si>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</si>
  <si>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</si>
  <si>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</si>
  <si>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</si>
  <si>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</si>
  <si>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</si>
  <si>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</si>
  <si>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</si>
  <si>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</si>
  <si>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</si>
  <si>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</si>
  <si>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</si>
  <si>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</si>
  <si>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</si>
  <si>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</si>
  <si>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</si>
  <si>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</si>
  <si>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</si>
  <si>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</si>
  <si>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</si>
  <si>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</si>
  <si>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</si>
  <si>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</si>
  <si>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</si>
  <si>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</si>
  <si>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</si>
  <si>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</si>
  <si>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</si>
  <si>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</si>
  <si>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</si>
  <si>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</si>
  <si>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</si>
  <si>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</si>
  <si>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</si>
  <si>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</si>
  <si>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</si>
  <si>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</si>
  <si>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</si>
  <si>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</si>
  <si>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</si>
  <si>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</si>
  <si>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</si>
  <si>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</si>
  <si>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</si>
  <si>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</si>
  <si>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</si>
  <si>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</si>
  <si>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</si>
  <si>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</si>
  <si>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</si>
  <si>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</si>
  <si>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</si>
  <si>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</si>
  <si>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</si>
  <si>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</si>
  <si>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</si>
  <si>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</si>
  <si>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</si>
  <si>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</si>
  <si>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</si>
  <si>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</si>
  <si>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</si>
  <si>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</si>
  <si>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</si>
  <si>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</si>
  <si>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</si>
  <si>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</si>
  <si>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</si>
  <si>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</si>
  <si>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</si>
  <si>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</si>
  <si>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</si>
  <si>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</si>
  <si>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</si>
  <si>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</si>
  <si>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</si>
  <si>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</si>
  <si>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</si>
  <si>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</si>
  <si>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</si>
  <si>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</si>
  <si>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</si>
  <si>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</si>
  <si>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</si>
  <si>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</si>
  <si>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</si>
  <si>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</si>
  <si>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</si>
  <si>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</si>
  <si>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</si>
  <si>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</si>
  <si>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</si>
  <si>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</si>
  <si>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</si>
  <si>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</si>
  <si>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</si>
  <si>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</si>
  <si>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</si>
  <si>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</si>
  <si>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</si>
  <si>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</si>
  <si>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</si>
  <si>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</si>
  <si>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</si>
  <si>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</si>
  <si>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</si>
  <si>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</si>
  <si>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</si>
  <si>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</si>
  <si>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</si>
  <si>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</si>
  <si>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</si>
  <si>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</si>
  <si>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</si>
  <si>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</si>
  <si>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</si>
  <si>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</si>
  <si>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</si>
  <si>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</si>
  <si>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</si>
  <si>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</si>
  <si>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</si>
  <si>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</si>
  <si>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</si>
  <si>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</si>
  <si>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</si>
  <si>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</si>
  <si>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</si>
  <si>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</si>
  <si>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</si>
  <si>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</si>
  <si>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</si>
  <si>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</si>
  <si>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</si>
  <si>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</si>
  <si>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</si>
  <si>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</si>
  <si>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</si>
  <si>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</si>
  <si>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</si>
  <si>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</si>
  <si>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</si>
  <si>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</si>
  <si>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</si>
  <si>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</si>
  <si>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</si>
  <si>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</si>
  <si>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</si>
  <si>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</si>
  <si>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</si>
  <si>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</si>
  <si>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</si>
  <si>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</si>
  <si>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</si>
  <si>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</si>
  <si>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</si>
  <si>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</si>
  <si>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</si>
  <si>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</si>
  <si>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</si>
  <si>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</si>
  <si>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</si>
  <si>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</si>
  <si>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</si>
  <si>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</si>
  <si>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</si>
  <si>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</si>
  <si>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</si>
  <si>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</si>
  <si>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</si>
  <si>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</si>
  <si>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</si>
  <si>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</si>
  <si>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</si>
  <si>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</si>
  <si>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</si>
  <si>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</si>
  <si>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</si>
  <si>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</si>
  <si>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</si>
  <si>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</si>
  <si>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</si>
  <si>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</si>
  <si>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</si>
  <si>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</si>
  <si>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</si>
  <si>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</si>
  <si>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</si>
  <si>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</si>
  <si>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</si>
  <si>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</si>
  <si>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</si>
  <si>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</si>
  <si>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</si>
  <si>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</si>
  <si>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</si>
  <si>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</si>
  <si>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</si>
  <si>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</si>
  <si>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</si>
  <si>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</si>
  <si>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</si>
  <si>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</si>
  <si>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</si>
  <si>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</si>
  <si>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</si>
  <si>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</si>
  <si>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</si>
  <si>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</si>
  <si>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</si>
  <si>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</si>
  <si>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</si>
  <si>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</si>
  <si>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</si>
  <si>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</si>
  <si>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</si>
  <si>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</si>
  <si>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</si>
  <si>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</si>
  <si>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</si>
  <si>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</si>
  <si>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</si>
  <si>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</si>
  <si>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</si>
  <si>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</si>
  <si>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</si>
  <si>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</si>
  <si>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</si>
  <si>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</si>
  <si>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</si>
  <si>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</si>
  <si>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</si>
  <si>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</si>
  <si>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</si>
  <si>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</si>
  <si>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</si>
  <si>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</si>
  <si>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</si>
  <si>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</si>
  <si>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</si>
  <si>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</si>
  <si>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</si>
  <si>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</si>
  <si>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</si>
  <si>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</si>
  <si>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</si>
  <si>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</si>
  <si>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</si>
  <si>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</si>
  <si>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</si>
  <si>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</si>
  <si>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</si>
  <si>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</si>
  <si>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</si>
  <si>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</si>
  <si>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</si>
  <si>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</si>
  <si>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</si>
  <si>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</si>
  <si>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</si>
  <si>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</si>
  <si>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</si>
  <si>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</si>
  <si>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</si>
  <si>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</si>
  <si>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</si>
  <si>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</si>
  <si>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</si>
  <si>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</si>
  <si>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</si>
  <si>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</si>
  <si>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</si>
  <si>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</si>
  <si>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</si>
  <si>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</si>
  <si>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</si>
  <si>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</si>
  <si>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</si>
  <si>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</si>
  <si>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</si>
  <si>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</si>
  <si>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</si>
  <si>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</si>
  <si>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</si>
  <si>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</si>
  <si>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</si>
  <si>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</si>
  <si>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</si>
  <si>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</si>
  <si>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</si>
  <si>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</si>
  <si>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</si>
  <si>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</si>
  <si>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</si>
  <si>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</si>
  <si>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</si>
  <si>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</si>
  <si>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</si>
  <si>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</si>
  <si>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</si>
  <si>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</si>
  <si>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</si>
  <si>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</si>
  <si>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</si>
  <si>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</si>
  <si>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</si>
  <si>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</si>
  <si>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</si>
  <si>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</si>
  <si>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</si>
  <si>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</si>
  <si>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</si>
  <si>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</si>
  <si>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</si>
  <si>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</si>
  <si>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</si>
  <si>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</si>
  <si>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</si>
  <si>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</si>
  <si>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</si>
  <si>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</si>
  <si>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</si>
  <si>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</si>
  <si>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</si>
  <si>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</si>
  <si>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</si>
  <si>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</si>
  <si>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</si>
  <si>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</si>
  <si>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</si>
  <si>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</si>
  <si>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</si>
  <si>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</si>
  <si>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</si>
  <si>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</si>
  <si>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</si>
  <si>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</si>
  <si>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</si>
  <si>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</si>
  <si>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</si>
  <si>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</si>
  <si>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</si>
  <si>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</si>
  <si>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</si>
  <si>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</si>
  <si>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</si>
  <si>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</si>
  <si>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</si>
  <si>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</si>
  <si>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</si>
  <si>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</si>
  <si>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</si>
  <si>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</si>
  <si>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</si>
  <si>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</si>
  <si>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</si>
  <si>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</si>
  <si>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</si>
  <si>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</si>
  <si>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</si>
  <si>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</si>
  <si>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</si>
  <si>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</si>
  <si>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</si>
  <si>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</si>
  <si>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</si>
  <si>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</si>
  <si>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</si>
  <si>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</si>
  <si>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</si>
  <si>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</si>
  <si>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</si>
  <si>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</si>
  <si>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</si>
  <si>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</si>
  <si>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</si>
  <si>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</si>
  <si>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</si>
  <si>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</si>
  <si>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</si>
  <si>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</si>
  <si>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</si>
  <si>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</si>
  <si>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</si>
  <si>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</si>
  <si>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</si>
  <si>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</si>
  <si>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</si>
  <si>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</si>
  <si>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</si>
  <si>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</si>
  <si>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</si>
  <si>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</si>
  <si>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</si>
  <si>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</si>
  <si>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</si>
  <si>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</si>
  <si>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</si>
  <si>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</si>
  <si>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</si>
  <si>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</si>
  <si>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</si>
  <si>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</si>
  <si>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</si>
  <si>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</si>
  <si>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</si>
  <si>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</si>
  <si>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</si>
  <si>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</si>
  <si>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</si>
  <si>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</si>
  <si>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</si>
  <si>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</si>
  <si>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</si>
  <si>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</si>
  <si>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</si>
  <si>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</si>
  <si>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</si>
  <si>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</si>
  <si>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</si>
  <si>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</si>
  <si>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</si>
  <si>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</si>
  <si>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</si>
  <si>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</si>
  <si>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</si>
  <si>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</si>
  <si>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</si>
  <si>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</si>
  <si>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</si>
  <si>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</si>
  <si>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</si>
  <si>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</si>
  <si>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</si>
  <si>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</si>
  <si>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</si>
  <si>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</si>
  <si>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</si>
  <si>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</si>
  <si>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</si>
  <si>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</si>
  <si>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</si>
  <si>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</si>
  <si>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</si>
  <si>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</si>
  <si>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</si>
  <si>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</si>
  <si>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</si>
  <si>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</si>
  <si>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</si>
  <si>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</si>
  <si>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</si>
  <si>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</si>
  <si>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</si>
  <si>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</si>
  <si>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</si>
  <si>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</si>
  <si>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</si>
  <si>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</si>
  <si>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</si>
  <si>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</si>
  <si>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</si>
  <si>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</si>
  <si>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</si>
  <si>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</si>
  <si>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</si>
  <si>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</si>
  <si>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</si>
  <si>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</si>
  <si>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</si>
  <si>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</si>
  <si>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</si>
  <si>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</si>
  <si>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</si>
  <si>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</si>
  <si>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</si>
  <si>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</si>
  <si>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</si>
  <si>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</si>
  <si>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</si>
  <si>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</si>
  <si>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</si>
  <si>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</si>
  <si>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</si>
  <si>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</si>
  <si>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</si>
  <si>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</si>
  <si>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</si>
  <si>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</si>
  <si>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</si>
  <si>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</si>
  <si>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</si>
  <si>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</si>
  <si>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</si>
  <si>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</si>
  <si>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</si>
  <si>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</si>
  <si>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</si>
  <si>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</si>
  <si>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</si>
  <si>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</si>
  <si>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</si>
  <si>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</si>
  <si>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</si>
  <si>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</si>
  <si>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</si>
  <si>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</si>
  <si>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</si>
  <si>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</si>
  <si>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</si>
  <si>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</si>
  <si>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</si>
  <si>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</si>
  <si>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</si>
  <si>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</si>
  <si>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</si>
  <si>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</si>
  <si>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</si>
  <si>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</si>
  <si>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</si>
  <si>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</si>
  <si>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</si>
  <si>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</si>
  <si>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</si>
  <si>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</si>
  <si>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</si>
  <si>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</si>
  <si>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</si>
  <si>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</si>
  <si>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</si>
  <si>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</si>
  <si>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</si>
  <si>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</si>
  <si>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</si>
  <si>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</si>
  <si>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</si>
  <si>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</si>
  <si>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</si>
  <si>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</si>
  <si>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</si>
  <si>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</si>
  <si>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</si>
  <si>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</si>
  <si>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</si>
  <si>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</si>
  <si>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</si>
  <si>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</si>
  <si>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</si>
  <si>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</si>
  <si>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</si>
  <si>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</si>
  <si>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</si>
  <si>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</si>
  <si>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</si>
  <si>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</si>
  <si>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</si>
  <si>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</si>
  <si>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</si>
  <si>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</si>
  <si>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</si>
  <si>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</si>
  <si>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</si>
  <si>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</si>
  <si>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</si>
  <si>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</si>
  <si>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</si>
  <si>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</si>
  <si>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</si>
  <si>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</si>
  <si>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</si>
  <si>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</si>
  <si>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</si>
  <si>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</si>
  <si>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</si>
  <si>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</si>
  <si>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</si>
  <si>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</si>
  <si>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</si>
  <si>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</si>
  <si>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</si>
  <si>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</si>
  <si>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</si>
  <si>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</si>
  <si>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</si>
  <si>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</si>
  <si>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</si>
  <si>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</si>
  <si>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</si>
  <si>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</si>
  <si>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</si>
  <si>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</si>
  <si>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</si>
  <si>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</si>
  <si>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</si>
  <si>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</si>
  <si>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</si>
  <si>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</si>
  <si>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</si>
  <si>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</si>
  <si>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</si>
  <si>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</si>
  <si>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</si>
  <si>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</si>
  <si>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</si>
  <si>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</si>
  <si>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</si>
  <si>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</si>
  <si>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</si>
  <si>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</si>
  <si>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</si>
  <si>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</si>
  <si>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</si>
  <si>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</si>
  <si>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</si>
  <si>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</si>
  <si>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</si>
  <si>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</si>
  <si>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</si>
  <si>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</si>
  <si>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</si>
  <si>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</si>
  <si>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</si>
  <si>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</si>
  <si>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</si>
  <si>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</si>
  <si>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</si>
  <si>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</si>
  <si>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</si>
  <si>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</si>
  <si>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</si>
  <si>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</si>
  <si>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</si>
  <si>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</si>
  <si>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</si>
  <si>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</si>
  <si>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</si>
  <si>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</si>
  <si>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</si>
  <si>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</si>
  <si>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</si>
  <si>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</si>
  <si>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</si>
  <si>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</si>
  <si>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</si>
  <si>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</si>
  <si>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</si>
  <si>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</si>
  <si>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</si>
  <si>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</si>
  <si>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</si>
  <si>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</si>
  <si>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</si>
  <si>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</si>
  <si>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</si>
  <si>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</si>
  <si>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</si>
  <si>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</si>
  <si>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</si>
  <si>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</si>
  <si>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</si>
  <si>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</si>
  <si>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</si>
  <si>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</si>
  <si>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</si>
  <si>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</si>
  <si>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</si>
  <si>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</si>
  <si>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</si>
  <si>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</si>
  <si>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</si>
  <si>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</si>
  <si>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</si>
  <si>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</si>
  <si>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</si>
  <si>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</si>
  <si>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</si>
  <si>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</si>
  <si>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</si>
  <si>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</si>
  <si>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</si>
  <si>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</si>
  <si>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</si>
  <si>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</si>
  <si>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</si>
  <si>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</si>
  <si>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</si>
  <si>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</si>
  <si>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</si>
  <si>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</si>
  <si>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</si>
  <si>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</si>
  <si>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</si>
  <si>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</si>
  <si>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</si>
  <si>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</si>
  <si>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</si>
  <si>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</si>
  <si>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</si>
  <si>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</si>
  <si>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</si>
  <si>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</si>
  <si>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</si>
  <si>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</si>
  <si>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</si>
  <si>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</si>
  <si>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</si>
  <si>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</si>
  <si>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</si>
  <si>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</si>
  <si>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</si>
  <si>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</si>
  <si>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</si>
  <si>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</si>
  <si>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</si>
  <si>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</si>
  <si>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</si>
  <si>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</si>
  <si>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</si>
  <si>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</si>
  <si>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</si>
  <si>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</si>
  <si>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</si>
  <si>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</si>
  <si>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</si>
  <si>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</si>
  <si>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</si>
  <si>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</si>
  <si>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</si>
  <si>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</si>
  <si>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</si>
  <si>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</si>
  <si>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</si>
  <si>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</si>
  <si>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</si>
  <si>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</si>
  <si>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</si>
  <si>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</si>
  <si>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</si>
  <si>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</si>
  <si>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</si>
  <si>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</si>
  <si>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</si>
  <si>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</si>
  <si>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</si>
  <si>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</si>
  <si>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</si>
  <si>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</si>
  <si>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</si>
  <si>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</si>
  <si>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</si>
  <si>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</si>
  <si>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</si>
  <si>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</si>
  <si>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</si>
  <si>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</si>
  <si>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</si>
  <si>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</si>
  <si>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</si>
  <si>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</si>
  <si>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</si>
  <si>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</si>
  <si>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</si>
  <si>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</si>
  <si>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</si>
  <si>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</si>
  <si>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</si>
  <si>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</si>
  <si>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</si>
  <si>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</si>
  <si>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</si>
  <si>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</si>
  <si>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</si>
  <si>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</si>
  <si>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</si>
  <si>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</si>
  <si>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</si>
  <si>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</si>
  <si>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</si>
  <si>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</si>
  <si>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</si>
  <si>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</si>
  <si>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</si>
  <si>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</si>
  <si>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</si>
  <si>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</si>
  <si>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</si>
  <si>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</si>
  <si>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</si>
  <si>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</si>
  <si>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</si>
  <si>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</si>
  <si>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</si>
  <si>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</si>
  <si>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</si>
  <si>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</si>
  <si>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</si>
  <si>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</si>
  <si>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</si>
  <si>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</si>
  <si>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</si>
  <si>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</si>
  <si>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</si>
  <si>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</si>
  <si>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</si>
  <si>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</si>
  <si>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</si>
  <si>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</si>
  <si>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</si>
  <si>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</si>
  <si>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</si>
  <si>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</si>
  <si>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</si>
  <si>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</si>
  <si>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</si>
  <si>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</si>
  <si>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</si>
  <si>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</si>
  <si>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</si>
  <si>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</si>
  <si>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</si>
  <si>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</si>
  <si>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</si>
  <si>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</si>
  <si>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</si>
  <si>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</si>
  <si>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</si>
  <si>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</si>
  <si>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</si>
  <si>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</si>
  <si>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</si>
  <si>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</si>
  <si>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</si>
  <si>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</si>
  <si>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</si>
  <si>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</si>
  <si>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</si>
  <si>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</si>
  <si>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</si>
  <si>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</si>
  <si>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</si>
  <si>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</si>
  <si>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</si>
  <si>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</si>
  <si>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</si>
  <si>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</si>
  <si>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</si>
  <si>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</si>
  <si>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</si>
  <si>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</si>
  <si>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</si>
  <si>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</si>
  <si>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</si>
  <si>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</si>
  <si>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</si>
  <si>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</si>
  <si>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</si>
  <si>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</si>
  <si>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</si>
  <si>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</si>
  <si>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</si>
  <si>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</si>
  <si>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</si>
  <si>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</si>
  <si>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</si>
  <si>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</si>
  <si>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</si>
  <si>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</si>
  <si>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</si>
  <si>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</si>
  <si>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</si>
  <si>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</si>
  <si>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</si>
  <si>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</si>
  <si>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</si>
  <si>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</si>
  <si>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</si>
  <si>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</si>
  <si>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</si>
  <si>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</si>
  <si>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</si>
  <si>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</si>
  <si>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</si>
  <si>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</si>
  <si>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</si>
  <si>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</si>
  <si>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</si>
  <si>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</si>
  <si>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</si>
  <si>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</si>
  <si>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</si>
  <si>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</si>
  <si>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</si>
  <si>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</si>
  <si>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</si>
  <si>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</si>
  <si>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</si>
  <si>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</si>
  <si>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</si>
  <si>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</si>
  <si>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</si>
  <si>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</si>
  <si>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</si>
  <si>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</si>
  <si>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</si>
  <si>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</si>
  <si>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</si>
  <si>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</si>
  <si>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</si>
  <si>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</si>
  <si>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</si>
  <si>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</si>
  <si>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</si>
  <si>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</si>
  <si>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</si>
  <si>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</si>
  <si>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</si>
  <si>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</si>
  <si>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</si>
  <si>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</si>
  <si>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</si>
  <si>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</si>
  <si>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</si>
  <si>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</si>
  <si>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</si>
  <si>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</si>
  <si>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</si>
  <si>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</si>
  <si>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</si>
  <si>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</si>
  <si>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</si>
  <si>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</si>
  <si>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</si>
  <si>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</si>
  <si>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</si>
  <si>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</si>
  <si>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</si>
  <si>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</si>
  <si>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</si>
  <si>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</si>
  <si>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</si>
  <si>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</si>
  <si>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</si>
  <si>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</si>
  <si>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</si>
  <si>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</si>
  <si>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</si>
  <si>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</si>
  <si>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</si>
  <si>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</si>
  <si>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</si>
  <si>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</si>
  <si>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</si>
  <si>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</si>
  <si>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</si>
  <si>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</si>
  <si>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</si>
  <si>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</si>
  <si>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</si>
  <si>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</si>
  <si>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</si>
  <si>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</si>
  <si>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</si>
  <si>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</si>
  <si>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</si>
  <si>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</si>
  <si>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</si>
  <si>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</si>
  <si>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</si>
  <si>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</si>
  <si>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</si>
  <si>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</si>
  <si>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</si>
  <si>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</si>
  <si>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</si>
  <si>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</si>
  <si>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</si>
  <si>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</si>
  <si>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</si>
  <si>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</si>
  <si>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</si>
  <si>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</si>
  <si>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</si>
  <si>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</si>
  <si>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</si>
  <si>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</si>
  <si>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</si>
  <si>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</si>
  <si>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</si>
  <si>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</si>
  <si>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</si>
  <si>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</si>
  <si>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</si>
  <si>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</si>
  <si>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</si>
  <si>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</si>
  <si>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</si>
  <si>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</si>
  <si>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</si>
  <si>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</si>
  <si>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</si>
  <si>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</si>
  <si>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</si>
  <si>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</si>
  <si>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</si>
  <si>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</si>
  <si>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</si>
  <si>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</si>
  <si>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</si>
  <si>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</si>
  <si>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</si>
  <si>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</si>
  <si>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</si>
  <si>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</si>
  <si>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</si>
  <si>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</si>
  <si>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</si>
  <si>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</si>
  <si>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</si>
  <si>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</si>
  <si>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</si>
  <si>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</si>
  <si>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</si>
  <si>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</si>
  <si>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</si>
  <si>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</si>
  <si>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</si>
  <si>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</si>
  <si>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</si>
  <si>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</si>
  <si>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</si>
  <si>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</si>
  <si>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</si>
  <si>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</si>
  <si>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</si>
  <si>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</si>
  <si>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</si>
  <si>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</si>
  <si>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</si>
  <si>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</si>
  <si>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</si>
  <si>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</si>
  <si>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</si>
  <si>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</si>
  <si>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</si>
  <si>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</si>
  <si>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</si>
  <si>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</si>
  <si>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</si>
  <si>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</si>
  <si>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</si>
  <si>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</si>
  <si>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</si>
  <si>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</si>
  <si>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</si>
  <si>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</si>
  <si>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</si>
  <si>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</si>
  <si>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</si>
  <si>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</si>
  <si>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</si>
  <si>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</si>
  <si>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</si>
  <si>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</si>
  <si>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</si>
  <si>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</si>
  <si>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</si>
  <si>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</si>
  <si>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</si>
  <si>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</si>
  <si>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</si>
  <si>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</si>
  <si>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</si>
  <si>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</si>
  <si>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</si>
  <si>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</si>
  <si>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</si>
  <si>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</si>
  <si>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</si>
  <si>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</si>
  <si>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</si>
  <si>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</si>
  <si>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</si>
  <si>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</si>
  <si>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</si>
  <si>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</si>
  <si>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</si>
  <si>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</si>
  <si>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</si>
  <si>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</si>
  <si>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</si>
  <si>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</si>
  <si>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</si>
  <si>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</si>
  <si>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</si>
  <si>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</si>
  <si>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</si>
  <si>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</si>
  <si>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</si>
  <si>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</si>
  <si>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</si>
  <si>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</si>
  <si>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</si>
  <si>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</si>
  <si>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</si>
  <si>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</si>
  <si>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</si>
  <si>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</si>
  <si>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</si>
  <si>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</si>
  <si>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</si>
  <si>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</si>
  <si>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</si>
  <si>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</si>
  <si>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</si>
  <si>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</si>
  <si>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</si>
  <si>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</si>
  <si>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</si>
  <si>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</si>
  <si>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</si>
  <si>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</si>
  <si>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</si>
  <si>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</si>
  <si>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</si>
  <si>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</si>
  <si>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</si>
  <si>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</si>
  <si>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</si>
  <si>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</si>
  <si>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</si>
  <si>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</si>
  <si>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</si>
  <si>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</si>
  <si>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</si>
  <si>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</si>
  <si>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</si>
  <si>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</si>
  <si>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</si>
  <si>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</si>
  <si>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</si>
  <si>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</si>
  <si>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</si>
  <si>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</si>
  <si>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</si>
  <si>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</si>
  <si>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</si>
  <si>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</si>
  <si>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</si>
  <si>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</si>
  <si>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</si>
  <si>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</si>
  <si>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</si>
  <si>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</si>
  <si>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</si>
  <si>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</si>
  <si>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</si>
  <si>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</si>
  <si>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</si>
  <si>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</si>
  <si>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</si>
  <si>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</si>
  <si>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</si>
  <si>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</si>
  <si>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</si>
  <si>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</si>
  <si>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</si>
  <si>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</si>
  <si>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</si>
  <si>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</si>
  <si>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</si>
  <si>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</si>
  <si>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</si>
  <si>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</si>
  <si>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</si>
  <si>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</si>
  <si>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</si>
  <si>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</si>
  <si>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</si>
  <si>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</si>
  <si>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</si>
  <si>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</si>
  <si>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</si>
  <si>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</si>
  <si>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</si>
  <si>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</si>
  <si>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</si>
  <si>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</si>
  <si>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</si>
  <si>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</si>
  <si>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</si>
  <si>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</si>
  <si>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</si>
  <si>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</si>
  <si>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</si>
  <si>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</si>
  <si>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</si>
  <si>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</si>
  <si>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</si>
  <si>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</si>
  <si>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</si>
  <si>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</si>
  <si>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</si>
  <si>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</si>
  <si>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</si>
  <si>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</si>
  <si>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</si>
  <si>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</si>
  <si>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</si>
  <si>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</si>
  <si>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</si>
  <si>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</si>
  <si>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</si>
  <si>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</si>
  <si>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</si>
  <si>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</si>
  <si>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</si>
  <si>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</si>
  <si>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</si>
  <si>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</si>
  <si>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</si>
  <si>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</si>
  <si>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</si>
  <si>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</si>
  <si>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</si>
  <si>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</si>
  <si>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</si>
  <si>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</si>
  <si>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</si>
  <si>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</si>
  <si>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</si>
  <si>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</si>
  <si>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</si>
  <si>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</si>
  <si>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</si>
  <si>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</si>
  <si>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</si>
  <si>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</si>
  <si>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</si>
  <si>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</si>
  <si>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</si>
  <si>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</si>
  <si>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</si>
  <si>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</si>
  <si>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</si>
  <si>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</si>
  <si>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</si>
  <si>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</si>
  <si>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</si>
  <si>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</si>
  <si>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</si>
  <si>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</si>
  <si>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</si>
  <si>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</si>
  <si>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</si>
  <si>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</si>
  <si>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</si>
  <si>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</si>
  <si>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</si>
  <si>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</si>
  <si>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</si>
  <si>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</si>
  <si>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</si>
  <si>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</si>
  <si>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</si>
  <si>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</si>
  <si>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</si>
  <si>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</si>
  <si>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</si>
  <si>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</si>
  <si>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</si>
  <si>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</si>
  <si>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</si>
  <si>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</si>
  <si>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</si>
  <si>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</si>
  <si>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</si>
  <si>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</si>
  <si>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</si>
  <si>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</si>
  <si>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</si>
  <si>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</si>
  <si>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</si>
  <si>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</si>
  <si>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</si>
  <si>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</si>
  <si>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</si>
  <si>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</si>
  <si>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</si>
  <si>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</si>
  <si>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</si>
  <si>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</si>
  <si>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</si>
  <si>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</si>
  <si>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</si>
  <si>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</si>
  <si>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</si>
  <si>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</si>
  <si>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</si>
  <si>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</si>
  <si>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</si>
  <si>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</si>
  <si>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</si>
  <si>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</si>
  <si>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</si>
  <si>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</si>
  <si>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</si>
  <si>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</si>
  <si>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</si>
  <si>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</si>
  <si>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</si>
  <si>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</si>
  <si>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</si>
  <si>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</si>
  <si>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</si>
  <si>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</si>
  <si>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</si>
  <si>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</si>
  <si>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</si>
  <si>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</si>
  <si>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</si>
  <si>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</si>
  <si>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</si>
  <si>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</si>
  <si>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</si>
  <si>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</si>
  <si>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</si>
  <si>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</si>
  <si>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</si>
  <si>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</si>
  <si>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</si>
  <si>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</si>
  <si>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</si>
  <si>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</si>
  <si>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</si>
  <si>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</si>
  <si>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</si>
  <si>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</si>
  <si>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</si>
  <si>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</si>
  <si>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</si>
  <si>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</si>
  <si>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</si>
  <si>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</si>
  <si>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</si>
  <si>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</si>
  <si>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</si>
  <si>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</si>
  <si>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</si>
  <si>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</si>
  <si>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</si>
  <si>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</si>
  <si>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</si>
  <si>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</si>
  <si>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</si>
  <si>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</si>
  <si>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</si>
  <si>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</si>
  <si>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</si>
  <si>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</si>
  <si>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</si>
  <si>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</si>
  <si>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</si>
  <si>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</si>
  <si>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</si>
  <si>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</si>
  <si>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</si>
  <si>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</si>
  <si>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</si>
  <si>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</si>
  <si>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</si>
  <si>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</si>
  <si>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</si>
  <si>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</si>
  <si>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</si>
  <si>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</si>
  <si>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</si>
  <si>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</si>
  <si>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</si>
  <si>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</si>
  <si>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</si>
  <si>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</si>
  <si>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</si>
  <si>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</si>
  <si>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</si>
  <si>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</si>
  <si>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</si>
  <si>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</si>
  <si>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</si>
  <si>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</si>
  <si>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</si>
  <si>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</si>
  <si>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</si>
  <si>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</si>
  <si>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</si>
  <si>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</si>
  <si>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</si>
  <si>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</si>
  <si>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</si>
  <si>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</si>
  <si>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</si>
  <si>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</si>
  <si>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</si>
  <si>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</si>
  <si>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</si>
  <si>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</si>
  <si>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</si>
  <si>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</si>
  <si>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</si>
  <si>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</si>
  <si>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</si>
  <si>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</si>
  <si>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</si>
  <si>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</si>
  <si>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</si>
  <si>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</si>
  <si>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</si>
  <si>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</si>
  <si>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</si>
  <si>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</si>
  <si>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</si>
  <si>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</si>
  <si>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</si>
  <si>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</si>
  <si>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</si>
  <si>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</si>
  <si>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</si>
  <si>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</si>
  <si>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</si>
  <si>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</si>
  <si>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</si>
  <si>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</si>
  <si>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</si>
  <si>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</si>
  <si>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</si>
  <si>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</si>
  <si>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</si>
  <si>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</si>
  <si>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</si>
  <si>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</si>
  <si>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</si>
  <si>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</si>
  <si>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</si>
  <si>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</si>
  <si>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</si>
  <si>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</si>
  <si>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</si>
  <si>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</si>
  <si>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</si>
  <si>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</si>
  <si>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</si>
  <si>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</si>
  <si>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</si>
  <si>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</si>
  <si>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</si>
  <si>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</si>
  <si>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</si>
  <si>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</si>
  <si>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</si>
  <si>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</si>
  <si>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</si>
  <si>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</si>
  <si>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</si>
  <si>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</si>
  <si>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</si>
  <si>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</si>
  <si>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</si>
  <si>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</si>
  <si>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</si>
  <si>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</si>
  <si>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</si>
  <si>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</si>
  <si>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</si>
  <si>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</si>
  <si>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</si>
  <si>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</si>
  <si>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</si>
  <si>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</si>
  <si>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</si>
  <si>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</si>
  <si>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</si>
  <si>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</si>
  <si>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</si>
  <si>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</si>
  <si>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</si>
  <si>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</si>
  <si>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</si>
  <si>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</si>
  <si>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</si>
  <si>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</si>
  <si>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</si>
  <si>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</si>
  <si>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</si>
  <si>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</si>
  <si>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</si>
  <si>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</si>
  <si>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</si>
  <si>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</si>
  <si>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</si>
  <si>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</si>
  <si>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</si>
  <si>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</si>
  <si>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</si>
  <si>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</si>
  <si>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</si>
  <si>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</si>
  <si>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</si>
  <si>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</si>
  <si>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</si>
  <si>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</si>
  <si>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</si>
  <si>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</si>
  <si>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</si>
  <si>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</si>
  <si>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</si>
  <si>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</si>
  <si>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</si>
  <si>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</si>
  <si>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</si>
  <si>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</si>
  <si>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</si>
  <si>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</si>
  <si>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</si>
  <si>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</si>
  <si>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</si>
  <si>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</si>
  <si>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</si>
  <si>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</si>
  <si>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</si>
  <si>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</si>
  <si>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</si>
  <si>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</si>
  <si>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</si>
  <si>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</si>
  <si>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</si>
  <si>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</si>
  <si>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</si>
  <si>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</si>
  <si>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</si>
  <si>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</si>
  <si>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</si>
  <si>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</si>
  <si>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</si>
  <si>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</si>
  <si>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</si>
  <si>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</si>
  <si>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</si>
  <si>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</si>
  <si>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</si>
  <si>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</si>
  <si>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</si>
  <si>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</si>
  <si>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</si>
  <si>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</si>
  <si>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</si>
  <si>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</si>
  <si>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</si>
  <si>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</si>
  <si>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</si>
  <si>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</si>
  <si>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</si>
  <si>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</si>
  <si>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</si>
  <si>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</si>
  <si>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</si>
  <si>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</si>
  <si>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</si>
  <si>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</si>
  <si>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</si>
  <si>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</si>
  <si>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</si>
  <si>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</si>
  <si>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</si>
  <si>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</si>
  <si>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</si>
  <si>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</si>
  <si>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</si>
  <si>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</si>
  <si>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</si>
  <si>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</si>
  <si>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</si>
  <si>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</si>
  <si>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</si>
  <si>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</si>
  <si>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</si>
  <si>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</si>
  <si>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</si>
  <si>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</si>
  <si>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</si>
  <si>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</si>
  <si>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</si>
  <si>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</si>
  <si>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</si>
  <si>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</si>
  <si>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</si>
  <si>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</si>
  <si>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</si>
  <si>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</si>
  <si>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</si>
  <si>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</si>
  <si>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</si>
  <si>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</si>
  <si>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</si>
  <si>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</si>
  <si>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</si>
  <si>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</si>
  <si>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</si>
  <si>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</si>
  <si>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</si>
  <si>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</si>
  <si>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</si>
  <si>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</si>
  <si>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</si>
  <si>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</si>
  <si>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</si>
  <si>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</si>
  <si>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</si>
  <si>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</si>
  <si>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</si>
  <si>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</si>
  <si>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</si>
  <si>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</si>
  <si>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</si>
  <si>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</si>
  <si>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</si>
  <si>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</si>
  <si>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</si>
  <si>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</si>
  <si>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</si>
  <si>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</si>
  <si>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</si>
  <si>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</si>
  <si>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</si>
  <si>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</si>
  <si>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</si>
  <si>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</si>
  <si>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</si>
  <si>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</si>
  <si>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</si>
  <si>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</si>
  <si>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</si>
  <si>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</si>
  <si>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</si>
  <si>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</si>
  <si>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</si>
  <si>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</si>
  <si>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</si>
  <si>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</si>
  <si>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</si>
  <si>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</si>
  <si>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</si>
  <si>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</si>
  <si>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</si>
  <si>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</si>
  <si>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</si>
  <si>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</si>
  <si>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</si>
  <si>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</si>
  <si>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</si>
  <si>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</si>
  <si>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</si>
  <si>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</si>
  <si>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</si>
  <si>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</si>
  <si>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</si>
  <si>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</si>
  <si>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</si>
  <si>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</si>
  <si>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</si>
  <si>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</si>
  <si>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</si>
  <si>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</si>
  <si>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</si>
  <si>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</si>
  <si>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</si>
  <si>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</si>
  <si>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</si>
  <si>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</si>
  <si>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</si>
  <si>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</si>
  <si>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</si>
  <si>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</si>
  <si>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</si>
  <si>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</si>
  <si>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</si>
  <si>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</si>
  <si>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</si>
  <si>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</si>
  <si>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</si>
  <si>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</si>
  <si>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</si>
  <si>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</si>
  <si>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</si>
  <si>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</si>
  <si>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</si>
  <si>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</si>
  <si>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</si>
  <si>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</si>
  <si>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</si>
  <si>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</si>
  <si>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</si>
  <si>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</si>
  <si>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</si>
  <si>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</si>
  <si>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</si>
  <si>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</si>
  <si>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</si>
  <si>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</si>
  <si>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</si>
  <si>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</si>
  <si>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</si>
  <si>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</si>
  <si>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</si>
  <si>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</si>
  <si>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</si>
  <si>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</si>
  <si>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</si>
  <si>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</si>
  <si>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</si>
  <si>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</si>
  <si>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</si>
  <si>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</si>
  <si>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</si>
  <si>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</si>
  <si>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</si>
  <si>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</si>
  <si>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</si>
  <si>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</si>
  <si>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</si>
  <si>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</si>
  <si>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</si>
  <si>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</si>
  <si>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</si>
  <si>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</si>
  <si>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</si>
  <si>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</si>
  <si>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</si>
  <si>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</si>
  <si>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</si>
  <si>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</si>
  <si>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</si>
  <si>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</si>
  <si>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</si>
  <si>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</si>
  <si>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</si>
  <si>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</si>
  <si>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</si>
  <si>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</si>
  <si>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</si>
  <si>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</si>
  <si>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</si>
  <si>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</si>
  <si>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</si>
  <si>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</si>
  <si>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</si>
  <si>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</si>
  <si>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</si>
  <si>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</si>
  <si>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</si>
  <si>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</si>
  <si>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</si>
  <si>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</si>
  <si>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</si>
  <si>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</si>
  <si>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</si>
  <si>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</si>
  <si>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</si>
  <si>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</si>
  <si>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</si>
  <si>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</si>
  <si>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</si>
  <si>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</si>
  <si>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</si>
  <si>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</si>
  <si>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</si>
  <si>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</si>
  <si>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</si>
  <si>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</si>
  <si>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</si>
  <si>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</si>
  <si>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</si>
  <si>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</si>
  <si>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</si>
  <si>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</si>
  <si>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</si>
  <si>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</si>
  <si>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</si>
  <si>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</si>
  <si>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</si>
  <si>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</si>
  <si>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</si>
  <si>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</si>
  <si>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</si>
  <si>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</si>
  <si>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</si>
  <si>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</si>
  <si>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</si>
  <si>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</si>
  <si>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</si>
  <si>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</si>
  <si>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</si>
  <si>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</si>
  <si>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</si>
  <si>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</si>
  <si>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</si>
  <si>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</si>
  <si>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</si>
  <si>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</si>
  <si>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</si>
  <si>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</si>
  <si>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</si>
  <si>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</si>
  <si>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</si>
  <si>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</si>
  <si>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</si>
  <si>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</si>
  <si>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</si>
  <si>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</si>
  <si>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</si>
  <si>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</si>
  <si>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</si>
  <si>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</si>
  <si>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</si>
  <si>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</si>
  <si>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</si>
  <si>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</si>
  <si>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</si>
  <si>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</si>
  <si>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</si>
  <si>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</si>
  <si>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</si>
  <si>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</si>
  <si>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</si>
  <si>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</si>
  <si>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</si>
  <si>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</si>
  <si>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</si>
  <si>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</si>
  <si>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</si>
  <si>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</si>
  <si>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</si>
  <si>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</si>
  <si>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</si>
  <si>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</si>
  <si>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</si>
  <si>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</si>
  <si>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</si>
  <si>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</si>
  <si>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</si>
  <si>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</si>
  <si>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</si>
  <si>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</si>
  <si>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</si>
  <si>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</si>
  <si>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</si>
  <si>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</si>
  <si>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</si>
  <si>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</si>
  <si>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</si>
  <si>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</si>
  <si>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</si>
  <si>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</si>
  <si>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</si>
  <si>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</si>
  <si>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</si>
  <si>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</si>
  <si>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</si>
  <si>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</si>
  <si>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</si>
  <si>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</si>
  <si>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</si>
  <si>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</si>
  <si>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</si>
  <si>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</si>
  <si>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</si>
  <si>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</si>
  <si>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</si>
  <si>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</si>
  <si>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</si>
  <si>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</si>
  <si>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</si>
  <si>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</si>
  <si>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</si>
  <si>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</si>
  <si>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</si>
  <si>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</si>
  <si>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</si>
  <si>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</si>
  <si>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</si>
  <si>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</si>
  <si>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</si>
  <si>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</si>
  <si>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</si>
  <si>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</si>
  <si>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</si>
  <si>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</si>
  <si>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</si>
  <si>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</si>
  <si>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</si>
  <si>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</si>
  <si>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</si>
  <si>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</si>
  <si>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</si>
  <si>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</si>
  <si>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</si>
  <si>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</si>
  <si>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</si>
  <si>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</si>
  <si>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</si>
  <si>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</si>
  <si>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</si>
  <si>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</si>
  <si>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</si>
  <si>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</si>
  <si>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</si>
  <si>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</si>
  <si>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</si>
  <si>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</si>
  <si>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</si>
  <si>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</si>
  <si>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</si>
  <si>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</si>
  <si>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</si>
  <si>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</si>
  <si>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</si>
  <si>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</si>
  <si>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</si>
  <si>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</si>
  <si>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</si>
  <si>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</si>
  <si>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</si>
  <si>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</si>
  <si>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</si>
  <si>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</si>
  <si>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</si>
  <si>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</si>
  <si>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</si>
  <si>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</si>
  <si>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</si>
  <si>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</si>
  <si>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</si>
  <si>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</si>
  <si>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</si>
  <si>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</si>
  <si>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</si>
  <si>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</si>
  <si>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</si>
  <si>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</si>
  <si>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</si>
  <si>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</si>
  <si>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</si>
  <si>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</si>
  <si>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</si>
  <si>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</si>
  <si>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</si>
  <si>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</si>
  <si>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</si>
  <si>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</si>
  <si>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</si>
  <si>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</si>
  <si>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</si>
  <si>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</si>
  <si>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</si>
  <si>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</si>
  <si>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</si>
  <si>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</si>
  <si>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</si>
  <si>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</si>
  <si>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</si>
  <si>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</si>
  <si>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</si>
  <si>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</si>
  <si>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</si>
  <si>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</si>
  <si>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</si>
  <si>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</si>
  <si>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</si>
  <si>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</si>
  <si>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</si>
  <si>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</si>
  <si>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</si>
  <si>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</si>
  <si>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</si>
  <si>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</si>
  <si>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</si>
  <si>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</si>
  <si>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</si>
  <si>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</si>
  <si>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</si>
  <si>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</si>
  <si>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</si>
  <si>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</si>
  <si>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</si>
  <si>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</si>
  <si>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</si>
  <si>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</si>
  <si>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</si>
  <si>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</si>
  <si>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</si>
  <si>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</si>
  <si>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</si>
  <si>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</si>
  <si>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</si>
  <si>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</si>
  <si>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</si>
  <si>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</si>
  <si>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</si>
  <si>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</si>
  <si>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</si>
  <si>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</si>
  <si>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</si>
  <si>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</si>
  <si>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</si>
  <si>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</si>
  <si>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</si>
  <si>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</si>
  <si>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</si>
  <si>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</si>
  <si>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</si>
  <si>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</si>
  <si>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</si>
  <si>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</si>
  <si>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</si>
  <si>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</si>
  <si>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</si>
  <si>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</si>
  <si>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</si>
  <si>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</si>
  <si>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</si>
  <si>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</si>
  <si>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</si>
  <si>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</si>
  <si>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</si>
  <si>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</si>
  <si>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</si>
  <si>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</si>
  <si>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</si>
  <si>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</si>
  <si>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</si>
  <si>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</si>
  <si>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</si>
  <si>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</si>
  <si>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</si>
  <si>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</si>
  <si>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</si>
  <si>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</si>
  <si>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</si>
  <si>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</si>
  <si>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</si>
  <si>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</si>
  <si>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</si>
  <si>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</si>
  <si>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</si>
  <si>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</si>
  <si>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</si>
  <si>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</si>
  <si>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</si>
  <si>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</si>
  <si>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</si>
  <si>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</si>
  <si>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</si>
  <si>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</si>
  <si>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</si>
  <si>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</si>
  <si>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</si>
  <si>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</si>
  <si>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</si>
  <si>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</si>
  <si>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</si>
  <si>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</si>
  <si>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</si>
  <si>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</si>
  <si>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</si>
  <si>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</si>
  <si>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</si>
  <si>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</si>
  <si>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</si>
  <si>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</si>
  <si>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</si>
  <si>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</si>
  <si>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</si>
  <si>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</si>
  <si>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</si>
  <si>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</si>
  <si>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</si>
  <si>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</si>
  <si>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</si>
  <si>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</si>
  <si>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</si>
  <si>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</si>
  <si>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</si>
  <si>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</si>
  <si>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</si>
  <si>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</si>
  <si>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</si>
  <si>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</si>
  <si>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</si>
  <si>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</si>
  <si>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</si>
  <si>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</si>
  <si>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</si>
  <si>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</si>
  <si>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</si>
  <si>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</si>
  <si>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</si>
  <si>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</si>
  <si>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</si>
  <si>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</si>
  <si>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</si>
  <si>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</si>
  <si>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</si>
  <si>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</si>
  <si>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</si>
  <si>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</si>
  <si>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</si>
  <si>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</si>
  <si>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</si>
  <si>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</si>
  <si>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</si>
  <si>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</si>
  <si>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</si>
  <si>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</si>
  <si>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</si>
  <si>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</si>
  <si>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</si>
  <si>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</si>
  <si>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</si>
  <si>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</si>
  <si>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</si>
  <si>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</si>
  <si>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</si>
  <si>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</si>
  <si>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</si>
  <si>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</si>
  <si>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</si>
  <si>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</si>
  <si>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</si>
  <si>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</si>
  <si>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</si>
  <si>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</si>
  <si>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</si>
  <si>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</si>
  <si>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</si>
  <si>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</si>
  <si>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</si>
  <si>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</si>
  <si>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</si>
  <si>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</si>
  <si>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</si>
  <si>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</si>
  <si>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</si>
  <si>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</si>
  <si>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</si>
  <si>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</si>
  <si>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</si>
  <si>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</si>
  <si>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</si>
  <si>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</si>
  <si>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</si>
  <si>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</si>
  <si>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</si>
  <si>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</si>
  <si>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</si>
  <si>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</si>
  <si>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</si>
  <si>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</si>
  <si>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</si>
  <si>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</si>
  <si>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</si>
  <si>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</si>
  <si>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</si>
  <si>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</si>
  <si>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</si>
  <si>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</si>
  <si>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</si>
  <si>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</si>
  <si>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</si>
  <si>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</si>
  <si>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</si>
  <si>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</si>
  <si>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</si>
  <si>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</si>
  <si>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</si>
  <si>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</si>
  <si>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</si>
  <si>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</si>
  <si>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</si>
  <si>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</si>
  <si>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</si>
  <si>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</si>
  <si>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</si>
  <si>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</si>
  <si>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</si>
  <si>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</si>
  <si>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</si>
  <si>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</si>
  <si>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</si>
  <si>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</si>
  <si>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</si>
  <si>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</si>
  <si>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</si>
  <si>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</si>
  <si>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</si>
  <si>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</si>
  <si>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</si>
  <si>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</si>
  <si>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</si>
  <si>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</si>
  <si>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</si>
  <si>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</si>
  <si>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</si>
  <si>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</si>
  <si>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</si>
  <si>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</si>
  <si>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</si>
  <si>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</si>
  <si>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</si>
  <si>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</si>
  <si>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</si>
  <si>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</si>
  <si>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</si>
  <si>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</si>
  <si>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</si>
  <si>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</si>
  <si>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</si>
  <si>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</si>
  <si>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</si>
  <si>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</si>
  <si>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</si>
  <si>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</si>
  <si>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</si>
  <si>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</si>
  <si>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</si>
  <si>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</si>
  <si>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</si>
  <si>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</si>
  <si>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</si>
  <si>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</si>
  <si>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</si>
  <si>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</si>
  <si>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</si>
  <si>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</si>
  <si>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</si>
  <si>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</si>
  <si>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</si>
  <si>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</si>
  <si>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</si>
  <si>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</si>
  <si>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</si>
  <si>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</si>
  <si>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</si>
  <si>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</si>
  <si>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</si>
  <si>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</si>
  <si>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</si>
  <si>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</si>
  <si>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</si>
  <si>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</si>
  <si>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</si>
  <si>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</si>
  <si>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</si>
  <si>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</si>
  <si>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</si>
  <si>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</si>
  <si>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</si>
  <si>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</si>
  <si>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</si>
  <si>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</si>
  <si>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</si>
  <si>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</si>
  <si>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</si>
  <si>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</si>
  <si>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</si>
  <si>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</si>
  <si>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</si>
  <si>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</si>
  <si>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</si>
  <si>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</si>
  <si>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</si>
  <si>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</si>
  <si>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</si>
  <si>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</si>
  <si>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</si>
  <si>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</si>
  <si>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</si>
  <si>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</si>
  <si>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</si>
  <si>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</si>
  <si>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</si>
  <si>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</si>
  <si>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</si>
  <si>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</si>
  <si>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</si>
  <si>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</si>
  <si>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</si>
  <si>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</si>
  <si>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</si>
  <si>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</si>
  <si>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</si>
  <si>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</si>
  <si>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</si>
  <si>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</si>
  <si>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</si>
  <si>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</si>
  <si>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</si>
  <si>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</si>
  <si>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</si>
  <si>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</si>
  <si>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</si>
  <si>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</si>
  <si>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</si>
  <si>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</si>
  <si>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</si>
  <si>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</si>
  <si>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</si>
  <si>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</si>
  <si>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</si>
  <si>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</si>
  <si>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</si>
  <si>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</si>
  <si>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</si>
  <si>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</si>
  <si>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</si>
  <si>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</si>
  <si>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</si>
  <si>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</si>
  <si>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</si>
  <si>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</si>
  <si>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</si>
  <si>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</si>
  <si>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</si>
  <si>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</si>
  <si>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</si>
  <si>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</si>
  <si>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</si>
  <si>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</si>
  <si>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</si>
  <si>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</si>
  <si>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</si>
  <si>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</si>
  <si>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</si>
  <si>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</si>
  <si>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</si>
  <si>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</si>
  <si>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</si>
  <si>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</si>
  <si>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</si>
  <si>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</si>
  <si>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</si>
  <si>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</si>
  <si>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</si>
  <si>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</si>
  <si>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</si>
  <si>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</si>
  <si>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</si>
  <si>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</si>
  <si>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</si>
  <si>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</si>
  <si>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</si>
  <si>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</si>
  <si>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</si>
  <si>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</si>
  <si>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</si>
  <si>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</si>
  <si>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</si>
  <si>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</si>
  <si>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</si>
  <si>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</si>
  <si>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</si>
  <si>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</si>
  <si>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</si>
  <si>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</si>
  <si>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</si>
  <si>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</si>
  <si>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</si>
  <si>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</si>
  <si>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</si>
  <si>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</si>
  <si>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</si>
  <si>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</si>
  <si>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</si>
  <si>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</si>
  <si>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</si>
  <si>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</si>
  <si>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</si>
  <si>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</si>
  <si>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</si>
  <si>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</si>
  <si>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</si>
  <si>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</si>
  <si>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</si>
  <si>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</si>
  <si>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</si>
  <si>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</si>
  <si>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</si>
  <si>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</si>
  <si>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</si>
  <si>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</si>
  <si>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</si>
  <si>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</si>
  <si>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</si>
  <si>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</si>
  <si>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</si>
  <si>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</si>
  <si>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</si>
  <si>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</si>
  <si>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</si>
  <si>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</si>
  <si>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</si>
  <si>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</si>
  <si>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</si>
  <si>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</si>
  <si>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</si>
  <si>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</si>
  <si>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</si>
  <si>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</si>
  <si>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</si>
  <si>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</si>
  <si>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</si>
  <si>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</si>
  <si>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</si>
  <si>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</si>
  <si>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</si>
  <si>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</si>
  <si>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</si>
  <si>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</si>
  <si>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</si>
  <si>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</si>
  <si>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</si>
  <si>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</si>
  <si>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</si>
  <si>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</si>
  <si>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</si>
  <si>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</si>
  <si>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</si>
  <si>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</si>
  <si>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</si>
  <si>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</si>
  <si>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</si>
  <si>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</si>
  <si>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</si>
  <si>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</si>
  <si>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</si>
  <si>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</si>
  <si>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</si>
  <si>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</si>
  <si>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</si>
  <si>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</si>
  <si>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</si>
  <si>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</si>
  <si>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</si>
  <si>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</si>
  <si>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</si>
  <si>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</si>
  <si>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</si>
  <si>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</si>
  <si>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</si>
  <si>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</si>
  <si>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</si>
  <si>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</si>
  <si>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</si>
  <si>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</si>
  <si>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</si>
  <si>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</si>
  <si>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</si>
  <si>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</si>
  <si>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</si>
  <si>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</si>
  <si>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</si>
  <si>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</si>
  <si>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</si>
  <si>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</si>
  <si>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</si>
  <si>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</si>
  <si>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</si>
  <si>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</si>
  <si>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</si>
  <si>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</si>
  <si>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</si>
  <si>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</si>
  <si>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</si>
  <si>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</si>
  <si>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</si>
  <si>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</si>
  <si>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</si>
  <si>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</si>
  <si>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</si>
  <si>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</si>
  <si>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</si>
  <si>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</si>
  <si>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</si>
  <si>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</si>
  <si>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</si>
  <si>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</si>
  <si>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</si>
  <si>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</si>
  <si>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</si>
  <si>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</si>
  <si>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</si>
  <si>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</si>
  <si>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</si>
  <si>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</si>
  <si>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</si>
  <si>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</si>
  <si>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</si>
  <si>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</si>
  <si>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</si>
  <si>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</si>
  <si>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</si>
  <si>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</si>
  <si>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</si>
  <si>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</si>
  <si>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</si>
  <si>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</si>
  <si>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</si>
  <si>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</si>
  <si>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</si>
  <si>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</si>
  <si>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</si>
  <si>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</si>
  <si>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</si>
  <si>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</si>
  <si>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</si>
  <si>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</si>
  <si>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</si>
  <si>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</si>
  <si>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</si>
  <si>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</si>
  <si>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</si>
  <si>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</si>
  <si>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</si>
  <si>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</si>
  <si>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</si>
  <si>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</si>
  <si>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</si>
  <si>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</si>
  <si>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</si>
  <si>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</si>
  <si>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</si>
  <si>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</si>
  <si>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</si>
  <si>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</si>
  <si>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</si>
  <si>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</si>
  <si>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</si>
  <si>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</si>
  <si>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</si>
  <si>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</si>
  <si>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</si>
  <si>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</si>
  <si>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</si>
  <si>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</si>
  <si>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</si>
  <si>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</si>
  <si>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</si>
  <si>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</si>
  <si>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</si>
  <si>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</si>
  <si>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</si>
  <si>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</si>
  <si>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</si>
  <si>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</si>
  <si>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</si>
  <si>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</si>
  <si>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</si>
  <si>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</si>
  <si>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</si>
  <si>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</si>
  <si>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</si>
  <si>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</si>
  <si>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</si>
  <si>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</si>
  <si>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</si>
  <si>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</si>
  <si>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</si>
  <si>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</si>
  <si>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</si>
  <si>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</si>
  <si>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</si>
  <si>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</si>
  <si>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</si>
  <si>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</si>
  <si>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</si>
  <si>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</si>
  <si>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</si>
  <si>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</si>
  <si>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</si>
  <si>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</si>
  <si>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</si>
  <si>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</si>
  <si>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</si>
  <si>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</si>
  <si>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</si>
  <si>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</si>
  <si>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</si>
  <si>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</si>
  <si>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</si>
  <si>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</si>
  <si>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</si>
  <si>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</si>
  <si>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</si>
  <si>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</si>
  <si>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</si>
  <si>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</si>
  <si>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</si>
  <si>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</si>
  <si>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</si>
  <si>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</si>
  <si>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</si>
  <si>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</si>
  <si>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</si>
  <si>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</si>
  <si>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</si>
  <si>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</si>
  <si>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</si>
  <si>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</si>
  <si>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</si>
  <si>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</si>
  <si>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</si>
  <si>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</si>
  <si>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</si>
  <si>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</si>
  <si>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</si>
  <si>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</si>
  <si>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</si>
  <si>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</si>
  <si>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</si>
  <si>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</si>
  <si>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</si>
  <si>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</si>
  <si>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</si>
  <si>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</si>
  <si>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</si>
  <si>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</si>
  <si>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</si>
  <si>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</si>
  <si>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</si>
  <si>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</si>
  <si>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</si>
  <si>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</si>
  <si>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</si>
  <si>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</si>
  <si>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</si>
  <si>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</si>
  <si>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</si>
  <si>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</si>
  <si>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</si>
  <si>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</si>
  <si>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</si>
  <si>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</si>
  <si>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</si>
  <si>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</si>
  <si>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</si>
  <si>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</si>
  <si>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</si>
  <si>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</si>
  <si>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</si>
  <si>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</si>
  <si>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</si>
  <si>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</si>
  <si>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</si>
  <si>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</si>
  <si>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</si>
  <si>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</si>
  <si>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</si>
  <si>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</si>
  <si>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</si>
  <si>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</si>
  <si>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</si>
  <si>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</si>
  <si>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</si>
  <si>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</si>
  <si>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</si>
  <si>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</si>
  <si>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</si>
  <si>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</si>
  <si>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</si>
  <si>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</si>
  <si>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</si>
  <si>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</si>
  <si>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</si>
  <si>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</si>
  <si>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</si>
  <si>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</si>
  <si>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</si>
  <si>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</si>
  <si>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</si>
  <si>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</si>
  <si>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</si>
  <si>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</si>
  <si>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</si>
  <si>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</si>
  <si>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</si>
  <si>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</si>
  <si>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</si>
  <si>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</si>
  <si>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</si>
  <si>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</si>
  <si>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</si>
  <si>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</si>
  <si>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</si>
  <si>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</si>
  <si>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</si>
  <si>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</si>
  <si>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</si>
  <si>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</si>
  <si>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</si>
  <si>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</si>
  <si>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</si>
  <si>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</si>
  <si>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</si>
  <si>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</si>
  <si>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</si>
  <si>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</si>
  <si>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</si>
  <si>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</si>
  <si>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</si>
  <si>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</si>
  <si>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</si>
  <si>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</si>
  <si>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</si>
  <si>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</si>
  <si>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</si>
  <si>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</si>
  <si>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</si>
  <si>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</si>
  <si>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</si>
  <si>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</si>
  <si>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</si>
  <si>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</si>
  <si>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</si>
  <si>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</si>
  <si>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</si>
  <si>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</si>
  <si>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</si>
  <si>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</si>
  <si>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</si>
  <si>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</si>
  <si>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</si>
  <si>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</si>
  <si>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</si>
  <si>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</si>
  <si>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</si>
  <si>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</si>
  <si>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</si>
  <si>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</si>
  <si>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</si>
  <si>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</si>
  <si>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</si>
  <si>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</si>
  <si>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</si>
  <si>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</si>
  <si>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</si>
  <si>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</si>
  <si>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</si>
  <si>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</si>
  <si>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</si>
  <si>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</si>
  <si>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</si>
  <si>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</si>
  <si>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</si>
  <si>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</si>
  <si>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</si>
  <si>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</si>
  <si>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</si>
  <si>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</si>
  <si>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</si>
  <si>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</si>
  <si>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</si>
  <si>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</si>
  <si>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</si>
  <si>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</si>
  <si>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</si>
  <si>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</si>
  <si>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</si>
  <si>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</si>
  <si>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</si>
  <si>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</si>
  <si>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</si>
  <si>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</si>
  <si>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</si>
  <si>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</si>
  <si>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</si>
  <si>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</si>
  <si>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</si>
  <si>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</si>
  <si>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</si>
  <si>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</si>
  <si>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</si>
  <si>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</si>
  <si>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</si>
  <si>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</si>
  <si>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</si>
  <si>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</si>
  <si>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</si>
  <si>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</si>
  <si>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</si>
  <si>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</si>
  <si>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</si>
  <si>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</si>
  <si>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</si>
  <si>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</si>
  <si>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</si>
  <si>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</si>
  <si>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</si>
  <si>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</si>
  <si>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</si>
  <si>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</si>
  <si>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</si>
  <si>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</si>
  <si>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</si>
  <si>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</si>
  <si>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</si>
  <si>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</si>
  <si>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</si>
  <si>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</si>
  <si>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</si>
  <si>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</si>
  <si>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</si>
  <si>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</si>
  <si>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</si>
  <si>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</si>
  <si>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</si>
  <si>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</si>
  <si>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</si>
  <si>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</si>
  <si>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</si>
  <si>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</si>
  <si>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</si>
  <si>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</si>
  <si>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</si>
  <si>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</si>
  <si>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</si>
  <si>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</si>
  <si>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</si>
  <si>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</si>
  <si>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</si>
  <si>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</si>
  <si>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</si>
  <si>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</si>
  <si>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</si>
  <si>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</si>
  <si>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</si>
  <si>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</si>
  <si>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</si>
  <si>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</si>
  <si>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</si>
  <si>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</si>
  <si>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</si>
  <si>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</si>
  <si>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</si>
  <si>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</si>
  <si>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</si>
  <si>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</si>
  <si>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</si>
  <si>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</si>
  <si>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</si>
  <si>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</si>
  <si>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</si>
  <si>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</si>
  <si>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</si>
  <si>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</si>
  <si>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</si>
  <si>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</si>
  <si>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</si>
  <si>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</si>
  <si>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</si>
  <si>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</si>
  <si>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</si>
  <si>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</si>
  <si>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</si>
  <si>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</si>
  <si>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</si>
  <si>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</si>
  <si>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</si>
  <si>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</si>
  <si>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</si>
  <si>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</si>
  <si>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</si>
  <si>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</si>
  <si>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</si>
  <si>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</si>
  <si>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</si>
  <si>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</si>
  <si>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</si>
  <si>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</si>
  <si>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</si>
  <si>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</si>
  <si>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</si>
  <si>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</si>
  <si>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</si>
  <si>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</si>
  <si>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</si>
  <si>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</si>
  <si>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</si>
  <si>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</si>
  <si>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</si>
  <si>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</si>
  <si>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</si>
  <si>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</si>
  <si>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</si>
  <si>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</si>
  <si>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</si>
  <si>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</si>
  <si>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</si>
  <si>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</si>
  <si>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</si>
  <si>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</si>
  <si>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</si>
  <si>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</si>
  <si>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</si>
  <si>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</si>
  <si>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</si>
  <si>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</si>
  <si>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</si>
  <si>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</si>
  <si>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</si>
  <si>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</si>
  <si>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</si>
  <si>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</si>
  <si>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</si>
  <si>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</si>
  <si>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</si>
  <si>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</si>
  <si>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</si>
  <si>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</si>
  <si>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</si>
  <si>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</si>
  <si>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</si>
  <si>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</si>
  <si>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</si>
  <si>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</si>
  <si>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</si>
  <si>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</si>
  <si>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</si>
  <si>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</si>
  <si>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</si>
  <si>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</si>
  <si>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</si>
  <si>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</si>
  <si>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</si>
  <si>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</si>
  <si>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</si>
  <si>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</si>
  <si>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</si>
  <si>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</si>
  <si>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</si>
  <si>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</si>
  <si>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</si>
  <si>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</si>
  <si>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</si>
  <si>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</si>
  <si>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</si>
  <si>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</si>
  <si>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</si>
  <si>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</si>
  <si>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</si>
  <si>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</si>
  <si>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</si>
  <si>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</si>
  <si>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</si>
  <si>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</si>
  <si>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</si>
  <si>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</si>
  <si>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</si>
  <si>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</si>
  <si>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</si>
  <si>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</si>
  <si>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</si>
  <si>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</si>
  <si>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</si>
  <si>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</si>
  <si>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</si>
  <si>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</si>
  <si>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</si>
  <si>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</si>
  <si>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</si>
  <si>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</si>
  <si>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</si>
  <si>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</si>
  <si>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</si>
  <si>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</si>
  <si>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</si>
  <si>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</si>
  <si>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</si>
  <si>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</si>
  <si>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</si>
  <si>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</si>
  <si>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</si>
  <si>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</si>
  <si>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</si>
  <si>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</si>
  <si>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</si>
  <si>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</si>
  <si>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</si>
  <si>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</si>
  <si>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</si>
  <si>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</si>
  <si>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</si>
  <si>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</si>
  <si>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</si>
  <si>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</si>
  <si>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</si>
  <si>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</si>
  <si>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</si>
  <si>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</si>
  <si>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</si>
  <si>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</si>
  <si>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</si>
  <si>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</si>
  <si>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</si>
  <si>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</si>
  <si>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</si>
  <si>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</si>
  <si>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</si>
  <si>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</si>
  <si>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</si>
  <si>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</si>
  <si>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</si>
  <si>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</si>
  <si>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</si>
  <si>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</si>
  <si>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</si>
  <si>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</si>
  <si>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</si>
  <si>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</si>
  <si>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</si>
  <si>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</si>
  <si>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</si>
  <si>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</si>
  <si>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</si>
  <si>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</si>
  <si>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</si>
  <si>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</si>
  <si>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</si>
  <si>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</si>
  <si>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</si>
  <si>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</si>
  <si>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</si>
  <si>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</si>
  <si>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</si>
  <si>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</si>
  <si>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</si>
  <si>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</si>
  <si>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</si>
  <si>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</si>
  <si>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</si>
  <si>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</si>
  <si>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</si>
  <si>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</si>
  <si>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</si>
  <si>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</si>
  <si>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</si>
  <si>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</si>
  <si>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</si>
  <si>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</si>
  <si>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</si>
  <si>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</si>
  <si>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</si>
  <si>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</si>
  <si>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</si>
  <si>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</si>
  <si>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</si>
  <si>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</si>
  <si>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</si>
  <si>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</si>
  <si>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</si>
  <si>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</si>
  <si>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</si>
  <si>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</si>
  <si>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</si>
  <si>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</si>
  <si>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</si>
  <si>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</si>
  <si>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</si>
  <si>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</si>
  <si>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</si>
  <si>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</si>
  <si>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</si>
  <si>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</si>
  <si>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</si>
  <si>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</si>
  <si>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</si>
  <si>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</si>
  <si>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</si>
  <si>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</si>
  <si>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</si>
  <si>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</si>
  <si>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</si>
  <si>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</si>
  <si>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</si>
  <si>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</si>
  <si>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</si>
  <si>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</si>
  <si>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</si>
  <si>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</si>
  <si>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</si>
  <si>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</si>
  <si>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</si>
  <si>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</si>
  <si>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</si>
  <si>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</si>
  <si>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</si>
  <si>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</si>
  <si>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</si>
  <si>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</si>
  <si>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</si>
  <si>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</si>
  <si>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</si>
  <si>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</si>
  <si>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</si>
  <si>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</si>
  <si>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</si>
  <si>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</si>
  <si>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</si>
  <si>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</si>
  <si>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</si>
  <si>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</si>
  <si>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</si>
  <si>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</si>
  <si>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</si>
  <si>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</si>
  <si>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</si>
  <si>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</si>
  <si>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</si>
  <si>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</si>
  <si>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</si>
  <si>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</si>
  <si>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</si>
  <si>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</si>
  <si>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</si>
  <si>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</si>
  <si>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</si>
  <si>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</si>
  <si>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</si>
  <si>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</si>
  <si>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</si>
  <si>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</si>
  <si>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</si>
  <si>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</si>
  <si>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</si>
  <si>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</si>
  <si>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</si>
  <si>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</si>
  <si>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</si>
  <si>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</si>
  <si>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</si>
  <si>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</si>
  <si>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</si>
  <si>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</si>
  <si>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</si>
  <si>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</si>
  <si>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</si>
  <si>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</si>
  <si>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</si>
  <si>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</si>
  <si>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</si>
  <si>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</si>
  <si>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</si>
  <si>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</si>
  <si>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</si>
  <si>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</si>
  <si>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</si>
  <si>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</si>
  <si>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</si>
  <si>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</si>
  <si>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</si>
  <si>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</si>
  <si>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</si>
  <si>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</si>
  <si>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</si>
  <si>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</si>
  <si>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</si>
  <si>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</si>
  <si>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</si>
  <si>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</si>
  <si>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</si>
  <si>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</si>
  <si>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</si>
  <si>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</si>
  <si>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</si>
  <si>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</si>
  <si>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</si>
  <si>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</si>
  <si>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</si>
  <si>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</si>
  <si>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</si>
  <si>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</si>
  <si>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</si>
  <si>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</si>
  <si>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</si>
  <si>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</si>
  <si>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</si>
  <si>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</si>
  <si>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</si>
  <si>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</si>
  <si>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</si>
  <si>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</si>
  <si>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</si>
  <si>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</si>
  <si>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</si>
  <si>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</si>
  <si>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</si>
  <si>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</si>
  <si>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</si>
  <si>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</si>
  <si>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</si>
  <si>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</si>
  <si>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</si>
  <si>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</si>
  <si>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</si>
  <si>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</si>
  <si>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</si>
  <si>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</si>
  <si>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</si>
  <si>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</si>
  <si>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</si>
  <si>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</si>
  <si>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</si>
  <si>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</si>
  <si>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</si>
  <si>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</si>
  <si>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</si>
  <si>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</si>
  <si>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</si>
  <si>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</si>
  <si>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</si>
  <si>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</si>
  <si>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</si>
  <si>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</si>
  <si>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</si>
  <si>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</si>
  <si>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</si>
  <si>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</si>
  <si>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</si>
  <si>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</si>
  <si>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</si>
  <si>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</si>
  <si>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</si>
  <si>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</si>
  <si>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</si>
  <si>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</si>
  <si>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</si>
  <si>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</si>
  <si>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</si>
  <si>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</si>
  <si>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</si>
  <si>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</si>
  <si>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</si>
  <si>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</si>
  <si>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</si>
  <si>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</si>
  <si>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</si>
  <si>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</si>
  <si>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</si>
  <si>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</si>
  <si>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</si>
  <si>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</si>
  <si>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</si>
  <si>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</si>
  <si>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</si>
  <si>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</si>
  <si>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</si>
  <si>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</si>
  <si>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</si>
  <si>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</si>
  <si>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</si>
  <si>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</si>
  <si>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</si>
  <si>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</si>
  <si>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</si>
  <si>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</si>
  <si>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</si>
  <si>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</si>
  <si>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</si>
  <si>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</si>
  <si>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</si>
  <si>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</si>
  <si>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</si>
  <si>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</si>
  <si>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</si>
  <si>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</si>
  <si>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</si>
  <si>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</si>
  <si>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</si>
  <si>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</si>
  <si>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</si>
  <si>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</si>
  <si>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</si>
  <si>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</si>
  <si>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</si>
  <si>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</si>
  <si>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</si>
  <si>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</si>
  <si>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</si>
  <si>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</si>
  <si>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</si>
  <si>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</si>
  <si>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</si>
  <si>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</si>
  <si>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</si>
  <si>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</si>
  <si>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</si>
  <si>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</si>
  <si>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</si>
  <si>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</si>
  <si>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</si>
  <si>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</si>
  <si>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</si>
  <si>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</si>
  <si>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</si>
  <si>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</si>
  <si>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</si>
  <si>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</si>
  <si>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</si>
  <si>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</si>
  <si>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</si>
  <si>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</si>
  <si>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</si>
  <si>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</si>
  <si>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</si>
  <si>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</si>
  <si>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</si>
  <si>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</si>
  <si>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</si>
  <si>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</si>
  <si>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</si>
  <si>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</si>
  <si>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</si>
  <si>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</si>
  <si>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</si>
  <si>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</si>
  <si>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</si>
  <si>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</si>
  <si>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</si>
  <si>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</si>
  <si>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</si>
  <si>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</si>
  <si>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</si>
  <si>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</si>
  <si>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</si>
  <si>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</si>
  <si>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</si>
  <si>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</si>
  <si>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</si>
  <si>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</si>
  <si>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</si>
  <si>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</si>
  <si>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</si>
  <si>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</si>
  <si>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</si>
  <si>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</si>
  <si>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</si>
  <si>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</si>
  <si>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</si>
  <si>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</si>
  <si>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</si>
  <si>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</si>
  <si>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</si>
  <si>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</si>
  <si>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</si>
  <si>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</si>
  <si>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</si>
  <si>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</si>
  <si>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</si>
  <si>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</si>
  <si>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</si>
  <si>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</si>
  <si>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</si>
  <si>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</si>
  <si>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</si>
  <si>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</si>
  <si>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</si>
  <si>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</si>
  <si>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</si>
  <si>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</si>
  <si>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</si>
  <si>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</si>
  <si>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</si>
  <si>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</si>
  <si>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</si>
  <si>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</si>
  <si>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</si>
  <si>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</si>
  <si>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</si>
  <si>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</si>
  <si>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</si>
  <si>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</si>
  <si>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</si>
  <si>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</si>
  <si>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</si>
  <si>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</si>
  <si>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</si>
  <si>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</si>
  <si>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</si>
  <si>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</si>
  <si>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</si>
  <si>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</si>
  <si>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</si>
  <si>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</si>
  <si>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</si>
  <si>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</si>
  <si>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</si>
  <si>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</si>
  <si>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</si>
  <si>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</si>
  <si>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</si>
  <si>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</si>
  <si>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</si>
  <si>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</si>
  <si>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</si>
  <si>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</si>
  <si>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</si>
  <si>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</si>
  <si>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</si>
  <si>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</si>
  <si>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</si>
  <si>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</si>
  <si>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</si>
  <si>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</si>
  <si>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</si>
  <si>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</si>
  <si>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</si>
  <si>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</si>
  <si>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</si>
  <si>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</si>
  <si>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</si>
  <si>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</si>
  <si>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</si>
  <si>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</si>
  <si>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</si>
  <si>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</si>
  <si>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</si>
  <si>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</si>
  <si>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</si>
  <si>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</si>
  <si>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</si>
  <si>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</si>
  <si>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</si>
  <si>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</si>
  <si>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</si>
  <si>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</si>
  <si>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</si>
  <si>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</si>
  <si>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</si>
  <si>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</si>
  <si>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</si>
  <si>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</si>
  <si>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</si>
  <si>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</si>
  <si>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</si>
  <si>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</si>
  <si>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</si>
  <si>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</si>
  <si>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</si>
  <si>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</si>
  <si>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</si>
  <si>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</si>
  <si>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</si>
  <si>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</si>
  <si>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</si>
  <si>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</si>
  <si>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</si>
  <si>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</si>
  <si>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</si>
  <si>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</si>
  <si>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</si>
  <si>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</si>
  <si>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</si>
  <si>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</si>
  <si>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</si>
  <si>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</si>
  <si>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</si>
  <si>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</si>
  <si>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</si>
  <si>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</si>
  <si>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</si>
  <si>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</si>
  <si>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</si>
  <si>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</si>
  <si>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</si>
  <si>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</si>
  <si>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</si>
  <si>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</si>
  <si>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</si>
  <si>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</si>
  <si>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</si>
  <si>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</si>
  <si>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</si>
  <si>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</si>
  <si>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</si>
  <si>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</si>
  <si>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</si>
  <si>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</si>
  <si>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</si>
  <si>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</si>
  <si>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</si>
  <si>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</si>
  <si>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</si>
  <si>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</si>
  <si>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</si>
  <si>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</si>
  <si>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</si>
  <si>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</si>
  <si>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</si>
  <si>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</si>
  <si>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</si>
  <si>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</si>
  <si>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</si>
  <si>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</si>
  <si>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</si>
  <si>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</si>
  <si>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</si>
  <si>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</si>
  <si>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</si>
  <si>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</si>
  <si>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</si>
  <si>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</si>
  <si>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</si>
  <si>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</si>
  <si>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</si>
  <si>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</si>
  <si>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</si>
  <si>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</si>
  <si>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</si>
  <si>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</si>
  <si>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</si>
  <si>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</si>
  <si>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</si>
  <si>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</si>
  <si>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</si>
  <si>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</si>
  <si>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</si>
  <si>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</si>
  <si>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</si>
  <si>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</si>
  <si>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</si>
  <si>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</si>
  <si>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</si>
  <si>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</si>
  <si>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</si>
  <si>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</si>
  <si>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</si>
  <si>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</si>
  <si>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</si>
  <si>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</si>
  <si>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</si>
  <si>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</si>
  <si>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</si>
  <si>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</si>
  <si>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</si>
  <si>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</si>
  <si>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</si>
  <si>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</si>
  <si>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</si>
  <si>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</si>
  <si>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</si>
  <si>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</si>
  <si>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</si>
  <si>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</si>
  <si>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</si>
  <si>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</si>
  <si>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</si>
  <si>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</si>
  <si>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</si>
  <si>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</si>
  <si>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</si>
  <si>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</si>
  <si>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</si>
  <si>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</si>
  <si>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</si>
  <si>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</si>
  <si>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</si>
  <si>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</si>
  <si>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</si>
  <si>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</si>
  <si>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</si>
  <si>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</si>
  <si>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</si>
  <si>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</si>
  <si>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</si>
  <si>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</si>
  <si>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</si>
  <si>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</si>
  <si>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</si>
  <si>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</si>
  <si>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</si>
  <si>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</si>
  <si>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</si>
  <si>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</si>
  <si>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</si>
  <si>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</si>
  <si>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</si>
  <si>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</si>
  <si>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</si>
  <si>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</si>
  <si>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</si>
  <si>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</si>
  <si>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</si>
  <si>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</si>
  <si>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</si>
  <si>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</si>
  <si>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</si>
  <si>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</si>
  <si>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</si>
  <si>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</si>
  <si>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</si>
  <si>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</si>
  <si>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</si>
  <si>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</si>
  <si>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</si>
  <si>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</si>
  <si>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</si>
  <si>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</si>
  <si>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</si>
  <si>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</si>
  <si>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</si>
  <si>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</si>
  <si>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</si>
  <si>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</si>
  <si>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</si>
  <si>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</si>
  <si>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</si>
  <si>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</si>
  <si>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</si>
  <si>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</si>
  <si>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</si>
  <si>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</si>
  <si>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</si>
  <si>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</si>
  <si>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</si>
  <si>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</si>
  <si>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</si>
  <si>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</si>
  <si>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</si>
  <si>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</si>
  <si>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</si>
  <si>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</si>
  <si>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</si>
  <si>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</si>
  <si>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</si>
  <si>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</si>
  <si>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</si>
  <si>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</si>
  <si>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</si>
  <si>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</si>
  <si>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</si>
  <si>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</si>
  <si>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</si>
  <si>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</si>
  <si>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</si>
  <si>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</si>
  <si>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</si>
  <si>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</si>
  <si>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</si>
  <si>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</si>
  <si>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</si>
  <si>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</si>
  <si>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</si>
  <si>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</si>
  <si>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</si>
  <si>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</si>
  <si>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</si>
  <si>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</si>
  <si>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</si>
  <si>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</si>
  <si>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</si>
  <si>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</si>
  <si>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</si>
  <si>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</si>
  <si>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</si>
  <si>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</si>
  <si>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</si>
  <si>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</si>
  <si>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</si>
  <si>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</si>
  <si>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</si>
  <si>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</si>
  <si>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</si>
  <si>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</si>
  <si>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</si>
  <si>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</si>
  <si>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</si>
  <si>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</si>
  <si>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</si>
  <si>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</si>
  <si>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</si>
  <si>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</si>
  <si>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</si>
  <si>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</si>
  <si>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</si>
  <si>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</si>
  <si>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</si>
  <si>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</si>
  <si>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</si>
  <si>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</si>
  <si>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</si>
  <si>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</si>
  <si>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</si>
  <si>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</si>
  <si>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</si>
  <si>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</si>
  <si>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</si>
  <si>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</si>
  <si>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</si>
  <si>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</si>
  <si>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</si>
  <si>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</si>
  <si>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</si>
  <si>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</si>
  <si>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</si>
  <si>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</si>
  <si>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</si>
  <si>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</si>
  <si>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</si>
  <si>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</si>
  <si>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</si>
  <si>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</si>
  <si>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</si>
  <si>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</si>
  <si>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</si>
  <si>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</si>
  <si>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</si>
  <si>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</si>
  <si>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</si>
  <si>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</si>
  <si>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</si>
  <si>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</si>
  <si>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</si>
  <si>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</si>
  <si>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</si>
  <si>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</si>
  <si>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</si>
  <si>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</si>
  <si>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</si>
  <si>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</si>
  <si>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</si>
  <si>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</si>
  <si>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</si>
  <si>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</si>
  <si>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</si>
  <si>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</si>
  <si>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</si>
  <si>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</si>
  <si>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</si>
  <si>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</si>
  <si>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</si>
  <si>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</si>
  <si>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</si>
  <si>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</si>
  <si>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</si>
  <si>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</si>
  <si>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</si>
  <si>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</si>
  <si>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</si>
  <si>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</si>
  <si>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</si>
  <si>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</si>
  <si>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</si>
  <si>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</si>
  <si>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</si>
  <si>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</si>
  <si>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</si>
  <si>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</si>
  <si>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</si>
  <si>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</si>
  <si>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</si>
  <si>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</si>
  <si>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</si>
  <si>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</si>
  <si>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</si>
  <si>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</si>
  <si>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</si>
  <si>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</si>
  <si>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</si>
  <si>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</si>
  <si>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</si>
  <si>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</si>
  <si>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</si>
  <si>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</si>
  <si>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</si>
  <si>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</si>
  <si>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</si>
  <si>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</si>
  <si>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</si>
  <si>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</si>
  <si>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</si>
  <si>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</si>
  <si>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</si>
  <si>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</si>
  <si>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</si>
  <si>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</si>
  <si>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</si>
  <si>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</si>
  <si>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</si>
  <si>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</si>
  <si>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</si>
  <si>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</si>
  <si>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</si>
  <si>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</si>
  <si>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</si>
  <si>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</si>
  <si>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</si>
  <si>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</si>
  <si>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</si>
  <si>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</si>
  <si>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</si>
  <si>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</si>
  <si>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</si>
  <si>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</si>
  <si>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</si>
  <si>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</si>
  <si>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</si>
  <si>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</si>
  <si>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</si>
  <si>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</si>
  <si>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</si>
  <si>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</si>
  <si>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</si>
  <si>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</si>
  <si>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</si>
  <si>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</si>
  <si>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</si>
  <si>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</si>
  <si>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</si>
  <si>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</si>
  <si>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</si>
  <si>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</si>
  <si>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</si>
  <si>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</si>
  <si>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</si>
  <si>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</si>
  <si>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</si>
  <si>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</si>
  <si>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</si>
  <si>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</si>
  <si>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</si>
  <si>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</si>
  <si>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</si>
  <si>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</si>
  <si>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</si>
  <si>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</si>
  <si>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</si>
  <si>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</si>
  <si>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</si>
  <si>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</si>
  <si>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</si>
  <si>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</si>
  <si>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</si>
  <si>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</si>
  <si>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</si>
  <si>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</si>
  <si>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</si>
  <si>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</si>
  <si>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</si>
  <si>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</si>
  <si>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</si>
  <si>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</si>
  <si>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</si>
  <si>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</si>
  <si>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</si>
  <si>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</si>
  <si>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</si>
  <si>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</si>
  <si>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</si>
  <si>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</si>
  <si>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</si>
  <si>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</si>
  <si>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</si>
  <si>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</si>
  <si>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</si>
  <si>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</si>
  <si>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</si>
  <si>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</si>
  <si>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</si>
  <si>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</si>
  <si>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</si>
  <si>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</si>
  <si>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</si>
  <si>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</si>
  <si>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</si>
  <si>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</si>
  <si>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</si>
  <si>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</si>
  <si>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</si>
  <si>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</si>
  <si>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</si>
  <si>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</si>
  <si>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</si>
  <si>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</si>
  <si>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</si>
  <si>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</si>
  <si>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</si>
  <si>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</si>
  <si>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</si>
  <si>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</si>
  <si>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</si>
  <si>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</si>
  <si>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</si>
  <si>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</si>
  <si>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</si>
  <si>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</si>
  <si>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</si>
  <si>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</si>
  <si>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</si>
  <si>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</si>
  <si>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</si>
  <si>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</si>
  <si>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</si>
  <si>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</si>
  <si>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</si>
  <si>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</si>
  <si>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</si>
  <si>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</si>
  <si>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</si>
  <si>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</si>
  <si>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</si>
  <si>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</si>
  <si>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</si>
  <si>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</si>
  <si>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</si>
  <si>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</si>
  <si>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</si>
  <si>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</si>
  <si>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</si>
  <si>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</si>
  <si>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</si>
  <si>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</si>
  <si>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</si>
  <si>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</si>
  <si>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</si>
  <si>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</si>
  <si>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</si>
  <si>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</si>
  <si>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</si>
  <si>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</si>
  <si>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</si>
  <si>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</si>
  <si>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</si>
  <si>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</si>
  <si>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</si>
  <si>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</si>
  <si>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</si>
  <si>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</si>
  <si>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</si>
  <si>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</si>
  <si>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</si>
  <si>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</si>
  <si>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</si>
  <si>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</si>
  <si>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</si>
  <si>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</si>
  <si>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</si>
  <si>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</si>
  <si>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</si>
  <si>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</si>
  <si>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</si>
  <si>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</si>
  <si>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</si>
  <si>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</si>
  <si>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</si>
  <si>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</si>
  <si>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</si>
  <si>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</si>
  <si>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</si>
  <si>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</si>
  <si>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</si>
  <si>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</si>
  <si>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</si>
  <si>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</si>
  <si>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</si>
  <si>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</si>
  <si>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</si>
  <si>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</si>
  <si>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</si>
  <si>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</si>
  <si>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</si>
  <si>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</si>
  <si>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</si>
  <si>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</si>
  <si>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</si>
  <si>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</si>
  <si>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</si>
  <si>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</si>
  <si>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</si>
  <si>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</si>
  <si>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</si>
  <si>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</si>
  <si>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</si>
  <si>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</si>
  <si>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</si>
  <si>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</si>
  <si>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</si>
  <si>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</si>
  <si>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</si>
  <si>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</si>
  <si>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</si>
  <si>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</si>
  <si>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</si>
  <si>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</si>
  <si>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</si>
  <si>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</si>
  <si>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</si>
  <si>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</si>
  <si>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</si>
  <si>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</si>
  <si>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</si>
  <si>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</si>
  <si>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</si>
  <si>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</si>
  <si>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</si>
  <si>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</si>
  <si>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</si>
  <si>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</si>
  <si>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</si>
  <si>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</si>
  <si>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</si>
  <si>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</si>
  <si>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</si>
  <si>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</si>
  <si>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</si>
  <si>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</si>
  <si>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</si>
  <si>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</si>
  <si>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</si>
  <si>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</si>
  <si>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</si>
  <si>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</si>
  <si>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</si>
  <si>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</si>
  <si>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</si>
  <si>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</si>
  <si>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</si>
  <si>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</si>
  <si>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</si>
  <si>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</si>
  <si>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</si>
  <si>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</si>
  <si>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</si>
  <si>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</si>
  <si>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</si>
  <si>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</si>
  <si>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</si>
  <si>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</si>
  <si>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</si>
  <si>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</si>
  <si>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</si>
  <si>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</si>
  <si>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</si>
  <si>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</si>
  <si>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</si>
  <si>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</si>
  <si>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</si>
  <si>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</si>
  <si>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</si>
  <si>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</si>
  <si>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</si>
  <si>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</si>
  <si>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</si>
  <si>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</si>
  <si>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</si>
  <si>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</si>
  <si>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</si>
  <si>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</si>
  <si>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</si>
  <si>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</si>
  <si>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</si>
  <si>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</si>
  <si>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</si>
  <si>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</si>
  <si>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</si>
  <si>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</si>
  <si>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</si>
  <si>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</si>
  <si>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</si>
  <si>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</si>
  <si>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</si>
  <si>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</si>
  <si>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</si>
  <si>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</si>
  <si>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</si>
  <si>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</si>
  <si>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</si>
  <si>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</si>
  <si>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</si>
  <si>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</si>
  <si>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</si>
  <si>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</si>
  <si>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</si>
  <si>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</si>
  <si>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</si>
  <si>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</si>
  <si>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</si>
  <si>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</si>
  <si>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</si>
  <si>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</si>
  <si>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</si>
  <si>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</si>
  <si>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</si>
  <si>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</si>
  <si>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</si>
  <si>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</si>
  <si>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</si>
  <si>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</si>
  <si>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</si>
  <si>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</si>
  <si>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</si>
  <si>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</si>
  <si>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</si>
  <si>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</si>
  <si>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</si>
  <si>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</si>
  <si>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</si>
  <si>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</si>
  <si>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</si>
  <si>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</si>
  <si>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</si>
  <si>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</si>
  <si>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</si>
  <si>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</si>
  <si>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</si>
  <si>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</si>
  <si>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</si>
  <si>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</si>
  <si>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</si>
  <si>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</si>
  <si>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</si>
  <si>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</si>
  <si>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</si>
  <si>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</si>
  <si>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</si>
  <si>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</si>
  <si>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</si>
  <si>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</si>
  <si>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</si>
  <si>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</si>
  <si>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</si>
  <si>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</si>
  <si>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</si>
  <si>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</si>
  <si>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</si>
  <si>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</si>
  <si>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</si>
  <si>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</si>
  <si>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</si>
  <si>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</si>
  <si>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</si>
  <si>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</si>
  <si>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</si>
  <si>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</si>
  <si>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</si>
  <si>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</si>
  <si>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</si>
  <si>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</si>
  <si>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</si>
  <si>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</si>
  <si>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</si>
  <si>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</si>
  <si>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</si>
  <si>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</si>
  <si>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</si>
  <si>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</si>
  <si>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</si>
  <si>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</si>
  <si>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</si>
  <si>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</si>
  <si>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</si>
  <si>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</si>
  <si>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</si>
  <si>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</si>
  <si>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</si>
  <si>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</si>
  <si>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</si>
  <si>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</si>
  <si>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</si>
  <si>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</si>
  <si>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</si>
  <si>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</si>
  <si>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</si>
  <si>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</si>
  <si>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</si>
  <si>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</si>
  <si>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</si>
  <si>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</si>
  <si>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</si>
  <si>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</si>
  <si>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</si>
  <si>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</si>
  <si>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</si>
  <si>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</si>
  <si>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</si>
  <si>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</si>
  <si>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</si>
  <si>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</si>
  <si>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</si>
  <si>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</si>
  <si>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</si>
  <si>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</si>
  <si>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</si>
  <si>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</si>
  <si>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</si>
  <si>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</si>
  <si>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</si>
  <si>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</si>
  <si>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</si>
  <si>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</si>
  <si>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</si>
  <si>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</si>
  <si>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</si>
  <si>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</si>
  <si>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</si>
  <si>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</si>
  <si>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</si>
  <si>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</si>
  <si>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</si>
  <si>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</si>
  <si>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</si>
  <si>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</si>
  <si>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</si>
  <si>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</si>
  <si>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</si>
  <si>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</si>
  <si>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</si>
  <si>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</si>
  <si>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</si>
  <si>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</si>
  <si>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</si>
  <si>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</si>
  <si>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</si>
  <si>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</si>
  <si>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</si>
  <si>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</si>
  <si>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</si>
  <si>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</si>
  <si>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</si>
  <si>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</si>
  <si>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</si>
  <si>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</si>
  <si>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</si>
  <si>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</si>
  <si>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</si>
  <si>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</si>
  <si>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</si>
  <si>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</si>
  <si>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</si>
  <si>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</si>
  <si>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</si>
  <si>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</si>
  <si>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</si>
  <si>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</si>
  <si>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</si>
  <si>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</si>
  <si>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</si>
  <si>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</si>
  <si>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</si>
  <si>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</si>
  <si>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</si>
  <si>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</si>
  <si>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</si>
  <si>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</si>
  <si>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</si>
  <si>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</si>
  <si>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</si>
  <si>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</si>
  <si>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</si>
  <si>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</si>
  <si>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</si>
  <si>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</si>
  <si>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</si>
  <si>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</si>
  <si>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</si>
  <si>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</si>
  <si>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</si>
  <si>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</si>
  <si>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</si>
  <si>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</si>
  <si>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</si>
  <si>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</si>
  <si>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</si>
  <si>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</si>
  <si>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</si>
  <si>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</si>
  <si>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</si>
  <si>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</si>
  <si>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</si>
  <si>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</si>
  <si>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</si>
  <si>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</si>
  <si>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</si>
  <si>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</si>
  <si>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</si>
  <si>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</si>
  <si>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</si>
  <si>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</si>
  <si>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</si>
  <si>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</si>
  <si>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</si>
  <si>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</si>
  <si>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</si>
  <si>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</si>
  <si>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</si>
  <si>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</si>
  <si>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</si>
  <si>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</si>
  <si>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</si>
  <si>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</si>
  <si>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</si>
  <si>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</si>
  <si>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</si>
  <si>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</si>
  <si>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</si>
  <si>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</si>
  <si>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</si>
  <si>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</si>
  <si>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</si>
  <si>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</si>
  <si>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</si>
  <si>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</si>
  <si>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</si>
  <si>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</si>
  <si>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</si>
  <si>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</si>
  <si>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</si>
  <si>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</si>
  <si>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</si>
  <si>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</si>
  <si>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</si>
  <si>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</si>
  <si>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</si>
  <si>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</si>
  <si>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</si>
  <si>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</si>
  <si>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</si>
  <si>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</si>
  <si>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</si>
  <si>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</si>
  <si>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</si>
  <si>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</si>
  <si>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</si>
  <si>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</si>
  <si>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</si>
  <si>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</si>
  <si>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</si>
  <si>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</si>
  <si>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</si>
  <si>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</si>
  <si>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</si>
  <si>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</si>
  <si>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</si>
  <si>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</si>
  <si>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</si>
  <si>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</si>
  <si>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</si>
  <si>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</si>
  <si>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</si>
  <si>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</si>
  <si>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</si>
  <si>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</si>
  <si>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</si>
  <si>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</si>
  <si>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</si>
  <si>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</si>
  <si>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</si>
  <si>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</si>
  <si>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</si>
  <si>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</si>
  <si>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</si>
  <si>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</si>
  <si>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</si>
  <si>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</si>
  <si>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</si>
  <si>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</si>
  <si>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</si>
  <si>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</si>
  <si>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</si>
  <si>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</si>
  <si>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</si>
  <si>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</si>
  <si>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</si>
  <si>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</si>
  <si>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</si>
  <si>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</si>
  <si>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</si>
  <si>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</si>
  <si>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</si>
  <si>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</si>
  <si>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</si>
  <si>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</si>
  <si>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</si>
  <si>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</si>
  <si>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</si>
  <si>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</si>
  <si>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</si>
  <si>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</si>
  <si>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</si>
  <si>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</si>
  <si>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</si>
  <si>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</si>
  <si>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</si>
  <si>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</si>
  <si>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</si>
  <si>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</si>
  <si>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</si>
  <si>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</si>
  <si>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</si>
  <si>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</si>
  <si>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</si>
  <si>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</si>
  <si>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</si>
  <si>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</si>
  <si>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</si>
  <si>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</si>
  <si>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</si>
  <si>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</si>
  <si>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</si>
  <si>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</si>
  <si>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</si>
  <si>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</si>
  <si>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</si>
  <si>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</si>
  <si>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</si>
  <si>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</si>
  <si>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</si>
  <si>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</si>
  <si>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</si>
  <si>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</si>
  <si>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</si>
  <si>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</si>
  <si>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</si>
  <si>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</si>
  <si>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</si>
  <si>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</si>
  <si>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</si>
  <si>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</si>
  <si>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</si>
  <si>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</si>
  <si>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</si>
  <si>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</si>
  <si>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</si>
  <si>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</si>
  <si>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</si>
  <si>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</si>
  <si>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</si>
  <si>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</si>
  <si>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</si>
  <si>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</si>
  <si>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</si>
  <si>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</si>
  <si>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</si>
  <si>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</si>
  <si>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</si>
  <si>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</si>
  <si>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</si>
  <si>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</si>
  <si>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</si>
  <si>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</si>
  <si>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</si>
  <si>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</si>
  <si>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</si>
  <si>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</si>
  <si>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</si>
  <si>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</si>
  <si>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</si>
  <si>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</si>
  <si>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</si>
  <si>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</si>
  <si>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</si>
  <si>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</si>
  <si>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</si>
  <si>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</si>
  <si>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</si>
  <si>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</si>
  <si>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</si>
  <si>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</si>
  <si>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</si>
  <si>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</si>
  <si>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</si>
  <si>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</si>
  <si>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</si>
  <si>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</si>
  <si>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</si>
  <si>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</si>
  <si>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</si>
  <si>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</si>
  <si>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</si>
  <si>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</si>
  <si>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</si>
  <si>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</si>
  <si>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</si>
  <si>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</si>
  <si>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</si>
  <si>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</si>
  <si>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</si>
  <si>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</si>
  <si>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</si>
  <si>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</si>
  <si>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</si>
  <si>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</si>
  <si>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</si>
  <si>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</si>
  <si>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</si>
  <si>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</si>
  <si>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</si>
  <si>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</si>
  <si>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</si>
  <si>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</si>
  <si>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</si>
  <si>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</si>
  <si>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</si>
  <si>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</si>
  <si>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</si>
  <si>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</si>
  <si>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</si>
  <si>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</si>
  <si>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</si>
  <si>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</si>
  <si>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</si>
  <si>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</si>
  <si>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</si>
  <si>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</si>
  <si>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</si>
  <si>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</si>
  <si>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</si>
  <si>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</si>
  <si>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</si>
  <si>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</si>
  <si>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</si>
  <si>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</si>
  <si>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</si>
  <si>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</si>
  <si>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</si>
  <si>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</si>
  <si>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</si>
  <si>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</si>
  <si>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</si>
  <si>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</si>
  <si>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</si>
  <si>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</si>
  <si>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</si>
  <si>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</si>
  <si>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</si>
  <si>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</si>
  <si>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</si>
  <si>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</si>
  <si>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</si>
  <si>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</si>
  <si>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</si>
  <si>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</si>
  <si>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</si>
  <si>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</si>
  <si>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</si>
  <si>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</si>
  <si>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</si>
  <si>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</si>
  <si>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</si>
  <si>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</si>
  <si>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</si>
  <si>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</si>
  <si>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</si>
  <si>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</si>
  <si>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</si>
  <si>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</si>
  <si>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</si>
  <si>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</si>
  <si>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</si>
  <si>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</si>
  <si>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</si>
  <si>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</si>
  <si>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</si>
  <si>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</si>
  <si>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</si>
  <si>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</si>
  <si>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</si>
  <si>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</si>
  <si>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</si>
  <si>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</si>
  <si>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</si>
  <si>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</si>
  <si>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</si>
  <si>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</si>
  <si>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</si>
  <si>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</si>
  <si>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</si>
  <si>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</si>
  <si>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</si>
  <si>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</si>
  <si>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</si>
  <si>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</si>
  <si>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</si>
  <si>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</si>
  <si>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</si>
  <si>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</si>
  <si>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</si>
  <si>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</si>
  <si>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</si>
  <si>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</si>
  <si>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</si>
  <si>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</si>
  <si>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</si>
  <si>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</si>
  <si>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</si>
  <si>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</si>
  <si>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</si>
  <si>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</si>
  <si>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</si>
  <si>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</si>
  <si>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</si>
  <si>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</si>
  <si>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</si>
  <si>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</si>
  <si>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</si>
  <si>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</si>
  <si>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</si>
  <si>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</si>
  <si>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</si>
  <si>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</si>
  <si>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</si>
  <si>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</si>
  <si>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</si>
  <si>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</si>
  <si>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</si>
  <si>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</si>
  <si>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</si>
  <si>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</si>
  <si>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</si>
  <si>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</si>
  <si>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</si>
  <si>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</si>
  <si>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</si>
  <si>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</si>
  <si>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</si>
  <si>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</si>
  <si>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</si>
  <si>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</si>
  <si>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</si>
  <si>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</si>
  <si>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</si>
  <si>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</si>
  <si>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</si>
  <si>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</si>
  <si>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</si>
  <si>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</si>
  <si>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</si>
  <si>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</si>
  <si>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</si>
  <si>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</si>
  <si>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</si>
  <si>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</si>
  <si>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</si>
  <si>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</si>
  <si>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</si>
  <si>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</si>
  <si>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</si>
  <si>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</si>
  <si>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</si>
  <si>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</si>
  <si>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</si>
  <si>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</si>
  <si>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</si>
  <si>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</si>
  <si>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</si>
  <si>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</si>
  <si>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</si>
  <si>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</si>
  <si>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</si>
  <si>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</si>
  <si>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</si>
  <si>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</si>
  <si>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</si>
  <si>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</si>
  <si>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</si>
  <si>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</si>
  <si>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</si>
  <si>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</si>
  <si>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</si>
  <si>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</si>
  <si>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</si>
  <si>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</si>
  <si>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</si>
  <si>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</si>
  <si>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</si>
  <si>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</si>
  <si>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</si>
  <si>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</si>
  <si>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</si>
  <si>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</si>
  <si>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</si>
  <si>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</si>
  <si>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</si>
  <si>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</si>
  <si>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</si>
  <si>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</si>
  <si>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</si>
  <si>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</si>
  <si>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</si>
  <si>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</si>
  <si>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</si>
  <si>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</si>
  <si>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</si>
  <si>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</si>
  <si>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</si>
  <si>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</si>
  <si>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</si>
  <si>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</si>
  <si>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</si>
  <si>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</si>
  <si>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</si>
  <si>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</si>
  <si>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</si>
  <si>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</si>
  <si>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</si>
  <si>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</si>
  <si>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</si>
  <si>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</si>
  <si>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</si>
  <si>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</si>
  <si>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</si>
  <si>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</si>
  <si>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</si>
  <si>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</si>
  <si>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</si>
  <si>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</si>
  <si>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</si>
  <si>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</si>
  <si>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</si>
  <si>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</si>
  <si>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</si>
  <si>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</si>
  <si>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</si>
  <si>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</si>
  <si>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</si>
  <si>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</si>
  <si>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</si>
  <si>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</si>
  <si>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</si>
  <si>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</si>
  <si>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</si>
  <si>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</si>
  <si>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</si>
  <si>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</si>
  <si>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</si>
  <si>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</si>
  <si>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</si>
  <si>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</si>
  <si>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</si>
  <si>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</si>
  <si>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</si>
  <si>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</si>
  <si>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</si>
  <si>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</si>
  <si>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</si>
  <si>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</si>
  <si>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</si>
  <si>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</si>
  <si>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</si>
  <si>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</si>
  <si>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</si>
  <si>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</si>
  <si>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</si>
  <si>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</si>
  <si>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</si>
  <si>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</si>
  <si>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</si>
  <si>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</si>
  <si>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</si>
  <si>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</si>
  <si>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</si>
  <si>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</si>
  <si>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</si>
  <si>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</si>
  <si>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</si>
  <si>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</si>
  <si>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</si>
  <si>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</si>
  <si>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</si>
  <si>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</si>
  <si>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</si>
  <si>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</si>
  <si>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</si>
  <si>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</si>
  <si>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</si>
  <si>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</si>
  <si>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</si>
  <si>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</si>
  <si>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</si>
  <si>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</si>
  <si>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</si>
  <si>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</si>
  <si>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</si>
  <si>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</si>
  <si>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</si>
  <si>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</si>
  <si>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</si>
  <si>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</si>
  <si>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</si>
  <si>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</si>
  <si>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</si>
  <si>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</si>
  <si>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</si>
  <si>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</si>
  <si>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</si>
  <si>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</si>
  <si>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</si>
  <si>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</si>
  <si>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</si>
  <si>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</si>
  <si>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</si>
  <si>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</si>
  <si>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</si>
  <si>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</si>
  <si>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</si>
  <si>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</si>
  <si>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</si>
  <si>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</si>
  <si>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</si>
  <si>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</si>
  <si>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</si>
  <si>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</si>
  <si>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</si>
  <si>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</si>
  <si>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</si>
  <si>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</si>
  <si>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</si>
  <si>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</si>
  <si>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</si>
  <si>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</si>
  <si>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</si>
  <si>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</si>
  <si>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</si>
  <si>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</si>
  <si>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</si>
  <si>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</si>
  <si>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</si>
  <si>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</si>
  <si>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</si>
  <si>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</si>
  <si>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</si>
  <si>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</si>
  <si>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</si>
  <si>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</si>
  <si>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</si>
  <si>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</si>
  <si>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</si>
  <si>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</si>
  <si>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</si>
  <si>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</si>
  <si>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</si>
  <si>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</si>
  <si>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</si>
  <si>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</si>
  <si>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</si>
  <si>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</si>
  <si>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</si>
  <si>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</si>
  <si>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</si>
  <si>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</si>
  <si>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</si>
  <si>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</si>
  <si>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</si>
  <si>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</si>
  <si>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</si>
  <si>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</si>
  <si>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</si>
  <si>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</si>
  <si>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</si>
  <si>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</si>
  <si>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</si>
  <si>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</si>
  <si>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</si>
  <si>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</si>
  <si>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</si>
  <si>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</si>
  <si>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</si>
  <si>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</si>
  <si>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</si>
  <si>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</si>
  <si>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</si>
  <si>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</si>
  <si>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</si>
  <si>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</si>
  <si>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</si>
  <si>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</si>
  <si>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</si>
  <si>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</si>
  <si>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</si>
  <si>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</si>
  <si>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</si>
  <si>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</si>
  <si>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</si>
  <si>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</si>
  <si>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</si>
  <si>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</si>
  <si>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</si>
  <si>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</si>
  <si>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</si>
  <si>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</si>
  <si>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</si>
  <si>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</si>
  <si>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</si>
  <si>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</si>
  <si>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</si>
  <si>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</si>
  <si>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</si>
  <si>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</si>
  <si>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</si>
  <si>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</si>
  <si>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</si>
  <si>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</si>
  <si>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</si>
  <si>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</si>
  <si>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</si>
  <si>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</si>
  <si>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</si>
  <si>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</si>
  <si>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</si>
  <si>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</si>
  <si>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</si>
  <si>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</si>
  <si>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</si>
  <si>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</si>
  <si>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</si>
  <si>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</si>
  <si>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</si>
  <si>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</si>
  <si>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</si>
  <si>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</si>
  <si>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</si>
  <si>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</si>
  <si>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</si>
  <si>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</si>
  <si>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</si>
  <si>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</si>
  <si>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</si>
  <si>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</si>
  <si>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</si>
  <si>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</si>
  <si>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</si>
  <si>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</si>
  <si>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</si>
  <si>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</si>
  <si>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</si>
  <si>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</si>
  <si>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</si>
  <si>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</si>
  <si>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</si>
  <si>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</si>
  <si>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</si>
  <si>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</si>
  <si>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</si>
  <si>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</si>
  <si>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</si>
  <si>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</si>
  <si>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</si>
  <si>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</si>
  <si>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</si>
  <si>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</si>
  <si>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</si>
  <si>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</si>
  <si>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</si>
  <si>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</si>
  <si>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</si>
  <si>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</si>
  <si>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</si>
  <si>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</si>
  <si>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</si>
  <si>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</si>
  <si>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</si>
  <si>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</si>
  <si>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</si>
  <si>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</si>
  <si>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</si>
  <si>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</si>
  <si>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</si>
  <si>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</si>
  <si>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</si>
  <si>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</si>
  <si>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</si>
  <si>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</si>
  <si>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</si>
  <si>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</si>
  <si>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</si>
  <si>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</si>
  <si>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</si>
  <si>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</si>
  <si>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</si>
  <si>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</si>
  <si>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</si>
  <si>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</si>
  <si>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</si>
  <si>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</si>
  <si>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</si>
  <si>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</si>
  <si>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</si>
  <si>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</si>
  <si>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</si>
  <si>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</si>
  <si>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</si>
  <si>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</si>
  <si>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</si>
  <si>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</si>
  <si>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</si>
  <si>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</si>
  <si>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</si>
  <si>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</si>
  <si>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</si>
  <si>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</si>
  <si>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</si>
  <si>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</si>
  <si>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</si>
  <si>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</si>
  <si>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</si>
  <si>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</si>
  <si>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</si>
  <si>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</si>
  <si>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</si>
  <si>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</si>
  <si>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</si>
  <si>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</si>
  <si>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</si>
  <si>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</si>
  <si>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</si>
  <si>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</si>
  <si>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</si>
  <si>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</si>
  <si>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</si>
  <si>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</si>
  <si>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</si>
  <si>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</si>
  <si>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</si>
  <si>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</si>
  <si>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</si>
  <si>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</si>
  <si>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</si>
  <si>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</si>
  <si>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</si>
  <si>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</si>
  <si>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</si>
  <si>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</si>
  <si>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</si>
  <si>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</si>
  <si>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</si>
  <si>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</si>
  <si>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</si>
  <si>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</si>
  <si>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</si>
  <si>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</si>
  <si>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</si>
  <si>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</si>
  <si>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</si>
  <si>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</si>
  <si>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</si>
  <si>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</si>
  <si>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</si>
  <si>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</si>
  <si>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</si>
  <si>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</si>
  <si>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</si>
  <si>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</si>
  <si>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</si>
  <si>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</si>
  <si>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</si>
  <si>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</si>
  <si>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</si>
  <si>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</si>
  <si>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</si>
  <si>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</si>
  <si>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</si>
  <si>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</si>
  <si>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</si>
  <si>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</si>
  <si>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</si>
  <si>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</si>
  <si>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</si>
  <si>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</si>
  <si>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</si>
  <si>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</si>
  <si>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</si>
  <si>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</si>
  <si>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</si>
  <si>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</si>
  <si>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</si>
  <si>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</si>
  <si>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</si>
  <si>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</si>
  <si>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</si>
  <si>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</si>
  <si>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</si>
  <si>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</si>
  <si>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</si>
  <si>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</si>
  <si>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</si>
  <si>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</si>
  <si>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</si>
  <si>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</si>
  <si>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</si>
  <si>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</si>
  <si>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</si>
  <si>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</si>
  <si>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</si>
  <si>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</si>
  <si>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</si>
  <si>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</si>
  <si>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</si>
  <si>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</si>
  <si>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</si>
  <si>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</si>
  <si>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</si>
  <si>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</si>
  <si>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</si>
  <si>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</si>
  <si>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</si>
  <si>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</si>
  <si>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</si>
  <si>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</si>
  <si>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</si>
  <si>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</si>
  <si>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</si>
  <si>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</si>
  <si>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</si>
  <si>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</si>
  <si>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</si>
  <si>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</si>
  <si>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</si>
  <si>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</si>
  <si>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</si>
  <si>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</si>
  <si>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</si>
  <si>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</si>
  <si>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</si>
  <si>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</si>
  <si>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</si>
  <si>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</si>
  <si>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</si>
  <si>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</si>
  <si>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</si>
  <si>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</si>
  <si>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</si>
  <si>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</si>
  <si>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</si>
  <si>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</si>
  <si>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</si>
  <si>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</si>
  <si>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</si>
  <si>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</si>
  <si>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</si>
  <si>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</si>
  <si>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</si>
  <si>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</si>
  <si>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</si>
  <si>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</si>
  <si>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</si>
  <si>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</si>
  <si>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</si>
  <si>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</si>
  <si>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</si>
  <si>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</si>
  <si>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</si>
  <si>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</si>
  <si>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</si>
  <si>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</si>
  <si>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</si>
  <si>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</si>
  <si>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</si>
  <si>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</si>
  <si>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</si>
  <si>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</si>
  <si>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</si>
  <si>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</si>
  <si>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</si>
  <si>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</si>
  <si>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</si>
  <si>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</si>
  <si>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</si>
  <si>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</si>
  <si>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</si>
  <si>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</si>
  <si>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</si>
  <si>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</si>
  <si>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</si>
  <si>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</si>
  <si>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</si>
  <si>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</si>
  <si>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</si>
  <si>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</si>
  <si>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</si>
  <si>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</si>
  <si>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</si>
  <si>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</si>
  <si>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</si>
  <si>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</si>
  <si>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</si>
  <si>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</si>
  <si>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</si>
  <si>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</si>
  <si>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</si>
  <si>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</si>
  <si>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</si>
  <si>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</si>
  <si>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</si>
  <si>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</si>
  <si>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</si>
  <si>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</si>
  <si>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</si>
  <si>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</si>
  <si>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</si>
  <si>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</si>
  <si>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</si>
  <si>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</si>
  <si>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</si>
  <si>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</si>
  <si>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</si>
  <si>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</si>
  <si>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</si>
  <si>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</si>
  <si>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</si>
  <si>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</si>
  <si>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</si>
  <si>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</si>
  <si>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</si>
  <si>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</si>
  <si>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</si>
  <si>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</si>
  <si>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</si>
  <si>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</si>
  <si>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</si>
  <si>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</si>
  <si>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</si>
  <si>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</si>
  <si>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</si>
  <si>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</si>
  <si>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</si>
  <si>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</si>
  <si>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</si>
  <si>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</si>
  <si>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</si>
  <si>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</si>
  <si>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</si>
  <si>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</si>
  <si>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</si>
  <si>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</si>
  <si>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</si>
  <si>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</si>
  <si>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</si>
  <si>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</si>
  <si>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</si>
  <si>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</si>
  <si>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</si>
  <si>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</si>
  <si>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</si>
  <si>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</si>
  <si>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</si>
  <si>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</si>
  <si>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</si>
  <si>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</si>
  <si>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</si>
  <si>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</si>
  <si>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</si>
  <si>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</si>
  <si>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</si>
  <si>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</si>
  <si>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</si>
  <si>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</si>
  <si>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</si>
  <si>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</si>
  <si>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</si>
  <si>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</si>
  <si>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</si>
  <si>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</si>
  <si>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</si>
  <si>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</si>
  <si>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</si>
  <si>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</si>
  <si>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</si>
  <si>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</si>
  <si>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</si>
  <si>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</si>
  <si>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</si>
  <si>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</si>
  <si>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</si>
  <si>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</si>
  <si>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</si>
  <si>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</si>
  <si>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</si>
  <si>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</si>
  <si>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</si>
  <si>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</si>
  <si>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</si>
  <si>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</si>
  <si>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</si>
  <si>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</si>
  <si>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</si>
  <si>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</si>
  <si>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</si>
  <si>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</si>
  <si>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</si>
  <si>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</si>
  <si>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</si>
  <si>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</si>
  <si>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</si>
  <si>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</si>
  <si>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</si>
  <si>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</si>
  <si>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</si>
  <si>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</si>
  <si>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</si>
  <si>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</si>
  <si>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</si>
  <si>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</si>
  <si>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</si>
  <si>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</si>
  <si>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</si>
  <si>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</si>
  <si>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</si>
  <si>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</si>
  <si>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</si>
  <si>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</si>
  <si>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</si>
  <si>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</si>
  <si>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</si>
  <si>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</si>
  <si>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</si>
  <si>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</si>
  <si>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</si>
  <si>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</si>
  <si>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</si>
  <si>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</si>
  <si>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</si>
  <si>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</si>
  <si>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</si>
  <si>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</si>
  <si>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</si>
  <si>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</si>
  <si>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</si>
  <si>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</si>
  <si>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</si>
  <si>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</si>
  <si>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</si>
  <si>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</si>
  <si>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</si>
  <si>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</si>
  <si>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</si>
  <si>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</si>
  <si>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</si>
  <si>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</si>
  <si>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</si>
  <si>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</si>
  <si>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</si>
  <si>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</si>
  <si>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</si>
  <si>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</si>
  <si>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</si>
  <si>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</si>
  <si>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</si>
  <si>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</si>
  <si>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</si>
  <si>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</si>
  <si>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</si>
  <si>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</si>
  <si>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</si>
  <si>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</si>
  <si>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</si>
  <si>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</si>
  <si>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</si>
  <si>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</si>
  <si>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</si>
  <si>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</si>
  <si>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</si>
  <si>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</si>
  <si>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</si>
  <si>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</si>
  <si>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</si>
  <si>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</si>
  <si>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</si>
  <si>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</si>
  <si>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</si>
  <si>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</si>
  <si>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</si>
  <si>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</si>
  <si>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</si>
  <si>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</si>
  <si>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</si>
  <si>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</si>
  <si>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</si>
  <si>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</si>
  <si>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</si>
  <si>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</si>
  <si>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</si>
  <si>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</si>
  <si>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</si>
  <si>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</si>
  <si>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</si>
  <si>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</si>
  <si>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</si>
  <si>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</si>
  <si>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</si>
  <si>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</si>
  <si>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</si>
  <si>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</si>
  <si>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</si>
  <si>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</si>
  <si>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</si>
  <si>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</si>
  <si>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</si>
  <si>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</si>
  <si>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</si>
  <si>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</si>
  <si>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</si>
  <si>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</si>
  <si>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</si>
  <si>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</si>
  <si>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</si>
  <si>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</si>
  <si>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</si>
  <si>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</si>
  <si>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</si>
  <si>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</si>
  <si>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</si>
  <si>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</si>
  <si>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</si>
  <si>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</si>
  <si>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</si>
  <si>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</si>
  <si>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</si>
  <si>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</si>
  <si>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</si>
  <si>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</si>
  <si>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</si>
  <si>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</si>
  <si>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</si>
  <si>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</si>
  <si>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</si>
  <si>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</si>
  <si>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</si>
  <si>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</si>
  <si>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</si>
  <si>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</si>
  <si>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</si>
  <si>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</si>
  <si>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</si>
  <si>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</si>
  <si>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</si>
  <si>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</si>
  <si>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</si>
  <si>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</si>
  <si>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</si>
  <si>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</si>
  <si>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</si>
  <si>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</si>
  <si>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</si>
  <si>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</si>
  <si>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</si>
  <si>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</si>
  <si>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</si>
  <si>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</si>
  <si>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</si>
  <si>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</si>
  <si>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</si>
  <si>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</si>
  <si>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</si>
  <si>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</si>
  <si>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</si>
  <si>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</si>
  <si>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</si>
  <si>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</si>
  <si>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</si>
  <si>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</si>
  <si>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</si>
  <si>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</si>
  <si>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</si>
  <si>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</si>
  <si>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</si>
  <si>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</si>
  <si>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</si>
  <si>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</si>
  <si>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</si>
  <si>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</si>
  <si>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</si>
  <si>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</si>
  <si>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</si>
  <si>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</si>
  <si>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</si>
  <si>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</si>
  <si>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</si>
  <si>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</si>
  <si>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</si>
  <si>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</si>
  <si>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</si>
  <si>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</si>
  <si>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</si>
  <si>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</si>
  <si>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</si>
  <si>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</si>
  <si>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</si>
  <si>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</si>
  <si>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</si>
  <si>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</si>
  <si>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</si>
  <si>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</si>
  <si>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</si>
  <si>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</si>
  <si>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</si>
  <si>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</si>
  <si>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</si>
  <si>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</si>
  <si>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</si>
  <si>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</si>
  <si>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</si>
  <si>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</si>
  <si>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</si>
  <si>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</si>
  <si>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</si>
  <si>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</si>
  <si>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</si>
  <si>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</si>
  <si>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</si>
  <si>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</si>
  <si>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</si>
  <si>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</si>
  <si>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</si>
  <si>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</si>
  <si>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</si>
  <si>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</si>
  <si>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</si>
  <si>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</si>
  <si>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</si>
  <si>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</si>
  <si>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</si>
  <si>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</si>
  <si>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</si>
  <si>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</si>
  <si>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</si>
  <si>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</si>
  <si>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</si>
  <si>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</si>
  <si>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</si>
  <si>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</si>
  <si>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</si>
  <si>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</si>
  <si>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</si>
  <si>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</si>
  <si>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</si>
  <si>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</si>
  <si>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</si>
  <si>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</si>
  <si>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</si>
  <si>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</si>
  <si>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</si>
  <si>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</si>
  <si>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</si>
  <si>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</si>
  <si>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</si>
  <si>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</si>
  <si>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</si>
  <si>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</si>
  <si>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</si>
  <si>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</si>
  <si>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</si>
  <si>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</si>
  <si>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</si>
  <si>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</si>
  <si>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</si>
  <si>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</si>
  <si>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</si>
  <si>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</si>
  <si>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</si>
  <si>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</si>
  <si>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</si>
  <si>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</si>
  <si>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</si>
  <si>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</si>
  <si>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</si>
  <si>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</si>
  <si>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</si>
  <si>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</si>
  <si>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</si>
  <si>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</si>
  <si>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</si>
  <si>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</si>
  <si>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</si>
  <si>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</si>
  <si>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</si>
  <si>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</si>
  <si>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</si>
  <si>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</si>
  <si>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</si>
  <si>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</si>
  <si>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</si>
  <si>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</si>
  <si>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</si>
  <si>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</si>
  <si>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</si>
  <si>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</si>
  <si>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</si>
  <si>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</si>
  <si>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</si>
  <si>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</si>
  <si>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</si>
  <si>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</si>
  <si>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</si>
  <si>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</si>
  <si>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</si>
  <si>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</si>
  <si>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</si>
  <si>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</si>
  <si>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</si>
  <si>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</si>
  <si>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</si>
  <si>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</si>
  <si>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</si>
  <si>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</si>
  <si>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</si>
  <si>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</si>
  <si>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</si>
  <si>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</si>
  <si>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</si>
  <si>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</si>
  <si>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</si>
  <si>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</si>
  <si>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</si>
  <si>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</si>
  <si>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</si>
  <si>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</si>
  <si>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</si>
  <si>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</si>
  <si>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</si>
  <si>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</si>
  <si>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</si>
  <si>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</si>
  <si>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</si>
  <si>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</si>
  <si>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</si>
  <si>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</si>
  <si>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</si>
  <si>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</si>
  <si>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</si>
  <si>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</si>
  <si>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</si>
  <si>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</si>
  <si>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</si>
  <si>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</si>
  <si>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</si>
  <si>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</si>
  <si>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</si>
  <si>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</si>
  <si>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</si>
  <si>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</si>
  <si>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</si>
  <si>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</si>
  <si>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</si>
  <si>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</si>
  <si>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</si>
  <si>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</si>
  <si>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</si>
  <si>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</si>
  <si>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</si>
  <si>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</si>
  <si>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</si>
  <si>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</si>
  <si>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</si>
  <si>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</si>
  <si>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</si>
  <si>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</si>
  <si>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</si>
  <si>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</si>
  <si>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</si>
  <si>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</si>
  <si>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</si>
  <si>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</si>
  <si>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</si>
  <si>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</si>
  <si>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</si>
  <si>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</si>
  <si>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</si>
  <si>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</si>
  <si>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</si>
  <si>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</si>
  <si>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</si>
  <si>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</si>
  <si>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</si>
  <si>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</si>
  <si>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</si>
  <si>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</si>
  <si>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</si>
  <si>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</si>
  <si>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</si>
  <si>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</si>
  <si>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</si>
  <si>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</si>
  <si>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</si>
  <si>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</si>
  <si>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</si>
  <si>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</si>
  <si>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</si>
  <si>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</si>
  <si>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</si>
  <si>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</si>
  <si>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</si>
  <si>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</si>
  <si>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</si>
  <si>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</si>
  <si>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</si>
  <si>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</si>
  <si>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</si>
  <si>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</si>
  <si>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</si>
  <si>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</si>
  <si>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</si>
  <si>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</si>
  <si>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</si>
  <si>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</si>
  <si>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</si>
  <si>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</si>
  <si>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</si>
  <si>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</si>
  <si>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</si>
  <si>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</si>
  <si>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</si>
  <si>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</si>
  <si>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</si>
  <si>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</si>
  <si>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</si>
  <si>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</si>
  <si>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</si>
  <si>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</si>
  <si>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</si>
  <si>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</si>
  <si>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</si>
  <si>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</si>
  <si>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</si>
  <si>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</si>
  <si>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</si>
  <si>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</si>
  <si>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</si>
  <si>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</si>
  <si>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</si>
  <si>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</si>
  <si>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</si>
  <si>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</si>
  <si>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</si>
  <si>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</si>
  <si>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</si>
  <si>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</si>
  <si>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</si>
  <si>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</si>
  <si>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</si>
  <si>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</si>
  <si>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</si>
  <si>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</si>
  <si>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</si>
  <si>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</si>
  <si>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</si>
  <si>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</si>
  <si>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</si>
  <si>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</si>
  <si>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</si>
  <si>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</si>
  <si>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</si>
  <si>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</si>
  <si>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</si>
  <si>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</si>
  <si>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</si>
  <si>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</si>
  <si>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</si>
  <si>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</si>
  <si>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</si>
  <si>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</si>
  <si>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</si>
  <si>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</si>
  <si>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</si>
  <si>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</si>
  <si>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</si>
  <si>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</si>
  <si>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</si>
  <si>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</si>
  <si>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</si>
  <si>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</si>
  <si>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</si>
  <si>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</si>
  <si>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</si>
  <si>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</si>
  <si>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</si>
  <si>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</si>
  <si>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</si>
  <si>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</si>
  <si>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</si>
  <si>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</si>
  <si>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</si>
  <si>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</si>
  <si>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</si>
  <si>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</si>
  <si>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</si>
  <si>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</si>
  <si>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</si>
  <si>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</si>
  <si>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</si>
  <si>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</si>
  <si>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</si>
  <si>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</si>
  <si>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</si>
  <si>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</si>
  <si>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</si>
  <si>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</si>
  <si>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</si>
  <si>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</si>
  <si>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</si>
  <si>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</si>
  <si>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</si>
  <si>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</si>
  <si>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</si>
  <si>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</si>
  <si>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</si>
  <si>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</si>
  <si>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</si>
  <si>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</si>
  <si>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</si>
  <si>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</si>
  <si>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</si>
  <si>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</si>
  <si>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</si>
  <si>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</si>
  <si>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</si>
  <si>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</si>
  <si>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</si>
  <si>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</si>
  <si>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</si>
  <si>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</si>
  <si>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</si>
  <si>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</si>
  <si>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</si>
  <si>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</si>
  <si>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</si>
  <si>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</si>
  <si>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</si>
  <si>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</si>
  <si>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</si>
  <si>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</si>
  <si>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</si>
  <si>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</si>
  <si>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</si>
  <si>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</si>
  <si>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</si>
  <si>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</si>
  <si>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</si>
  <si>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</si>
  <si>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</si>
  <si>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</si>
  <si>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</si>
  <si>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</si>
  <si>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</si>
  <si>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</si>
  <si>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</si>
  <si>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</si>
  <si>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</si>
  <si>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</si>
  <si>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</si>
  <si>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</si>
  <si>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</si>
  <si>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</si>
  <si>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</si>
  <si>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</si>
  <si>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</si>
  <si>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</si>
  <si>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</si>
  <si>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</si>
  <si>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</si>
  <si>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</si>
  <si>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</si>
  <si>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</si>
  <si>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</si>
  <si>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</si>
  <si>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</si>
  <si>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</si>
  <si>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</si>
  <si>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</si>
  <si>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</si>
  <si>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</si>
  <si>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</si>
  <si>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</si>
  <si>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</si>
  <si>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</si>
  <si>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</si>
  <si>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</si>
  <si>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</si>
  <si>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</si>
  <si>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</si>
  <si>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</si>
  <si>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</si>
  <si>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</si>
  <si>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</si>
  <si>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</si>
  <si>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</si>
  <si>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</si>
  <si>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</si>
  <si>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</si>
  <si>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</si>
  <si>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</si>
  <si>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</si>
  <si>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</si>
  <si>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</si>
  <si>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</si>
  <si>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</si>
  <si>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</si>
  <si>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</si>
  <si>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</si>
  <si>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</si>
  <si>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</si>
  <si>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</si>
  <si>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</si>
  <si>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</si>
  <si>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</si>
  <si>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</si>
  <si>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</si>
  <si>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</si>
  <si>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</si>
  <si>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</si>
  <si>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</si>
  <si>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</si>
  <si>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</si>
  <si>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</si>
  <si>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</si>
  <si>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</si>
  <si>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</si>
  <si>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</si>
  <si>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</si>
  <si>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</si>
  <si>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</si>
  <si>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</si>
  <si>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</si>
  <si>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</si>
  <si>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</si>
  <si>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</si>
  <si>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</si>
  <si>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</si>
  <si>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</si>
  <si>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</si>
  <si>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</si>
  <si>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</si>
  <si>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</si>
  <si>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</si>
  <si>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</si>
  <si>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</si>
  <si>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</si>
  <si>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</si>
  <si>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</si>
  <si>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</si>
  <si>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</si>
  <si>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</si>
  <si>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</si>
  <si>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</si>
  <si>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</si>
  <si>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</si>
  <si>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</si>
  <si>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</si>
  <si>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</si>
  <si>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</si>
  <si>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</si>
  <si>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</si>
  <si>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</si>
  <si>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</si>
  <si>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</si>
  <si>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</si>
  <si>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</si>
  <si>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</si>
  <si>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</si>
  <si>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</si>
  <si>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</si>
  <si>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</si>
  <si>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</si>
  <si>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</si>
  <si>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</si>
  <si>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</si>
  <si>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</si>
  <si>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</si>
  <si>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</si>
  <si>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</si>
  <si>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</si>
  <si>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</si>
  <si>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</si>
  <si>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</si>
  <si>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</si>
  <si>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</si>
  <si>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</si>
  <si>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</si>
  <si>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</si>
  <si>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</si>
  <si>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</si>
  <si>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</si>
  <si>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</si>
  <si>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</si>
  <si>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</si>
  <si>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</si>
  <si>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</si>
  <si>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</si>
  <si>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</si>
  <si>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</si>
  <si>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</si>
  <si>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</si>
  <si>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</si>
  <si>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</si>
  <si>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</si>
  <si>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</si>
  <si>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</si>
  <si>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</si>
  <si>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</si>
  <si>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</si>
  <si>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</si>
  <si>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</si>
  <si>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</si>
  <si>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</si>
  <si>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</si>
  <si>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</si>
  <si>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</si>
  <si>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</si>
  <si>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</si>
  <si>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</si>
  <si>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</si>
  <si>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</si>
  <si>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</si>
  <si>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</si>
  <si>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</si>
  <si>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</si>
  <si>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</si>
  <si>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</si>
  <si>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</si>
  <si>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</si>
  <si>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</si>
  <si>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</si>
  <si>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</si>
  <si>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</si>
  <si>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</si>
  <si>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</si>
  <si>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</si>
  <si>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</si>
  <si>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</si>
  <si>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</si>
  <si>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</si>
  <si>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</si>
  <si>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</si>
  <si>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</si>
  <si>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</si>
  <si>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</si>
  <si>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</si>
  <si>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</si>
  <si>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</si>
  <si>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</si>
  <si>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</si>
  <si>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</si>
  <si>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</si>
  <si>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</si>
  <si>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</si>
  <si>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</si>
  <si>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</si>
  <si>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</si>
  <si>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</si>
  <si>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</si>
  <si>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</si>
  <si>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</si>
  <si>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</si>
  <si>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</si>
  <si>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</si>
  <si>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</si>
  <si>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</si>
  <si>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</si>
  <si>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</si>
  <si>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</si>
  <si>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</si>
  <si>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</si>
  <si>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</si>
  <si>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</si>
  <si>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</si>
  <si>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</si>
  <si>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</si>
  <si>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</si>
  <si>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</si>
  <si>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</si>
  <si>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</si>
  <si>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</si>
  <si>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</si>
  <si>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</si>
  <si>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</si>
  <si>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</si>
  <si>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</si>
  <si>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</si>
  <si>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</si>
  <si>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</si>
  <si>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</si>
  <si>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</si>
  <si>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</si>
  <si>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</si>
  <si>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</si>
  <si>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</si>
  <si>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</si>
  <si>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</si>
  <si>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</si>
  <si>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</si>
  <si>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</si>
  <si>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</si>
  <si>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</si>
  <si>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</si>
  <si>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</si>
  <si>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</si>
  <si>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</si>
  <si>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</si>
  <si>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</si>
  <si>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</si>
  <si>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</si>
  <si>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</si>
  <si>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</si>
  <si>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</si>
  <si>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</si>
  <si>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</si>
  <si>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</si>
  <si>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</si>
  <si>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</si>
  <si>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</si>
  <si>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</si>
  <si>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</si>
  <si>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</si>
  <si>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</si>
  <si>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</si>
  <si>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</si>
  <si>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</si>
  <si>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</si>
  <si>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</si>
  <si>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</si>
  <si>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</si>
  <si>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</si>
  <si>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</si>
  <si>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</si>
  <si>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</si>
  <si>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</si>
  <si>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</si>
  <si>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</si>
  <si>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</si>
  <si>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</si>
  <si>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</si>
  <si>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</si>
  <si>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</si>
  <si>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</si>
  <si>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</si>
  <si>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</si>
  <si>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</si>
  <si>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</si>
  <si>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</si>
  <si>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</si>
  <si>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</si>
  <si>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</si>
  <si>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</si>
  <si>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</si>
  <si>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</si>
  <si>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</si>
  <si>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</si>
  <si>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</si>
  <si>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</si>
  <si>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</si>
  <si>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</si>
  <si>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</si>
  <si>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</si>
  <si>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</si>
  <si>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</si>
  <si>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</si>
  <si>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</si>
  <si>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</si>
  <si>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</si>
  <si>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</si>
  <si>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</si>
  <si>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</si>
  <si>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</si>
  <si>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</si>
  <si>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</si>
  <si>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</si>
  <si>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</si>
  <si>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</si>
  <si>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</si>
  <si>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</si>
  <si>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</si>
  <si>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</si>
  <si>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</si>
  <si>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</si>
  <si>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</si>
  <si>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</si>
  <si>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</si>
  <si>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</si>
  <si>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</si>
  <si>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</si>
  <si>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</si>
  <si>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</si>
  <si>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</si>
  <si>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</si>
  <si>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</si>
  <si>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</si>
  <si>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</si>
  <si>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</si>
  <si>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</si>
  <si>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</si>
  <si>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</si>
  <si>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</si>
  <si>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</si>
  <si>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</si>
  <si>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</si>
  <si>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</si>
  <si>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</si>
  <si>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</si>
  <si>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</si>
  <si>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</si>
  <si>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</si>
  <si>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</si>
  <si>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</si>
  <si>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</si>
  <si>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</si>
  <si>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</si>
  <si>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</si>
  <si>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</si>
  <si>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</si>
  <si>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</si>
  <si>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</si>
  <si>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</si>
  <si>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</si>
  <si>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</si>
  <si>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</si>
  <si>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</si>
  <si>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</si>
  <si>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</si>
  <si>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</si>
  <si>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</si>
  <si>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</si>
  <si>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</si>
  <si>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</si>
  <si>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</si>
  <si>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</si>
  <si>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</si>
  <si>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</si>
  <si>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</si>
  <si>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</si>
  <si>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</si>
  <si>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</si>
  <si>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</si>
  <si>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</si>
  <si>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</si>
  <si>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</si>
  <si>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</si>
  <si>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</si>
  <si>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</si>
  <si>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</si>
  <si>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</si>
  <si>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</si>
  <si>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</si>
  <si>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</si>
  <si>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</si>
  <si>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</si>
  <si>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</si>
  <si>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</si>
  <si>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</si>
  <si>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</si>
  <si>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</si>
  <si>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</si>
  <si>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</si>
  <si>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</si>
  <si>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</si>
  <si>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</si>
  <si>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</si>
  <si>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</si>
  <si>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</si>
  <si>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</si>
  <si>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</si>
  <si>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</si>
  <si>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</si>
  <si>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</si>
  <si>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</si>
  <si>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</si>
  <si>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</si>
  <si>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</si>
  <si>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</si>
  <si>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</si>
  <si>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</si>
  <si>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</si>
  <si>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</si>
  <si>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</si>
  <si>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</si>
  <si>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</si>
  <si>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</si>
  <si>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</si>
  <si>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</si>
  <si>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</si>
  <si>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</si>
  <si>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</si>
  <si>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</si>
  <si>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</si>
  <si>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</si>
  <si>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</si>
  <si>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</si>
  <si>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</si>
  <si>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</si>
  <si>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</si>
  <si>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</si>
  <si>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</si>
  <si>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</si>
  <si>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</si>
  <si>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</si>
  <si>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</si>
  <si>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</si>
  <si>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</si>
  <si>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</si>
  <si>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</si>
  <si>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</si>
  <si>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</si>
  <si>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</si>
  <si>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</si>
  <si>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</si>
  <si>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</si>
  <si>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</si>
  <si>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</si>
  <si>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</si>
  <si>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</si>
  <si>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</si>
  <si>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</si>
  <si>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</si>
  <si>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</si>
  <si>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</si>
  <si>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</si>
  <si>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</si>
  <si>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</si>
  <si>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</si>
  <si>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</si>
  <si>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</si>
  <si>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</si>
  <si>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</si>
  <si>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</si>
  <si>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</si>
  <si>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</si>
  <si>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</si>
  <si>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</si>
  <si>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</si>
  <si>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</si>
  <si>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</si>
  <si>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</si>
  <si>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</si>
  <si>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</si>
  <si>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</si>
  <si>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</si>
  <si>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</si>
  <si>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</si>
  <si>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</si>
  <si>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</si>
  <si>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</si>
  <si>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</si>
  <si>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</si>
  <si>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</si>
  <si>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</si>
  <si>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</si>
  <si>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</si>
  <si>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</si>
  <si>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</si>
  <si>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</si>
  <si>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</si>
  <si>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</si>
  <si>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</si>
  <si>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</si>
  <si>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</si>
  <si>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</si>
  <si>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</si>
  <si>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</si>
  <si>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</si>
  <si>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</si>
  <si>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</si>
  <si>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</si>
  <si>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</si>
  <si>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</si>
  <si>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</si>
  <si>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</si>
  <si>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</si>
  <si>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</si>
  <si>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</si>
  <si>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</si>
  <si>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</si>
  <si>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</si>
  <si>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</si>
  <si>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</si>
  <si>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</si>
  <si>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</si>
  <si>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</si>
  <si>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</si>
  <si>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</si>
  <si>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</si>
  <si>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</si>
  <si>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</si>
  <si>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</si>
  <si>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</si>
  <si>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</si>
  <si>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</si>
  <si>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</si>
  <si>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</si>
  <si>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</si>
  <si>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</si>
  <si>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</si>
  <si>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</si>
  <si>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</si>
  <si>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</si>
  <si>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</si>
  <si>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</si>
  <si>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</si>
  <si>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</si>
  <si>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</si>
  <si>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</si>
  <si>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</si>
  <si>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</si>
  <si>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</si>
  <si>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</si>
  <si>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</si>
  <si>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</si>
  <si>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</si>
  <si>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</si>
  <si>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</si>
  <si>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</si>
  <si>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</si>
  <si>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</si>
  <si>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</si>
  <si>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</si>
  <si>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</si>
  <si>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</si>
  <si>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</si>
  <si>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</si>
  <si>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</si>
  <si>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</si>
  <si>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</si>
  <si>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</si>
  <si>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</si>
  <si>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</si>
  <si>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</si>
  <si>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</si>
  <si>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</si>
  <si>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</si>
  <si>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</si>
  <si>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</si>
  <si>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</si>
  <si>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</si>
  <si>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</si>
  <si>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</si>
  <si>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</si>
  <si>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</si>
  <si>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</si>
  <si>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</si>
  <si>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</si>
  <si>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</si>
  <si>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</si>
  <si>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</si>
  <si>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</si>
  <si>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</si>
  <si>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</si>
  <si>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</si>
  <si>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</si>
  <si>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</si>
  <si>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</si>
  <si>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</si>
  <si>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</si>
  <si>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</si>
  <si>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</si>
  <si>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</si>
  <si>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</si>
  <si>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</si>
  <si>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</si>
  <si>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</si>
  <si>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</si>
  <si>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</si>
  <si>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</si>
  <si>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</si>
  <si>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</si>
  <si>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</si>
  <si>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</si>
  <si>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</si>
  <si>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</si>
  <si>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</si>
  <si>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</si>
  <si>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</si>
  <si>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</si>
  <si>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</si>
  <si>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</si>
  <si>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</si>
  <si>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</si>
  <si>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</si>
  <si>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</si>
  <si>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</si>
  <si>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</si>
  <si>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</si>
  <si>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</si>
  <si>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</si>
  <si>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</si>
  <si>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</si>
  <si>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</si>
  <si>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</si>
  <si>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</si>
  <si>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</si>
  <si>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</si>
  <si>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</si>
  <si>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</si>
  <si>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</si>
  <si>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</si>
  <si>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</si>
  <si>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</si>
  <si>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</si>
  <si>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</si>
  <si>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</si>
  <si>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</si>
  <si>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</si>
  <si>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</si>
  <si>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</si>
  <si>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</si>
  <si>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</si>
  <si>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</si>
  <si>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</si>
  <si>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</si>
  <si>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</si>
  <si>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</si>
  <si>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</si>
  <si>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</si>
  <si>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</si>
  <si>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</si>
  <si>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</si>
  <si>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</si>
  <si>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</si>
  <si>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</si>
  <si>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</si>
  <si>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</si>
  <si>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</si>
  <si>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</si>
  <si>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</si>
  <si>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</si>
  <si>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</si>
  <si>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</si>
  <si>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</si>
  <si>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</si>
  <si>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</si>
  <si>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</si>
  <si>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</si>
  <si>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</si>
  <si>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</si>
  <si>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</si>
  <si>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</si>
  <si>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</si>
  <si>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</si>
  <si>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</si>
  <si>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</si>
  <si>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</si>
  <si>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</si>
  <si>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</si>
  <si>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</si>
  <si>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</si>
  <si>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</si>
  <si>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</si>
  <si>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</si>
  <si>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</si>
  <si>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</si>
  <si>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</si>
  <si>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</si>
  <si>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</si>
  <si>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</si>
  <si>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</si>
  <si>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</si>
  <si>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</si>
  <si>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</si>
  <si>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</si>
  <si>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</si>
  <si>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</si>
  <si>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</si>
  <si>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</si>
  <si>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</si>
  <si>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</si>
  <si>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</si>
  <si>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</si>
  <si>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</si>
  <si>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</si>
  <si>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</si>
  <si>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</si>
  <si>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</si>
  <si>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</si>
  <si>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</si>
  <si>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</si>
  <si>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</si>
  <si>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</si>
  <si>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</si>
  <si>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</si>
  <si>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</si>
  <si>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</si>
  <si>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</si>
  <si>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</si>
  <si>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</si>
  <si>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</si>
  <si>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</si>
  <si>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</si>
  <si>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</si>
  <si>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</si>
  <si>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</si>
  <si>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</si>
  <si>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</si>
  <si>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</si>
  <si>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</si>
  <si>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</si>
  <si>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</si>
  <si>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</si>
  <si>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</si>
  <si>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</si>
  <si>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</si>
  <si>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</si>
  <si>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</si>
  <si>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</si>
  <si>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</si>
  <si>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</si>
  <si>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</si>
  <si>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</si>
  <si>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</si>
  <si>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</si>
  <si>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</si>
  <si>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</si>
  <si>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</si>
  <si>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</si>
  <si>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</si>
  <si>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</si>
  <si>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</si>
  <si>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</si>
  <si>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</si>
  <si>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</si>
  <si>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</si>
  <si>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</si>
  <si>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</si>
  <si>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</si>
  <si>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</si>
  <si>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</si>
  <si>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</si>
  <si>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</si>
  <si>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</si>
  <si>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</si>
  <si>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</si>
  <si>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</si>
  <si>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</si>
  <si>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</si>
  <si>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</si>
  <si>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</si>
  <si>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</si>
  <si>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</si>
  <si>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</si>
  <si>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</si>
  <si>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</si>
  <si>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</si>
  <si>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</si>
  <si>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</si>
  <si>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</si>
  <si>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</si>
  <si>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</si>
  <si>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</si>
  <si>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</si>
  <si>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</si>
  <si>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</si>
  <si>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</si>
  <si>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</si>
  <si>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</si>
  <si>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</si>
  <si>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</si>
  <si>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</si>
  <si>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</si>
  <si>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</si>
  <si>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</si>
  <si>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</si>
  <si>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</si>
  <si>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</si>
  <si>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</si>
  <si>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</si>
  <si>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</si>
  <si>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</si>
  <si>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</si>
  <si>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</si>
  <si>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</si>
  <si>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</si>
  <si>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</si>
  <si>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</si>
  <si>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</si>
  <si>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</si>
  <si>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</si>
  <si>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</si>
  <si>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</si>
  <si>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</si>
  <si>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</si>
  <si>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</si>
  <si>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</si>
  <si>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</si>
  <si>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</si>
  <si>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</si>
  <si>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</si>
  <si>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</si>
  <si>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</si>
  <si>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</si>
  <si>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</si>
  <si>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</si>
  <si>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</si>
  <si>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</si>
  <si>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</si>
  <si>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</si>
  <si>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</si>
  <si>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</si>
  <si>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</si>
  <si>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</si>
  <si>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</si>
  <si>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</si>
  <si>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</si>
  <si>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</si>
  <si>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</si>
  <si>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</si>
  <si>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</si>
  <si>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</si>
  <si>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</si>
  <si>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</si>
  <si>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</si>
  <si>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</si>
  <si>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</si>
  <si>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</si>
  <si>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</si>
  <si>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</si>
  <si>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</si>
  <si>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</si>
  <si>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</si>
  <si>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</si>
  <si>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</si>
  <si>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</si>
  <si>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</si>
  <si>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</si>
  <si>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</si>
  <si>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</si>
  <si>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</si>
  <si>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</si>
  <si>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</si>
  <si>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</si>
  <si>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</si>
  <si>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</si>
  <si>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</si>
  <si>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</si>
  <si>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</si>
  <si>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</si>
  <si>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</si>
  <si>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</si>
  <si>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</si>
  <si>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</si>
  <si>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</si>
  <si>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</si>
  <si>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</si>
  <si>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</si>
  <si>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</si>
  <si>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</si>
  <si>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</si>
  <si>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</si>
  <si>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</si>
  <si>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</si>
  <si>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</si>
  <si>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</si>
  <si>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</si>
  <si>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</si>
  <si>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</si>
  <si>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</si>
  <si>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</si>
  <si>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</si>
  <si>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</si>
  <si>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</si>
  <si>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</si>
  <si>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</si>
  <si>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</si>
  <si>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</si>
  <si>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</si>
  <si>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</si>
  <si>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</si>
  <si>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</si>
  <si>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</si>
  <si>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</si>
  <si>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</si>
  <si>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</si>
  <si>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</si>
  <si>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</si>
  <si>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</si>
  <si>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</si>
  <si>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</si>
  <si>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</si>
  <si>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</si>
  <si>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</si>
  <si>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</si>
  <si>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</si>
  <si>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</si>
  <si>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</si>
  <si>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</si>
  <si>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</si>
  <si>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</si>
  <si>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</si>
  <si>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</si>
  <si>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</si>
  <si>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</si>
  <si>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</si>
  <si>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</si>
  <si>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</si>
  <si>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</si>
  <si>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</si>
  <si>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</si>
  <si>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</si>
  <si>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</si>
  <si>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</si>
  <si>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</si>
  <si>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</si>
  <si>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</si>
  <si>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</si>
  <si>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</si>
  <si>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</si>
  <si>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</si>
  <si>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</si>
  <si>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</si>
  <si>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</si>
  <si>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</si>
  <si>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</si>
  <si>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</si>
  <si>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</si>
  <si>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</si>
  <si>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</si>
  <si>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</si>
  <si>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</si>
  <si>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</si>
  <si>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</si>
  <si>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</si>
  <si>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</si>
  <si>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</si>
  <si>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</si>
  <si>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</si>
  <si>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</si>
  <si>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</si>
  <si>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</si>
  <si>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</si>
  <si>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</si>
  <si>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</si>
  <si>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</si>
  <si>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</si>
  <si>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</si>
  <si>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</si>
  <si>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</si>
  <si>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</si>
  <si>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</si>
  <si>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</si>
  <si>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</si>
  <si>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</si>
  <si>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</si>
  <si>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</si>
  <si>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</si>
  <si>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</si>
  <si>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</si>
  <si>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</si>
  <si>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</si>
  <si>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</si>
  <si>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</si>
  <si>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</si>
  <si>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</si>
  <si>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</si>
  <si>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</si>
  <si>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</si>
  <si>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</si>
  <si>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</si>
  <si>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</si>
  <si>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</si>
  <si>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</si>
  <si>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</si>
  <si>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</si>
  <si>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</si>
  <si>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</si>
  <si>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</si>
  <si>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</si>
  <si>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</si>
  <si>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</si>
  <si>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</si>
  <si>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</si>
  <si>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</si>
  <si>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</si>
  <si>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</si>
  <si>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</si>
  <si>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</si>
  <si>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</si>
  <si>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</si>
  <si>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</si>
  <si>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</si>
  <si>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</si>
  <si>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</si>
  <si>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</si>
  <si>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</si>
  <si>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</si>
  <si>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</si>
  <si>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</si>
  <si>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</si>
  <si>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</si>
  <si>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</si>
  <si>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</si>
  <si>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</si>
  <si>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</si>
  <si>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</si>
  <si>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</si>
  <si>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</si>
  <si>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</si>
  <si>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</si>
  <si>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</si>
  <si>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</si>
  <si>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</si>
  <si>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</si>
  <si>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</si>
  <si>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</si>
  <si>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</si>
  <si>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</si>
  <si>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</si>
  <si>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</si>
  <si>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</si>
  <si>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</si>
  <si>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</si>
  <si>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</si>
  <si>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</si>
  <si>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</si>
  <si>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</si>
  <si>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</si>
  <si>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</si>
  <si>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</si>
  <si>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</si>
  <si>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</si>
  <si>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</si>
  <si>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</si>
  <si>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</si>
  <si>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</si>
  <si>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</si>
  <si>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</si>
  <si>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</si>
  <si>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</si>
  <si>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</si>
  <si>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</si>
  <si>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</si>
  <si>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</si>
  <si>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</si>
  <si>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</si>
  <si>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</si>
  <si>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</si>
  <si>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</si>
  <si>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</si>
  <si>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</si>
  <si>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</si>
  <si>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</si>
  <si>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</si>
  <si>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</si>
  <si>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</si>
  <si>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</si>
  <si>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</si>
  <si>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</si>
  <si>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</si>
  <si>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</si>
  <si>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</si>
  <si>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</si>
  <si>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</si>
  <si>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</si>
  <si>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</si>
  <si>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</si>
  <si>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</si>
  <si>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</si>
  <si>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</si>
  <si>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</si>
  <si>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</si>
  <si>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</si>
  <si>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</si>
  <si>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</si>
  <si>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</si>
  <si>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</si>
  <si>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</si>
  <si>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</si>
  <si>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</si>
  <si>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</si>
  <si>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</si>
  <si>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</si>
  <si>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</si>
  <si>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</si>
  <si>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</si>
  <si>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</si>
  <si>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</si>
  <si>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</si>
  <si>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</si>
  <si>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</si>
  <si>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</si>
  <si>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</si>
  <si>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</si>
  <si>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</si>
  <si>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</si>
  <si>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</si>
  <si>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</si>
  <si>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</si>
  <si>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</si>
  <si>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</si>
  <si>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</si>
  <si>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</si>
  <si>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</si>
  <si>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</si>
  <si>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</si>
  <si>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</si>
  <si>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</si>
  <si>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</si>
  <si>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</si>
  <si>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</si>
  <si>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</si>
  <si>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</si>
  <si>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</si>
  <si>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</si>
  <si>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</si>
  <si>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</si>
  <si>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</si>
  <si>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</si>
  <si>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</si>
  <si>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</si>
  <si>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</si>
  <si>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</si>
  <si>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</si>
  <si>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</si>
  <si>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</si>
  <si>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</si>
  <si>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</si>
  <si>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</si>
  <si>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</si>
  <si>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</si>
  <si>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</si>
  <si>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</si>
  <si>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</si>
  <si>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</si>
  <si>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</si>
  <si>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</si>
  <si>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</si>
  <si>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</si>
  <si>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</si>
  <si>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</si>
  <si>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</si>
  <si>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</si>
  <si>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</si>
  <si>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</si>
  <si>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</si>
  <si>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</si>
  <si>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</si>
  <si>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</si>
  <si>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</si>
  <si>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</si>
  <si>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</si>
  <si>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</si>
  <si>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</si>
  <si>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</si>
  <si>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</si>
  <si>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</si>
  <si>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</si>
  <si>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</si>
  <si>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</si>
  <si>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</si>
  <si>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</si>
  <si>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</si>
  <si>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</si>
  <si>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</si>
  <si>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</si>
  <si>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</si>
  <si>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</si>
  <si>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</si>
  <si>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</si>
  <si>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</si>
  <si>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</si>
  <si>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</si>
  <si>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</si>
  <si>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</si>
  <si>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</si>
  <si>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</si>
  <si>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</si>
  <si>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</si>
  <si>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</si>
  <si>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</si>
  <si>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</si>
  <si>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</si>
  <si>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</si>
  <si>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</si>
  <si>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</si>
  <si>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</si>
  <si>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</si>
  <si>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</si>
  <si>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</si>
  <si>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</si>
  <si>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</si>
  <si>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</si>
  <si>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</si>
  <si>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</si>
  <si>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</si>
  <si>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</si>
  <si>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</si>
  <si>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</si>
  <si>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</si>
  <si>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</si>
  <si>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</si>
  <si>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</si>
  <si>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</si>
  <si>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</si>
  <si>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</si>
  <si>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</si>
  <si>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</si>
  <si>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</si>
  <si>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</si>
  <si>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</si>
  <si>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</si>
  <si>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</si>
  <si>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</si>
  <si>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</si>
  <si>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</si>
  <si>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</si>
  <si>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</si>
  <si>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</si>
  <si>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</si>
  <si>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</si>
  <si>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</si>
  <si>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</si>
  <si>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</si>
  <si>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</si>
  <si>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</si>
  <si>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</si>
  <si>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</si>
  <si>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</si>
  <si>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</si>
  <si>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</si>
  <si>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</si>
  <si>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</si>
  <si>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</si>
  <si>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</si>
  <si>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</si>
  <si>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</si>
  <si>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</si>
  <si>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</si>
  <si>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</si>
  <si>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</si>
  <si>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</si>
  <si>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</si>
  <si>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</si>
  <si>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</si>
  <si>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</si>
  <si>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</si>
  <si>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</si>
  <si>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</si>
  <si>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</si>
  <si>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</si>
  <si>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</si>
  <si>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</si>
  <si>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</si>
  <si>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</si>
  <si>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</si>
  <si>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</si>
  <si>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</si>
  <si>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</si>
  <si>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</si>
  <si>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</si>
  <si>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</si>
  <si>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</si>
  <si>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</si>
  <si>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</si>
  <si>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</si>
  <si>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</si>
  <si>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</si>
  <si>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</si>
  <si>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</si>
  <si>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</si>
  <si>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</si>
  <si>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</si>
  <si>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</si>
  <si>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</si>
  <si>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</si>
  <si>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</si>
  <si>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</si>
  <si>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</si>
  <si>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</si>
  <si>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</si>
  <si>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</si>
  <si>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</si>
  <si>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</si>
  <si>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</si>
  <si>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</si>
  <si>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</si>
  <si>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</si>
  <si>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</si>
  <si>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</si>
  <si>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</si>
  <si>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</si>
  <si>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</si>
  <si>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</si>
  <si>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</si>
  <si>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</si>
  <si>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</si>
  <si>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</si>
  <si>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</si>
  <si>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</si>
  <si>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</si>
  <si>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</si>
  <si>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</si>
  <si>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</si>
  <si>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</si>
  <si>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</si>
  <si>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</si>
  <si>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</si>
  <si>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</si>
  <si>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</si>
  <si>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</si>
  <si>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</si>
  <si>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</si>
  <si>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</si>
  <si>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</si>
  <si>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</si>
  <si>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</si>
  <si>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</si>
  <si>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</si>
  <si>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</si>
  <si>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</si>
  <si>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</si>
  <si>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</si>
  <si>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</si>
  <si>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</si>
  <si>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</si>
  <si>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</si>
  <si>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</si>
  <si>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</si>
  <si>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</si>
  <si>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</si>
  <si>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</si>
  <si>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</si>
  <si>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</si>
  <si>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</si>
  <si>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</si>
  <si>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</si>
  <si>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</si>
  <si>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</si>
  <si>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</si>
  <si>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</si>
  <si>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</si>
  <si>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</si>
  <si>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</si>
  <si>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</si>
  <si>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</si>
  <si>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</si>
  <si>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</si>
  <si>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</si>
  <si>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</si>
  <si>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</si>
  <si>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</si>
  <si>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</si>
  <si>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</si>
  <si>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</si>
  <si>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</si>
  <si>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</si>
  <si>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</si>
  <si>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</si>
  <si>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</si>
  <si>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</si>
  <si>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</si>
  <si>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</si>
  <si>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</si>
  <si>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</si>
  <si>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</si>
  <si>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</si>
  <si>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</si>
  <si>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</si>
  <si>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</si>
  <si>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</si>
  <si>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</si>
  <si>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</si>
  <si>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</si>
  <si>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</si>
  <si>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</si>
  <si>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</si>
  <si>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</si>
  <si>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</si>
  <si>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</si>
  <si>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</si>
  <si>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</si>
  <si>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</si>
  <si>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</si>
  <si>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</si>
  <si>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</si>
  <si>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</si>
  <si>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</si>
  <si>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</si>
  <si>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</si>
  <si>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</si>
  <si>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</si>
  <si>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</si>
  <si>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</si>
  <si>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</si>
  <si>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</si>
  <si>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</si>
  <si>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</si>
  <si>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</si>
  <si>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</si>
  <si>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</si>
  <si>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</si>
  <si>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</si>
  <si>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</si>
  <si>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</si>
  <si>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</si>
  <si>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</si>
  <si>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</si>
  <si>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</si>
  <si>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</si>
  <si>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</si>
  <si>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</si>
  <si>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</si>
  <si>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</si>
  <si>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</si>
  <si>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</si>
  <si>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</si>
  <si>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</si>
  <si>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</si>
  <si>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</si>
  <si>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</si>
  <si>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</si>
  <si>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</si>
  <si>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</si>
  <si>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</si>
  <si>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</si>
  <si>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</si>
  <si>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</si>
  <si>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</si>
  <si>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</si>
  <si>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</si>
  <si>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</si>
  <si>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</si>
  <si>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</si>
  <si>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</si>
  <si>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</si>
  <si>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</si>
  <si>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</si>
  <si>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</si>
  <si>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</si>
  <si>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</si>
  <si>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</si>
  <si>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</si>
  <si>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</si>
  <si>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</si>
  <si>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</si>
  <si>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</si>
  <si>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</si>
  <si>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</si>
  <si>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</si>
  <si>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</si>
  <si>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</si>
  <si>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</si>
  <si>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</si>
  <si>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</si>
  <si>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</si>
  <si>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</si>
  <si>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</si>
  <si>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</si>
  <si>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</si>
  <si>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</si>
  <si>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</si>
  <si>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</si>
  <si>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</si>
  <si>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</si>
  <si>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</si>
  <si>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</si>
  <si>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</si>
  <si>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</si>
  <si>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</si>
  <si>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</si>
  <si>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</si>
  <si>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</si>
  <si>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</si>
  <si>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</si>
  <si>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</si>
  <si>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</si>
  <si>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</si>
  <si>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</si>
  <si>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</si>
  <si>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</si>
  <si>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</si>
  <si>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</si>
  <si>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</si>
  <si>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</si>
  <si>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</si>
  <si>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</si>
  <si>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</si>
  <si>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</si>
  <si>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</si>
  <si>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</si>
  <si>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</si>
  <si>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</si>
  <si>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</si>
  <si>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</si>
  <si>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</si>
  <si>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</si>
  <si>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</si>
  <si>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</si>
  <si>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</si>
  <si>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</si>
  <si>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</si>
  <si>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</si>
  <si>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</si>
  <si>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</si>
  <si>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</si>
  <si>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</si>
  <si>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</si>
  <si>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</si>
  <si>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</si>
  <si>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</si>
  <si>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</si>
  <si>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</si>
  <si>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</si>
  <si>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</si>
  <si>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</si>
  <si>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</si>
  <si>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</si>
  <si>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</si>
  <si>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</si>
  <si>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</si>
  <si>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</si>
  <si>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</si>
  <si>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</si>
  <si>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</si>
  <si>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</si>
  <si>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</si>
  <si>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</si>
  <si>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</si>
  <si>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</si>
  <si>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</si>
  <si>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</si>
  <si>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</si>
  <si>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</si>
  <si>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</si>
  <si>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</si>
  <si>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</si>
  <si>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</si>
  <si>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</si>
  <si>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</si>
  <si>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</si>
  <si>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</si>
  <si>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</si>
  <si>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</si>
  <si>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</si>
  <si>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</si>
  <si>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</si>
  <si>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</si>
  <si>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</si>
  <si>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</si>
  <si>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</si>
  <si>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</si>
  <si>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</si>
  <si>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</si>
  <si>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</si>
  <si>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</si>
  <si>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</si>
  <si>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</si>
  <si>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</si>
  <si>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</si>
  <si>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</si>
  <si>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</si>
  <si>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</si>
  <si>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</si>
  <si>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</si>
  <si>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</si>
  <si>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</si>
  <si>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</si>
  <si>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</si>
  <si>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</si>
  <si>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</si>
  <si>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</si>
  <si>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</si>
  <si>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</si>
  <si>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</si>
  <si>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</si>
  <si>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</si>
  <si>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</si>
  <si>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</si>
  <si>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</si>
  <si>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</si>
  <si>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</si>
  <si>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</si>
  <si>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</si>
  <si>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</si>
  <si>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</si>
  <si>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</si>
  <si>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</si>
  <si>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</si>
  <si>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</si>
  <si>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</si>
  <si>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</si>
  <si>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</si>
  <si>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</si>
  <si>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</si>
  <si>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</si>
  <si>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</si>
  <si>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</si>
  <si>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</si>
  <si>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</si>
  <si>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</si>
  <si>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</si>
  <si>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</si>
  <si>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</si>
  <si>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</si>
  <si>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</si>
  <si>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</si>
  <si>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</si>
  <si>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</si>
  <si>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</si>
  <si>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</si>
  <si>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</si>
  <si>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</si>
  <si>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</si>
  <si>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</si>
  <si>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</si>
  <si>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</si>
  <si>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</si>
  <si>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</si>
  <si>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</si>
  <si>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</si>
  <si>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</si>
  <si>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</si>
  <si>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</si>
  <si>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</si>
  <si>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</si>
  <si>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</si>
  <si>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</si>
  <si>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</si>
  <si>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</si>
  <si>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</si>
  <si>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</si>
  <si>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</si>
  <si>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</si>
  <si>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</si>
  <si>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</si>
  <si>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</si>
  <si>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</si>
  <si>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</si>
  <si>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</si>
  <si>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</si>
  <si>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</si>
  <si>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</si>
  <si>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</si>
  <si>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</si>
  <si>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</si>
  <si>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</si>
  <si>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</si>
  <si>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</si>
  <si>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</si>
  <si>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</si>
  <si>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</si>
  <si>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</si>
  <si>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</si>
  <si>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</si>
  <si>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</si>
  <si>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</si>
  <si>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</si>
  <si>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</si>
  <si>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</si>
  <si>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</si>
  <si>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</si>
  <si>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</si>
  <si>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</si>
  <si>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</si>
  <si>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</si>
  <si>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</si>
  <si>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</si>
  <si>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</si>
  <si>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</si>
  <si>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</si>
  <si>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</si>
  <si>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</si>
  <si>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</si>
  <si>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</si>
  <si>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</si>
  <si>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</si>
  <si>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</si>
  <si>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</si>
  <si>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</si>
  <si>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</si>
  <si>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</si>
  <si>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</si>
  <si>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</si>
  <si>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</si>
  <si>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</si>
  <si>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</si>
  <si>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</si>
  <si>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</si>
  <si>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</si>
  <si>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</si>
  <si>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</si>
  <si>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</si>
  <si>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</si>
  <si>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</si>
  <si>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</si>
  <si>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</si>
  <si>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</si>
  <si>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</si>
  <si>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</si>
  <si>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</si>
  <si>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</si>
  <si>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</si>
  <si>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</si>
  <si>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</si>
  <si>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</si>
  <si>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</si>
  <si>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</si>
  <si>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</si>
  <si>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</si>
  <si>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</si>
  <si>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</si>
  <si>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</si>
  <si>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</si>
  <si>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</si>
  <si>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</si>
  <si>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</si>
  <si>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</si>
  <si>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</si>
  <si>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</si>
  <si>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</si>
  <si>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</si>
  <si>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</si>
  <si>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</si>
  <si>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</si>
  <si>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</si>
  <si>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</si>
  <si>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</si>
  <si>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</si>
  <si>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</si>
  <si>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</si>
  <si>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</si>
  <si>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</si>
  <si>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</si>
  <si>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</si>
  <si>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</si>
  <si>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</si>
  <si>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</si>
  <si>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</si>
  <si>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</si>
  <si>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</si>
  <si>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</si>
  <si>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</si>
  <si>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</si>
  <si>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</si>
  <si>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</si>
  <si>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</si>
  <si>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</si>
  <si>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</si>
  <si>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</si>
  <si>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</si>
  <si>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</si>
  <si>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</si>
  <si>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</si>
  <si>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</si>
  <si>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</si>
  <si>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</si>
  <si>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</si>
  <si>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</si>
  <si>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</si>
  <si>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</si>
  <si>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</si>
  <si>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</si>
  <si>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</si>
  <si>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</si>
  <si>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</si>
  <si>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</si>
  <si>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</si>
  <si>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</si>
  <si>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</si>
  <si>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</si>
  <si>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</si>
  <si>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</si>
  <si>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</si>
  <si>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</si>
  <si>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</si>
  <si>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</si>
  <si>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</si>
  <si>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</si>
  <si>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</si>
  <si>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</si>
  <si>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</si>
  <si>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</si>
  <si>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</si>
  <si>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</si>
  <si>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</si>
  <si>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</si>
  <si>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</si>
  <si>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</si>
  <si>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</si>
  <si>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</si>
  <si>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</si>
  <si>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</si>
  <si>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</si>
  <si>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</si>
  <si>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</si>
  <si>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</si>
  <si>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</si>
  <si>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</si>
  <si>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</si>
  <si>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</si>
  <si>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</si>
  <si>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</si>
  <si>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</si>
  <si>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</si>
  <si>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</si>
  <si>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</si>
  <si>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</si>
  <si>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</si>
  <si>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</si>
  <si>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</si>
  <si>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</si>
  <si>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</si>
  <si>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</si>
  <si>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</si>
  <si>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</si>
  <si>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</si>
  <si>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</si>
  <si>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</si>
  <si>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</si>
  <si>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</si>
  <si>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</si>
  <si>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</si>
  <si>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</si>
  <si>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</si>
  <si>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</si>
  <si>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</si>
  <si>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</si>
  <si>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</si>
  <si>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</si>
  <si>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</si>
  <si>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</si>
  <si>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</si>
  <si>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</si>
  <si>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</si>
  <si>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</si>
  <si>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</si>
  <si>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</si>
  <si>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</si>
  <si>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</si>
  <si>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</si>
  <si>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</si>
  <si>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</si>
  <si>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</si>
  <si>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</si>
  <si>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</si>
  <si>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</si>
  <si>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</si>
  <si>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</si>
  <si>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</si>
  <si>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</si>
  <si>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</si>
  <si>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</si>
  <si>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</si>
  <si>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</si>
  <si>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</si>
  <si>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</si>
  <si>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</si>
  <si>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</si>
  <si>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</si>
  <si>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</si>
  <si>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</si>
  <si>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</si>
  <si>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</si>
  <si>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</si>
  <si>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</si>
  <si>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</si>
  <si>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</si>
  <si>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</si>
  <si>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</si>
  <si>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</si>
  <si>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</si>
  <si>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</si>
  <si>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</si>
  <si>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</si>
  <si>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</si>
  <si>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</si>
  <si>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</si>
  <si>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</si>
  <si>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</si>
  <si>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</si>
  <si>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</si>
  <si>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</si>
  <si>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</si>
  <si>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</si>
  <si>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</si>
  <si>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</si>
  <si>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</si>
  <si>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</si>
  <si>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</si>
  <si>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</si>
  <si>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</si>
  <si>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</si>
  <si>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</si>
  <si>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</si>
  <si>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</si>
  <si>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</si>
  <si>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</si>
  <si>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</si>
  <si>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</si>
  <si>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</si>
  <si>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</si>
  <si>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</si>
  <si>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</si>
  <si>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</si>
  <si>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</si>
  <si>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</si>
  <si>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</si>
  <si>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</si>
  <si>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</si>
  <si>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</si>
  <si>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</si>
  <si>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</si>
  <si>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</si>
  <si>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</si>
  <si>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</si>
  <si>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</si>
  <si>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</si>
  <si>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</si>
  <si>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</si>
  <si>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</si>
  <si>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</si>
  <si>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</si>
  <si>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</si>
  <si>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</si>
  <si>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</si>
  <si>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</si>
  <si>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</si>
  <si>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</si>
  <si>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</si>
  <si>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</si>
  <si>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</si>
  <si>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</si>
  <si>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</si>
  <si>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</si>
  <si>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</si>
  <si>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</si>
  <si>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</si>
  <si>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</si>
  <si>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</si>
  <si>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</si>
  <si>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</si>
  <si>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</si>
  <si>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</si>
  <si>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</si>
  <si>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</si>
  <si>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</si>
  <si>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</si>
  <si>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</si>
  <si>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</si>
  <si>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</si>
  <si>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</si>
  <si>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</si>
  <si>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</si>
  <si>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</si>
  <si>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</si>
  <si>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</si>
  <si>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</si>
  <si>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</si>
  <si>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</si>
  <si>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</si>
  <si>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</si>
  <si>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</si>
  <si>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</si>
  <si>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</si>
  <si>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</si>
  <si>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</si>
  <si>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</si>
  <si>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</si>
  <si>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</si>
  <si>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</si>
  <si>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</si>
  <si>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</si>
  <si>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</si>
  <si>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</si>
  <si>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</si>
  <si>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</si>
  <si>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</si>
  <si>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</si>
  <si>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</si>
  <si>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</si>
  <si>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</si>
  <si>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</si>
  <si>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</si>
  <si>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</si>
  <si>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</si>
  <si>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</si>
  <si>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</si>
  <si>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</si>
  <si>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</si>
  <si>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</si>
  <si>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</si>
  <si>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</si>
  <si>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</si>
  <si>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</si>
  <si>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</si>
  <si>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</si>
  <si>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</si>
  <si>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</si>
  <si>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</si>
  <si>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</si>
  <si>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</si>
  <si>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</si>
  <si>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</si>
  <si>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</si>
  <si>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</si>
  <si>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</si>
  <si>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</si>
  <si>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</si>
  <si>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</si>
  <si>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</si>
  <si>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</si>
  <si>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</si>
  <si>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</si>
  <si>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</si>
  <si>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</si>
  <si>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</si>
  <si>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</si>
  <si>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</si>
  <si>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</si>
  <si>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</si>
  <si>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</si>
  <si>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</si>
  <si>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</si>
  <si>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</si>
  <si>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</si>
  <si>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</si>
  <si>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</si>
  <si>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</si>
  <si>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</si>
  <si>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</si>
  <si>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</si>
  <si>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</si>
  <si>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</si>
  <si>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</si>
  <si>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</si>
  <si>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</si>
  <si>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</si>
  <si>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</si>
  <si>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</si>
  <si>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</si>
  <si>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</si>
  <si>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</si>
  <si>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</si>
  <si>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</si>
  <si>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</si>
  <si>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</si>
  <si>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</si>
  <si>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</si>
  <si>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</si>
  <si>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</si>
  <si>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</si>
  <si>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</si>
  <si>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</si>
  <si>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</si>
  <si>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</si>
  <si>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</si>
  <si>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</si>
  <si>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</si>
  <si>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</si>
  <si>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</si>
  <si>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</si>
  <si>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</si>
  <si>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</si>
  <si>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</si>
  <si>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</si>
  <si>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</si>
  <si>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</si>
  <si>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</si>
  <si>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</si>
  <si>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</si>
  <si>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</si>
  <si>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</si>
  <si>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</si>
  <si>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</si>
  <si>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</si>
  <si>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</si>
  <si>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</si>
  <si>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</si>
  <si>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</si>
  <si>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</si>
  <si>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</si>
  <si>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</si>
  <si>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</si>
  <si>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</si>
  <si>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</si>
  <si>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</si>
  <si>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</si>
  <si>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</si>
  <si>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</si>
  <si>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</si>
  <si>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</si>
  <si>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</si>
  <si>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</si>
  <si>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</si>
  <si>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</si>
  <si>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</si>
  <si>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</si>
  <si>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</si>
  <si>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</si>
  <si>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</si>
  <si>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</si>
  <si>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</si>
  <si>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</si>
  <si>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</si>
  <si>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</si>
  <si>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</si>
  <si>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</si>
  <si>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</si>
  <si>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</si>
  <si>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</si>
  <si>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</si>
  <si>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</si>
  <si>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</si>
  <si>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</si>
  <si>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</si>
  <si>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</si>
  <si>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</si>
  <si>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</si>
  <si>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</si>
  <si>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</si>
  <si>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</si>
  <si>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</si>
  <si>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</si>
  <si>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</si>
  <si>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</si>
  <si>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</si>
  <si>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</si>
  <si>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</si>
  <si>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</si>
  <si>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</si>
  <si>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</si>
  <si>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</si>
  <si>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</si>
  <si>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</si>
  <si>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</si>
  <si>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</si>
  <si>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</si>
  <si>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</si>
  <si>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</si>
  <si>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</si>
  <si>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</si>
  <si>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</si>
  <si>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</si>
  <si>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</si>
  <si>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</si>
  <si>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</si>
  <si>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</si>
  <si>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</si>
  <si>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</si>
  <si>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</si>
  <si>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</si>
  <si>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</si>
  <si>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</si>
  <si>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</si>
  <si>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</si>
  <si>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</si>
  <si>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</si>
  <si>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</si>
  <si>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</si>
  <si>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</si>
  <si>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</si>
  <si>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</si>
  <si>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</si>
  <si>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</si>
  <si>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</si>
  <si>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</si>
  <si>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</si>
  <si>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</si>
  <si>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</si>
  <si>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</si>
  <si>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</si>
  <si>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</si>
  <si>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</si>
  <si>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</si>
  <si>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</si>
  <si>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</si>
  <si>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</si>
  <si>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</si>
  <si>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</si>
  <si>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</si>
  <si>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</si>
  <si>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</si>
  <si>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</si>
  <si>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</si>
  <si>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</si>
  <si>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</si>
  <si>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</si>
  <si>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</si>
  <si>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</si>
  <si>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</si>
  <si>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</si>
  <si>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</si>
  <si>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</si>
  <si>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</si>
  <si>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</si>
  <si>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</si>
  <si>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</si>
  <si>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</si>
  <si>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</si>
  <si>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</si>
  <si>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</si>
  <si>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</si>
  <si>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</si>
  <si>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</si>
  <si>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</si>
  <si>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</si>
  <si>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</si>
  <si>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</si>
  <si>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</si>
  <si>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</si>
  <si>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</si>
  <si>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</si>
  <si>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</si>
  <si>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</si>
  <si>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</si>
  <si>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</si>
  <si>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</si>
  <si>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</si>
  <si>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</si>
  <si>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</si>
  <si>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</si>
  <si>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</si>
  <si>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</si>
  <si>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</si>
  <si>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</si>
  <si>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</si>
  <si>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</si>
  <si>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</si>
  <si>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</si>
  <si>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</si>
  <si>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</si>
  <si>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</si>
  <si>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</si>
  <si>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</si>
  <si>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</si>
  <si>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</si>
  <si>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</si>
  <si>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</si>
  <si>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</si>
  <si>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</si>
  <si>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</si>
  <si>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</si>
  <si>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</si>
  <si>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</si>
  <si>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</si>
  <si>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</si>
  <si>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</si>
  <si>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</si>
  <si>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</si>
  <si>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</si>
  <si>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</si>
  <si>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</si>
  <si>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</si>
  <si>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</si>
  <si>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</si>
  <si>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</si>
  <si>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</si>
  <si>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</si>
  <si>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</si>
  <si>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</si>
  <si>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</si>
  <si>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</si>
  <si>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</si>
  <si>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</si>
  <si>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</si>
  <si>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</si>
  <si>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</si>
  <si>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</si>
  <si>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</si>
  <si>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</si>
  <si>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</si>
  <si>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</si>
  <si>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</si>
  <si>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</si>
  <si>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</si>
  <si>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</si>
  <si>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</si>
  <si>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</si>
  <si>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</si>
  <si>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</si>
  <si>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</si>
  <si>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</si>
  <si>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</si>
  <si>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</si>
  <si>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</si>
  <si>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</si>
  <si>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</si>
  <si>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</si>
  <si>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</si>
  <si>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</si>
  <si>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</si>
  <si>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</si>
  <si>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</si>
  <si>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</si>
  <si>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</si>
  <si>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</si>
  <si>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</si>
  <si>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</si>
  <si>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</si>
  <si>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</si>
  <si>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</si>
  <si>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</si>
  <si>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</si>
  <si>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</si>
  <si>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</si>
  <si>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</si>
  <si>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</si>
  <si>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</si>
  <si>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</si>
  <si>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</si>
  <si>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</si>
  <si>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</si>
  <si>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</si>
  <si>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</si>
  <si>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</si>
  <si>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</si>
  <si>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</si>
  <si>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</si>
  <si>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</si>
  <si>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</si>
  <si>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</si>
  <si>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</si>
  <si>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</si>
  <si>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</si>
  <si>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</si>
  <si>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</si>
  <si>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</si>
  <si>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</si>
  <si>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</si>
  <si>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</si>
  <si>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</si>
  <si>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</si>
  <si>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</si>
  <si>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</si>
  <si>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</si>
  <si>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</si>
  <si>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</si>
  <si>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</si>
  <si>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</si>
  <si>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</si>
  <si>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</si>
  <si>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</si>
  <si>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</si>
  <si>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</si>
  <si>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</si>
  <si>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</si>
  <si>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</si>
  <si>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</si>
  <si>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</si>
  <si>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</si>
  <si>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</si>
  <si>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</si>
  <si>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</si>
  <si>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</si>
  <si>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</si>
  <si>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</si>
  <si>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</si>
  <si>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</si>
  <si>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</si>
  <si>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</si>
  <si>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</si>
  <si>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</si>
  <si>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</si>
  <si>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</si>
  <si>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</si>
  <si>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</si>
  <si>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</si>
  <si>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</si>
  <si>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</si>
  <si>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</si>
  <si>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</si>
  <si>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</si>
  <si>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</si>
  <si>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</si>
  <si>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</si>
  <si>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</si>
  <si>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</si>
  <si>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</si>
  <si>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</si>
  <si>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</si>
  <si>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</si>
  <si>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</si>
  <si>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</si>
  <si>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</si>
  <si>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</si>
  <si>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</si>
  <si>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</si>
  <si>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</si>
  <si>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</si>
  <si>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</si>
  <si>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</si>
  <si>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</si>
  <si>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</si>
  <si>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</si>
  <si>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</si>
  <si>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</si>
  <si>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</si>
  <si>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</si>
  <si>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</si>
  <si>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</si>
  <si>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</si>
  <si>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</si>
  <si>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</si>
  <si>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</si>
  <si>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</si>
  <si>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</si>
  <si>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</si>
  <si>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</si>
  <si>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</si>
  <si>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</si>
  <si>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</si>
  <si>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</si>
  <si>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</si>
  <si>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</si>
  <si>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</si>
  <si>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</si>
  <si>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</si>
  <si>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</si>
  <si>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</si>
  <si>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</si>
  <si>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</si>
  <si>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</si>
  <si>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</si>
  <si>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</si>
  <si>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</si>
  <si>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</si>
  <si>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</si>
  <si>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</si>
  <si>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</si>
  <si>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</si>
  <si>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</si>
  <si>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</si>
  <si>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</si>
  <si>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</si>
  <si>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</si>
  <si>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</si>
  <si>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</si>
  <si>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</si>
  <si>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</si>
  <si>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</si>
  <si>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</si>
  <si>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</si>
  <si>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</si>
  <si>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</si>
  <si>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</si>
  <si>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</si>
  <si>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</si>
  <si>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</si>
  <si>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</si>
  <si>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</si>
  <si>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</si>
  <si>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</si>
  <si>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</si>
  <si>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</si>
  <si>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</si>
  <si>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</si>
  <si>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</si>
  <si>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</si>
  <si>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</si>
  <si>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</si>
  <si>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</si>
  <si>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</si>
  <si>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</si>
  <si>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</si>
  <si>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</si>
  <si>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</si>
  <si>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</si>
  <si>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</si>
  <si>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</si>
  <si>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</si>
  <si>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</si>
  <si>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</si>
  <si>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</si>
  <si>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</si>
  <si>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</si>
  <si>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</si>
  <si>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</si>
  <si>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</si>
  <si>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</si>
  <si>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</si>
  <si>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</si>
  <si>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</si>
  <si>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</si>
  <si>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</si>
  <si>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</si>
  <si>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</si>
  <si>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</si>
  <si>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</si>
  <si>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</si>
  <si>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</si>
  <si>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</si>
  <si>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</si>
  <si>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</si>
  <si>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</si>
  <si>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</si>
  <si>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</si>
  <si>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</si>
  <si>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</si>
  <si>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</si>
  <si>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</si>
  <si>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</si>
  <si>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</si>
  <si>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</si>
  <si>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</si>
  <si>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</si>
  <si>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</si>
  <si>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</si>
  <si>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</si>
  <si>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</si>
  <si>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</si>
  <si>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</si>
  <si>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</si>
  <si>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</si>
  <si>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</si>
  <si>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</si>
  <si>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</si>
  <si>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</si>
  <si>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</si>
  <si>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</si>
  <si>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</si>
  <si>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</si>
  <si>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</si>
  <si>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</si>
  <si>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</si>
  <si>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</si>
  <si>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</si>
  <si>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</si>
  <si>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</si>
  <si>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</si>
  <si>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</si>
  <si>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</si>
  <si>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</si>
  <si>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</si>
  <si>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</si>
  <si>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</si>
  <si>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</si>
  <si>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</si>
  <si>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</si>
  <si>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</si>
  <si>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</si>
  <si>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</si>
  <si>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</si>
  <si>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</si>
  <si>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</si>
  <si>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</si>
  <si>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</si>
  <si>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</si>
  <si>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</si>
  <si>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</si>
  <si>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</si>
  <si>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</si>
  <si>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</si>
  <si>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</si>
  <si>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</si>
  <si>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</si>
  <si>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</si>
  <si>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</si>
  <si>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</si>
  <si>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</si>
  <si>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</si>
  <si>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</si>
  <si>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</si>
  <si>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</si>
  <si>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</si>
  <si>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</si>
  <si>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</si>
  <si>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</si>
  <si>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</si>
  <si>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</si>
  <si>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</si>
  <si>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</si>
  <si>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</si>
  <si>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</si>
  <si>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</si>
  <si>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</si>
  <si>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</si>
  <si>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</si>
  <si>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</si>
  <si>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</si>
  <si>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</si>
  <si>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</si>
  <si>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</si>
  <si>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</si>
  <si>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</si>
  <si>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</si>
  <si>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</si>
  <si>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</si>
  <si>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</si>
  <si>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</si>
  <si>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</si>
  <si>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</si>
  <si>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</si>
  <si>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</si>
  <si>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</si>
  <si>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</si>
  <si>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</si>
  <si>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</si>
  <si>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</si>
  <si>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</si>
  <si>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</si>
  <si>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</si>
  <si>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</si>
  <si>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</si>
  <si>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</si>
  <si>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</si>
  <si>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</si>
  <si>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</si>
  <si>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</si>
  <si>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</si>
  <si>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</si>
  <si>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</si>
  <si>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</si>
  <si>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</si>
  <si>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</si>
  <si>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</si>
  <si>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</si>
  <si>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</si>
  <si>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</si>
  <si>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</si>
  <si>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</si>
  <si>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</si>
  <si>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</si>
  <si>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</si>
  <si>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</si>
  <si>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</si>
  <si>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</si>
  <si>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</si>
  <si>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</si>
  <si>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</si>
  <si>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</si>
  <si>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</si>
  <si>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</si>
  <si>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</si>
  <si>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</si>
  <si>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</si>
  <si>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</si>
  <si>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</si>
  <si>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</si>
  <si>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</si>
  <si>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</si>
  <si>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</si>
  <si>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</si>
  <si>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</si>
  <si>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</si>
  <si>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</si>
  <si>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</si>
  <si>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</si>
  <si>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</si>
  <si>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</si>
  <si>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</si>
  <si>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</si>
  <si>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</si>
  <si>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</si>
  <si>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</si>
  <si>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</si>
  <si>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</si>
  <si>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</si>
  <si>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</si>
  <si>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</si>
  <si>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</si>
  <si>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</si>
  <si>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</si>
  <si>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</si>
  <si>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</si>
  <si>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</si>
  <si>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</si>
  <si>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</si>
  <si>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</si>
  <si>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</si>
  <si>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</si>
  <si>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</si>
  <si>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</si>
  <si>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</si>
  <si>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</si>
  <si>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</si>
  <si>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</si>
  <si>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</si>
  <si>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</si>
  <si>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</si>
  <si>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</si>
  <si>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</si>
  <si>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</si>
  <si>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</si>
  <si>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</si>
  <si>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</si>
  <si>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</si>
  <si>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</si>
  <si>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</si>
  <si>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</si>
  <si>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</si>
  <si>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</si>
  <si>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</si>
  <si>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</si>
  <si>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</si>
  <si>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</si>
  <si>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</si>
  <si>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</si>
  <si>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</si>
  <si>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</si>
  <si>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</si>
  <si>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</si>
  <si>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</si>
  <si>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</si>
  <si>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</si>
  <si>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</si>
  <si>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</si>
  <si>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</si>
  <si>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</si>
  <si>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</si>
  <si>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</si>
  <si>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</si>
  <si>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</si>
  <si>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</si>
  <si>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</si>
  <si>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</si>
  <si>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</si>
  <si>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</si>
  <si>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</si>
  <si>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</si>
  <si>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</si>
  <si>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</si>
  <si>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</si>
  <si>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</si>
  <si>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</si>
  <si>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</si>
  <si>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</si>
  <si>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</si>
  <si>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</si>
  <si>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</si>
  <si>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</si>
  <si>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</si>
  <si>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</si>
  <si>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</si>
  <si>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</si>
  <si>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</si>
  <si>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</si>
  <si>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</si>
  <si>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</si>
  <si>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</si>
  <si>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</si>
  <si>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</si>
  <si>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</si>
  <si>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</si>
  <si>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</si>
  <si>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</si>
  <si>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</si>
  <si>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</si>
  <si>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</si>
  <si>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</si>
  <si>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</si>
  <si>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</si>
  <si>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</si>
  <si>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</si>
  <si>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</si>
  <si>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</si>
  <si>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</si>
  <si>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</si>
  <si>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</si>
  <si>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</si>
  <si>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</si>
  <si>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</si>
  <si>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</si>
  <si>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</si>
  <si>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</si>
  <si>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</si>
  <si>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</si>
  <si>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</si>
  <si>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</si>
  <si>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</si>
  <si>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</si>
  <si>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</si>
  <si>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</si>
  <si>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</si>
  <si>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</si>
  <si>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</si>
  <si>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</si>
  <si>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</si>
  <si>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</si>
  <si>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</si>
  <si>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</si>
  <si>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</si>
  <si>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</si>
  <si>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</si>
  <si>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</si>
  <si>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</si>
  <si>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</si>
  <si>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</si>
  <si>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</si>
  <si>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</si>
  <si>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</si>
  <si>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</si>
  <si>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</si>
  <si>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</si>
  <si>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</si>
  <si>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</si>
  <si>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</si>
  <si>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</si>
  <si>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</si>
  <si>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</si>
  <si>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</si>
  <si>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</si>
  <si>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</si>
  <si>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</si>
  <si>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</si>
  <si>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</si>
  <si>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</si>
  <si>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</si>
  <si>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</si>
  <si>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</si>
  <si>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</si>
  <si>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</si>
  <si>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</si>
  <si>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</si>
  <si>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</si>
  <si>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</si>
  <si>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</si>
  <si>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</si>
  <si>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</si>
  <si>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</si>
  <si>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</si>
  <si>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</si>
  <si>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</si>
  <si>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</si>
  <si>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</si>
  <si>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</si>
  <si>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</si>
  <si>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</si>
  <si>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</si>
  <si>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</si>
  <si>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</si>
  <si>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</si>
  <si>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</si>
  <si>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</si>
  <si>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</si>
  <si>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</si>
  <si>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</si>
  <si>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</si>
  <si>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</si>
  <si>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</si>
  <si>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</si>
  <si>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</si>
  <si>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</si>
  <si>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</si>
  <si>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</si>
  <si>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</si>
  <si>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</si>
  <si>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</si>
  <si>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</si>
  <si>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</si>
  <si>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</si>
  <si>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</si>
  <si>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</si>
  <si>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</si>
  <si>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</si>
  <si>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</si>
  <si>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</si>
  <si>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</si>
  <si>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</si>
  <si>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</si>
  <si>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</si>
  <si>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</si>
  <si>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</si>
  <si>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</si>
  <si>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</si>
  <si>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</si>
  <si>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</si>
  <si>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</si>
  <si>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</si>
  <si>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</si>
  <si>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</si>
  <si>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</si>
  <si>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</si>
  <si>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</si>
  <si>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</si>
  <si>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</si>
  <si>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</si>
  <si>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</si>
  <si>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</si>
  <si>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</si>
  <si>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</si>
  <si>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</si>
  <si>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</si>
  <si>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</si>
  <si>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</si>
  <si>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</si>
  <si>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</si>
  <si>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</si>
  <si>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</si>
  <si>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</si>
  <si>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</si>
  <si>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</si>
  <si>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</si>
  <si>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</si>
  <si>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</si>
  <si>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</si>
  <si>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</si>
  <si>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</si>
  <si>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</si>
  <si>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</si>
  <si>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</si>
  <si>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</si>
  <si>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</si>
  <si>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</si>
  <si>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</si>
  <si>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</si>
  <si>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</si>
  <si>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</si>
  <si>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</si>
  <si>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</si>
  <si>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</si>
  <si>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</si>
  <si>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</si>
  <si>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</si>
  <si>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</si>
  <si>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</si>
  <si>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</si>
  <si>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</si>
  <si>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</si>
  <si>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</si>
  <si>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</si>
  <si>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</si>
  <si>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</si>
  <si>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</si>
  <si>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</si>
  <si>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</si>
  <si>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</si>
  <si>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</si>
  <si>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</si>
  <si>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</si>
  <si>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</si>
  <si>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</si>
  <si>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</si>
  <si>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</si>
  <si>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</si>
  <si>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</si>
  <si>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</si>
  <si>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</si>
  <si>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</si>
  <si>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</si>
  <si>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</si>
  <si>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</si>
  <si>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</si>
  <si>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</si>
  <si>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</si>
  <si>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</si>
  <si>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</si>
  <si>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</si>
  <si>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</si>
  <si>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</si>
  <si>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</si>
  <si>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</si>
  <si>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</si>
  <si>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</si>
  <si>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</si>
  <si>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</si>
  <si>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</si>
  <si>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</si>
  <si>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</si>
  <si>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</si>
  <si>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</si>
  <si>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</si>
  <si>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</si>
  <si>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</si>
  <si>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</si>
  <si>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</si>
  <si>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</si>
  <si>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</si>
  <si>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</si>
  <si>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</si>
  <si>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</si>
  <si>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</si>
  <si>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</si>
  <si>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</si>
  <si>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</si>
  <si>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</si>
  <si>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</si>
  <si>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</si>
  <si>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</si>
  <si>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</si>
  <si>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</si>
  <si>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</si>
  <si>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</si>
  <si>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</si>
  <si>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</si>
  <si>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</si>
  <si>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</si>
  <si>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</si>
  <si>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</si>
  <si>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</si>
  <si>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</si>
  <si>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</si>
  <si>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</si>
  <si>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</si>
  <si>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</si>
  <si>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</si>
  <si>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</si>
  <si>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</si>
  <si>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</si>
  <si>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</si>
  <si>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</si>
  <si>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</si>
  <si>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</si>
  <si>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</si>
  <si>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</si>
  <si>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</si>
  <si>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</si>
  <si>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</si>
  <si>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</si>
  <si>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</si>
  <si>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</si>
  <si>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</si>
  <si>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</si>
  <si>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</si>
  <si>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</si>
  <si>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</si>
  <si>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</si>
  <si>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</si>
  <si>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</si>
  <si>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</si>
  <si>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</si>
  <si>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</si>
  <si>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</si>
  <si>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</si>
  <si>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</si>
  <si>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</si>
  <si>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</si>
  <si>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</si>
  <si>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</si>
  <si>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</si>
  <si>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</si>
  <si>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</si>
  <si>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</si>
  <si>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</si>
  <si>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</si>
  <si>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</si>
  <si>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</si>
  <si>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</si>
  <si>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</si>
  <si>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</si>
  <si>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</si>
  <si>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</si>
  <si>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</si>
  <si>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</si>
  <si>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</si>
  <si>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</si>
  <si>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</si>
  <si>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</si>
  <si>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</si>
  <si>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</si>
  <si>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</si>
  <si>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</si>
  <si>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</si>
  <si>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</si>
  <si>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</si>
  <si>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</si>
  <si>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</si>
  <si>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</si>
  <si>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</si>
  <si>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</si>
  <si>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</si>
  <si>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</si>
  <si>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</si>
  <si>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</si>
  <si>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</si>
  <si>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</si>
  <si>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</si>
  <si>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</si>
  <si>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</si>
  <si>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</si>
  <si>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</si>
  <si>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</si>
  <si>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</si>
  <si>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</si>
  <si>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</si>
  <si>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</si>
  <si>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</si>
  <si>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</si>
  <si>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</si>
  <si>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</si>
  <si>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</si>
  <si>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</si>
  <si>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</si>
  <si>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</si>
  <si>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</si>
  <si>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</si>
  <si>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</si>
  <si>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</si>
  <si>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</si>
  <si>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</si>
  <si>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</si>
  <si>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</si>
  <si>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</si>
  <si>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</si>
  <si>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</si>
  <si>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</si>
  <si>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</si>
  <si>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</si>
  <si>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</si>
  <si>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</si>
  <si>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</si>
  <si>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</si>
  <si>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</si>
  <si>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</si>
  <si>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</si>
  <si>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</si>
  <si>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</si>
  <si>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</si>
  <si>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</si>
  <si>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</si>
  <si>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</si>
  <si>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</si>
  <si>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</si>
  <si>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</si>
  <si>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</si>
  <si>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</si>
  <si>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</si>
  <si>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</si>
  <si>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</si>
  <si>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</si>
  <si>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</si>
  <si>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</si>
  <si>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</si>
  <si>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</si>
  <si>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</si>
  <si>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</si>
  <si>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</si>
  <si>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</si>
  <si>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</si>
  <si>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</si>
  <si>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</si>
  <si>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</si>
  <si>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</si>
  <si>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</si>
  <si>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</si>
  <si>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</si>
  <si>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</si>
  <si>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</si>
  <si>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</si>
  <si>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</si>
  <si>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</si>
  <si>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</si>
  <si>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</si>
  <si>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</si>
  <si>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</si>
  <si>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</si>
  <si>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</si>
  <si>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</si>
  <si>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</si>
  <si>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</si>
  <si>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</si>
  <si>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</si>
  <si>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</si>
  <si>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</si>
  <si>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</si>
  <si>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</si>
  <si>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</si>
  <si>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</si>
  <si>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</si>
  <si>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</si>
  <si>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</si>
  <si>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</si>
  <si>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</si>
  <si>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</si>
  <si>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</si>
  <si>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</si>
  <si>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</si>
  <si>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</si>
  <si>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</si>
  <si>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</si>
  <si>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</si>
  <si>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</si>
  <si>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</si>
  <si>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</si>
  <si>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</si>
  <si>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</si>
  <si>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</si>
  <si>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</si>
  <si>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</si>
  <si>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</si>
  <si>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</si>
  <si>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</si>
  <si>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</si>
  <si>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</si>
  <si>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</si>
  <si>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</si>
  <si>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</si>
  <si>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</si>
  <si>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</si>
  <si>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</si>
  <si>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</si>
  <si>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</si>
  <si>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</si>
  <si>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</si>
  <si>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</si>
  <si>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</si>
  <si>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</si>
  <si>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</si>
  <si>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</si>
  <si>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</si>
  <si>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</si>
  <si>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</si>
  <si>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</si>
  <si>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</si>
  <si>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</si>
  <si>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</si>
  <si>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</si>
  <si>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</si>
  <si>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</si>
  <si>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</si>
  <si>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</si>
  <si>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</si>
  <si>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</si>
  <si>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</si>
  <si>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</si>
  <si>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</si>
  <si>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</si>
  <si>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</si>
  <si>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</si>
  <si>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</si>
  <si>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</si>
  <si>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</si>
  <si>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</si>
  <si>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</si>
  <si>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</si>
  <si>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</si>
  <si>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</si>
  <si>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</si>
  <si>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</si>
  <si>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</si>
  <si>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</si>
  <si>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</si>
  <si>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</si>
  <si>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</si>
  <si>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</si>
  <si>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</si>
  <si>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</si>
  <si>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</si>
  <si>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</si>
  <si>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</si>
  <si>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</si>
  <si>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</si>
  <si>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</si>
  <si>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</si>
  <si>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</si>
  <si>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</si>
  <si>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</si>
  <si>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</si>
  <si>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</si>
  <si>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</si>
  <si>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</si>
  <si>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</si>
  <si>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</si>
  <si>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</si>
  <si>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</si>
  <si>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</si>
  <si>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</si>
  <si>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</si>
  <si>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</si>
  <si>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</si>
  <si>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</si>
  <si>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</si>
  <si>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</si>
  <si>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</si>
  <si>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</si>
  <si>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</si>
  <si>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</si>
  <si>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</si>
  <si>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</si>
  <si>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</si>
  <si>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</si>
  <si>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</si>
  <si>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</si>
  <si>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</si>
  <si>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</si>
  <si>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</si>
  <si>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</si>
  <si>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</si>
  <si>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</si>
  <si>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</si>
  <si>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</si>
  <si>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</si>
  <si>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</si>
  <si>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</si>
  <si>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</si>
  <si>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</si>
  <si>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</si>
  <si>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</si>
  <si>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</si>
  <si>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</si>
  <si>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</si>
  <si>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</si>
  <si>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</si>
  <si>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</si>
  <si>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</si>
  <si>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</si>
  <si>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</si>
  <si>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</si>
  <si>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</si>
  <si>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</si>
  <si>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</si>
  <si>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</si>
  <si>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</si>
  <si>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</si>
  <si>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</si>
  <si>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</si>
  <si>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</si>
  <si>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</si>
  <si>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</si>
  <si>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</si>
  <si>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</si>
  <si>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</si>
  <si>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</si>
  <si>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</si>
  <si>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</si>
  <si>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</si>
  <si>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</si>
  <si>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</si>
  <si>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</si>
  <si>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</si>
  <si>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</si>
  <si>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</si>
  <si>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</si>
  <si>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</si>
  <si>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</si>
  <si>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</si>
  <si>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</si>
  <si>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</si>
  <si>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</si>
  <si>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</si>
  <si>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</si>
  <si>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</si>
  <si>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</si>
  <si>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</si>
  <si>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</si>
  <si>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</si>
  <si>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</si>
  <si>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</si>
  <si>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</si>
  <si>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</si>
  <si>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</si>
  <si>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</si>
  <si>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</si>
  <si>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</si>
  <si>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</si>
  <si>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</si>
  <si>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</si>
  <si>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</si>
  <si>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</si>
  <si>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</si>
  <si>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</si>
  <si>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</si>
  <si>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</si>
  <si>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</si>
  <si>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</si>
  <si>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</si>
  <si>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</si>
  <si>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</si>
  <si>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</si>
  <si>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</si>
  <si>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</si>
  <si>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</si>
  <si>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</si>
  <si>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</si>
  <si>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</si>
  <si>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</si>
  <si>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</si>
  <si>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</si>
  <si>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</si>
  <si>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</si>
  <si>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</si>
  <si>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</si>
  <si>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</si>
  <si>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</si>
  <si>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</si>
  <si>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</si>
  <si>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</si>
  <si>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</si>
  <si>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</si>
  <si>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</si>
  <si>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</si>
  <si>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</si>
  <si>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</si>
  <si>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</si>
  <si>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</si>
  <si>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</si>
  <si>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</si>
  <si>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</si>
  <si>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</si>
  <si>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</si>
  <si>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</si>
  <si>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</si>
  <si>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</si>
  <si>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</si>
  <si>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</si>
  <si>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</si>
  <si>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</si>
  <si>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</si>
  <si>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</si>
  <si>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</si>
  <si>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</si>
  <si>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</si>
  <si>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</si>
  <si>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</si>
  <si>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</si>
  <si>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</si>
  <si>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</si>
  <si>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</si>
  <si>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</si>
  <si>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</si>
  <si>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</si>
  <si>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</si>
  <si>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</si>
  <si>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</si>
  <si>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</si>
  <si>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</si>
  <si>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</si>
  <si>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</si>
  <si>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</si>
  <si>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</si>
  <si>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</si>
  <si>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</si>
  <si>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</si>
  <si>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</si>
  <si>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</si>
  <si>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</si>
  <si>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</si>
  <si>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</si>
  <si>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</si>
  <si>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</si>
  <si>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</si>
  <si>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</si>
  <si>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</si>
  <si>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</si>
  <si>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</si>
  <si>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</si>
  <si>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</si>
  <si>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</si>
  <si>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</si>
  <si>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</si>
  <si>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</si>
  <si>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</si>
  <si>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</si>
  <si>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</si>
  <si>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</si>
  <si>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</si>
  <si>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</si>
  <si>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</si>
  <si>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</si>
  <si>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</si>
  <si>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</si>
  <si>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</si>
  <si>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</si>
  <si>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</si>
  <si>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</si>
  <si>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</si>
  <si>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</si>
  <si>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</si>
  <si>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</si>
  <si>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</si>
  <si>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</si>
  <si>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</si>
  <si>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</si>
  <si>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</si>
  <si>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</si>
  <si>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</si>
  <si>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</si>
  <si>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</si>
  <si>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</si>
  <si>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</si>
  <si>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</si>
  <si>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</si>
  <si>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</si>
  <si>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</si>
  <si>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</si>
  <si>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</si>
  <si>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</si>
  <si>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</si>
  <si>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</si>
  <si>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</si>
  <si>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</si>
  <si>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</si>
  <si>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</si>
  <si>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</si>
  <si>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</si>
  <si>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</si>
  <si>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</si>
  <si>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</si>
  <si>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</si>
  <si>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</si>
  <si>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</si>
  <si>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</si>
  <si>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</si>
  <si>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</si>
  <si>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</si>
  <si>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</si>
  <si>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</si>
  <si>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</si>
  <si>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</si>
  <si>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</si>
  <si>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</si>
  <si>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</si>
  <si>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</si>
  <si>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</si>
  <si>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</si>
  <si>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</si>
  <si>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</si>
  <si>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</si>
  <si>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</si>
  <si>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</si>
  <si>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</si>
  <si>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</si>
  <si>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</si>
  <si>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</si>
  <si>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</si>
  <si>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</si>
  <si>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</si>
  <si>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</si>
  <si>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</si>
  <si>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</si>
  <si>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</si>
  <si>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</si>
  <si>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</si>
  <si>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</si>
  <si>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</si>
  <si>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</si>
  <si>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</si>
  <si>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</si>
  <si>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</si>
  <si>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</si>
  <si>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</si>
  <si>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</si>
  <si>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</si>
  <si>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</si>
  <si>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</si>
  <si>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</si>
  <si>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</si>
  <si>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</si>
  <si>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</si>
  <si>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</si>
  <si>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</si>
  <si>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</si>
  <si>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</si>
  <si>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</si>
  <si>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</si>
  <si>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</si>
  <si>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</si>
  <si>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</si>
  <si>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</si>
  <si>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</si>
  <si>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</si>
  <si>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</si>
  <si>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</si>
  <si>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</si>
  <si>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</si>
  <si>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</si>
  <si>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</si>
  <si>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</si>
  <si>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</si>
  <si>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</si>
  <si>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</si>
  <si>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</si>
  <si>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</si>
  <si>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</si>
  <si>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</si>
  <si>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</si>
  <si>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</si>
  <si>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</si>
  <si>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</si>
  <si>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</si>
  <si>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</si>
  <si>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</si>
  <si>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</si>
  <si>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</si>
  <si>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</si>
  <si>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</si>
  <si>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</si>
  <si>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</si>
  <si>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</si>
  <si>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</si>
  <si>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</si>
  <si>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</si>
  <si>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</si>
  <si>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</si>
  <si>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</si>
  <si>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</si>
  <si>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</si>
  <si>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</si>
  <si>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</si>
  <si>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</si>
  <si>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</si>
  <si>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</si>
  <si>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</si>
  <si>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</si>
  <si>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</si>
  <si>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</si>
  <si>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</si>
  <si>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</si>
  <si>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</si>
  <si>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</si>
  <si>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</si>
  <si>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</si>
  <si>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</si>
  <si>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</si>
  <si>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</si>
  <si>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</si>
  <si>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</si>
  <si>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</si>
  <si>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</si>
  <si>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</si>
  <si>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</si>
  <si>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</si>
  <si>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</si>
  <si>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</si>
  <si>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</si>
  <si>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</si>
  <si>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</si>
  <si>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</si>
  <si>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</si>
  <si>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</si>
  <si>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</si>
  <si>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</si>
  <si>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</si>
  <si>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</si>
  <si>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</si>
  <si>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</si>
  <si>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</si>
  <si>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</si>
  <si>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</si>
  <si>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</si>
  <si>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</si>
  <si>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</si>
  <si>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</si>
  <si>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</si>
  <si>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</si>
  <si>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</si>
  <si>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</si>
  <si>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</si>
  <si>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</si>
  <si>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</si>
  <si>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</si>
  <si>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</si>
  <si>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</si>
  <si>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</si>
  <si>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</si>
  <si>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</si>
  <si>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</si>
  <si>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</si>
  <si>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</si>
  <si>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</si>
  <si>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</si>
  <si>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</si>
  <si>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</si>
  <si>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</si>
  <si>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</si>
  <si>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</si>
  <si>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</si>
  <si>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</si>
  <si>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</si>
  <si>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</si>
  <si>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</si>
  <si>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</si>
  <si>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</si>
  <si>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</si>
  <si>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</si>
  <si>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</si>
  <si>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</si>
  <si>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</si>
  <si>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</si>
  <si>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</si>
  <si>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</si>
  <si>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</si>
  <si>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</si>
  <si>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</si>
  <si>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</si>
  <si>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</si>
  <si>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</si>
  <si>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</si>
  <si>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</si>
  <si>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</si>
  <si>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</si>
  <si>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</si>
  <si>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</si>
  <si>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</si>
  <si>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</si>
  <si>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</si>
  <si>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</si>
  <si>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</si>
  <si>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</si>
  <si>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</si>
  <si>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</si>
  <si>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</si>
  <si>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</si>
  <si>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</si>
  <si>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</si>
  <si>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</si>
  <si>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</si>
  <si>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</si>
  <si>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</si>
  <si>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</si>
  <si>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</si>
  <si>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</si>
  <si>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</si>
  <si>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</si>
  <si>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</si>
  <si>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</si>
  <si>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</si>
  <si>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</si>
  <si>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</si>
  <si>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</si>
  <si>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</si>
  <si>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</si>
  <si>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</si>
  <si>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</si>
  <si>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</si>
  <si>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</si>
  <si>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</si>
  <si>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</si>
  <si>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</si>
  <si>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</si>
  <si>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</si>
  <si>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</si>
  <si>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</si>
  <si>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</si>
  <si>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</si>
  <si>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</si>
  <si>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</si>
  <si>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</si>
  <si>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</si>
  <si>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</si>
  <si>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</si>
  <si>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</si>
  <si>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</si>
  <si>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</si>
  <si>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</si>
  <si>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</si>
  <si>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</si>
  <si>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</si>
  <si>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</si>
  <si>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</si>
  <si>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</si>
  <si>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</si>
  <si>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</si>
  <si>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</si>
  <si>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</si>
  <si>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</si>
  <si>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</si>
  <si>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</si>
  <si>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</si>
  <si>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</si>
  <si>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</si>
  <si>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</si>
  <si>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</si>
  <si>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</si>
  <si>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</si>
  <si>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</si>
  <si>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</si>
  <si>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</si>
  <si>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</si>
  <si>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</si>
  <si>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</si>
  <si>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</si>
  <si>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</si>
  <si>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</si>
  <si>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</si>
  <si>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</si>
  <si>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</si>
  <si>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</si>
  <si>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</si>
  <si>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</si>
  <si>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</si>
  <si>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</si>
  <si>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</si>
  <si>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</si>
  <si>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</si>
  <si>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</si>
  <si>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</si>
  <si>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</si>
  <si>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</si>
  <si>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</si>
  <si>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</si>
  <si>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</si>
  <si>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</si>
  <si>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</si>
  <si>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</si>
  <si>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</si>
  <si>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</si>
  <si>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</si>
  <si>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</si>
  <si>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</si>
  <si>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</si>
  <si>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</si>
  <si>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</si>
  <si>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</si>
  <si>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</si>
  <si>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</si>
  <si>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</si>
  <si>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</si>
  <si>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</si>
  <si>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</si>
  <si>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</si>
  <si>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</si>
  <si>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</si>
  <si>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</si>
  <si>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</si>
  <si>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</si>
  <si>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</si>
  <si>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</si>
  <si>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</si>
  <si>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</si>
  <si>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</si>
  <si>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</si>
  <si>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</si>
  <si>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</si>
  <si>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</si>
  <si>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</si>
  <si>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</si>
  <si>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</si>
  <si>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</si>
  <si>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</si>
  <si>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</si>
  <si>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</si>
  <si>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</si>
  <si>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</si>
  <si>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</si>
  <si>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</si>
  <si>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</si>
  <si>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</si>
  <si>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</si>
  <si>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</si>
  <si>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</si>
  <si>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</si>
  <si>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</si>
  <si>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</si>
  <si>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</si>
  <si>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</si>
  <si>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</si>
  <si>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</si>
  <si>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</si>
  <si>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</si>
  <si>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</si>
  <si>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</si>
  <si>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</si>
  <si>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</si>
  <si>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</si>
  <si>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</si>
  <si>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</si>
  <si>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</si>
  <si>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</si>
  <si>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</si>
  <si>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</si>
  <si>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</si>
  <si>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</si>
  <si>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</si>
  <si>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</si>
  <si>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</si>
  <si>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</si>
  <si>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</si>
  <si>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</si>
  <si>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</si>
  <si>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</si>
  <si>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</si>
  <si>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</si>
  <si>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</si>
  <si>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</si>
  <si>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</si>
  <si>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</si>
  <si>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</si>
  <si>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</si>
  <si>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</si>
  <si>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</si>
  <si>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</si>
  <si>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</si>
  <si>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</si>
  <si>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</si>
  <si>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</si>
  <si>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</si>
  <si>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</si>
  <si>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</si>
  <si>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</si>
  <si>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</si>
  <si>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</si>
  <si>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</si>
  <si>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</si>
  <si>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</si>
  <si>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</si>
  <si>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</si>
  <si>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</si>
  <si>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</si>
  <si>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</si>
  <si>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</si>
  <si>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</si>
  <si>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</si>
  <si>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</si>
  <si>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</si>
  <si>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</si>
  <si>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</si>
  <si>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</si>
  <si>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</si>
  <si>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</si>
  <si>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</si>
  <si>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</si>
  <si>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</si>
  <si>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</si>
  <si>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</si>
  <si>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</si>
  <si>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</si>
  <si>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</si>
  <si>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</si>
  <si>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</si>
  <si>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</si>
  <si>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</si>
  <si>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</si>
  <si>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</si>
  <si>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</si>
  <si>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</si>
  <si>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</si>
  <si>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</si>
  <si>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</si>
  <si>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</si>
  <si>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</si>
  <si>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</si>
  <si>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</si>
  <si>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</si>
  <si>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</si>
  <si>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</si>
  <si>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</si>
  <si>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</si>
  <si>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</si>
  <si>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</si>
  <si>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</si>
  <si>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</si>
  <si>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</si>
  <si>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</si>
  <si>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</si>
  <si>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</si>
  <si>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</si>
  <si>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</si>
  <si>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</si>
  <si>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</si>
  <si>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</si>
  <si>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</si>
  <si>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</si>
  <si>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</si>
  <si>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</si>
  <si>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</si>
  <si>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</si>
  <si>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</si>
  <si>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</si>
  <si>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</si>
  <si>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</si>
  <si>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</si>
  <si>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</si>
  <si>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</si>
  <si>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</si>
  <si>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</si>
  <si>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</si>
  <si>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</si>
  <si>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</si>
  <si>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</si>
  <si>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</si>
  <si>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</si>
  <si>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</si>
  <si>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</si>
  <si>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</si>
  <si>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</si>
  <si>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</si>
  <si>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</si>
  <si>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</si>
  <si>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</si>
  <si>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</si>
  <si>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</si>
  <si>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</si>
  <si>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</si>
  <si>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</si>
  <si>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</si>
  <si>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</si>
  <si>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</si>
  <si>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</si>
  <si>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</si>
  <si>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</si>
  <si>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</si>
  <si>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</si>
  <si>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</si>
  <si>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</si>
  <si>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</si>
  <si>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</si>
  <si>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</si>
  <si>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</si>
  <si>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</si>
  <si>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</si>
  <si>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</si>
  <si>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</si>
  <si>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</si>
  <si>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</si>
  <si>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</si>
  <si>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</si>
  <si>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</si>
  <si>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</si>
  <si>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</si>
  <si>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</si>
  <si>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</si>
  <si>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</si>
  <si>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</si>
  <si>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</si>
  <si>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</si>
  <si>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</si>
  <si>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</si>
  <si>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</si>
  <si>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</si>
  <si>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</si>
  <si>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</si>
  <si>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</si>
  <si>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</si>
  <si>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</si>
  <si>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</si>
  <si>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</si>
  <si>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</si>
  <si>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</si>
  <si>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</si>
  <si>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</si>
  <si>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</si>
  <si>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</si>
  <si>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</si>
  <si>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</si>
  <si>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</si>
  <si>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</si>
  <si>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</si>
  <si>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</si>
  <si>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</si>
  <si>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</si>
  <si>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</si>
  <si>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</si>
  <si>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</si>
  <si>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</si>
  <si>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</si>
  <si>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</si>
  <si>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</si>
  <si>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</si>
  <si>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</si>
  <si>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</si>
  <si>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</si>
  <si>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</si>
  <si>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</si>
  <si>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</si>
  <si>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</si>
  <si>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</si>
  <si>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</si>
  <si>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</si>
  <si>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</si>
  <si>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</si>
  <si>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</si>
  <si>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</si>
  <si>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</si>
  <si>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</si>
  <si>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</si>
  <si>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</si>
  <si>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</si>
  <si>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</si>
  <si>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</si>
  <si>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</si>
  <si>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</si>
  <si>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</si>
  <si>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</si>
  <si>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</si>
  <si>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</si>
  <si>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</si>
  <si>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</si>
  <si>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</si>
  <si>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</si>
  <si>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</si>
  <si>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</si>
  <si>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</si>
  <si>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</si>
  <si>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</si>
  <si>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</si>
  <si>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</si>
  <si>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</si>
  <si>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</si>
  <si>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</si>
  <si>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</si>
  <si>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</si>
  <si>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</si>
  <si>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</si>
  <si>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</si>
  <si>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</si>
  <si>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</si>
  <si>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</si>
  <si>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</si>
  <si>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</si>
  <si>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</si>
  <si>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</si>
  <si>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</si>
  <si>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</si>
  <si>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</si>
  <si>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</si>
  <si>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</si>
  <si>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</si>
  <si>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</si>
  <si>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</si>
  <si>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</si>
  <si>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</si>
  <si>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</si>
  <si>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</si>
  <si>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</si>
  <si>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</si>
  <si>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</si>
  <si>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</si>
  <si>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</si>
  <si>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</si>
  <si>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</si>
  <si>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</si>
  <si>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</si>
  <si>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</si>
  <si>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</si>
  <si>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</si>
  <si>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</si>
  <si>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</si>
  <si>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</si>
  <si>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</si>
  <si>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</si>
  <si>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</si>
  <si>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</si>
  <si>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</si>
  <si>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</si>
  <si>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</si>
  <si>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</si>
  <si>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</si>
  <si>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</si>
  <si>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</si>
  <si>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</si>
  <si>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</si>
  <si>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</si>
  <si>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</si>
  <si>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</si>
  <si>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</si>
  <si>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</si>
  <si>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</si>
  <si>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</si>
  <si>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</si>
  <si>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</si>
  <si>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</si>
  <si>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</si>
  <si>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</si>
  <si>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</si>
  <si>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</si>
  <si>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</si>
  <si>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</si>
  <si>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</si>
  <si>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</si>
  <si>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</si>
  <si>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</si>
  <si>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</si>
  <si>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</si>
  <si>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</si>
  <si>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</si>
  <si>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</si>
  <si>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</si>
  <si>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</si>
  <si>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</si>
  <si>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</si>
  <si>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</si>
  <si>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</si>
  <si>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</si>
  <si>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</si>
  <si>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</si>
  <si>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</si>
  <si>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</si>
  <si>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</si>
  <si>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</si>
  <si>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</si>
  <si>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</si>
  <si>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</si>
  <si>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</si>
  <si>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</si>
  <si>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</si>
  <si>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</si>
  <si>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</si>
  <si>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</si>
  <si>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</si>
  <si>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</si>
  <si>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</si>
  <si>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</si>
  <si>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</si>
  <si>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</si>
  <si>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</si>
  <si>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</si>
  <si>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</si>
  <si>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</si>
  <si>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</si>
  <si>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</si>
  <si>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</si>
  <si>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</si>
  <si>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</si>
  <si>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</si>
  <si>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</si>
  <si>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</si>
  <si>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</si>
  <si>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</si>
  <si>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</si>
  <si>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</si>
  <si>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</si>
  <si>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</si>
  <si>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</si>
  <si>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</si>
  <si>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</si>
  <si>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</si>
  <si>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</si>
  <si>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</si>
  <si>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</si>
  <si>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</si>
  <si>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</si>
  <si>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</si>
  <si>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</si>
  <si>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</si>
  <si>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</si>
  <si>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</si>
  <si>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</si>
  <si>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</si>
  <si>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</si>
  <si>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</si>
  <si>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</si>
  <si>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</si>
  <si>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</si>
  <si>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</si>
  <si>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</si>
  <si>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</si>
  <si>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</si>
  <si>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</si>
  <si>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</si>
  <si>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</si>
  <si>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</si>
  <si>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</si>
  <si>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</si>
  <si>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</si>
  <si>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</si>
  <si>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</si>
  <si>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</si>
  <si>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</si>
  <si>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</si>
  <si>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</si>
  <si>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</si>
  <si>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</si>
  <si>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</si>
  <si>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</si>
  <si>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</si>
  <si>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</si>
  <si>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</si>
  <si>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</si>
  <si>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</si>
  <si>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</si>
  <si>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</si>
  <si>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</si>
  <si>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</si>
  <si>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</si>
  <si>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</si>
  <si>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</si>
  <si>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</si>
  <si>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</si>
  <si>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</si>
  <si>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</si>
  <si>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</si>
  <si>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</si>
  <si>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</si>
  <si>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</si>
  <si>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</si>
  <si>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</si>
  <si>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</si>
  <si>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</si>
  <si>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</si>
  <si>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</si>
  <si>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</si>
  <si>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</si>
  <si>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</si>
  <si>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</si>
  <si>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</si>
  <si>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</si>
  <si>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</si>
  <si>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</si>
  <si>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</si>
  <si>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</si>
  <si>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</si>
  <si>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</si>
  <si>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</si>
  <si>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</si>
  <si>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</si>
  <si>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</si>
  <si>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</si>
  <si>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</si>
  <si>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</si>
  <si>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</si>
  <si>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</si>
  <si>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</si>
  <si>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</si>
  <si>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</si>
  <si>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</si>
  <si>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</si>
  <si>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</si>
  <si>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</si>
  <si>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</si>
  <si>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</si>
  <si>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</si>
  <si>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</si>
  <si>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</si>
  <si>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</si>
  <si>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</si>
  <si>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</si>
  <si>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</si>
  <si>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</si>
  <si>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</si>
  <si>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</si>
  <si>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</si>
  <si>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</si>
  <si>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</si>
  <si>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</si>
  <si>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</si>
  <si>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</si>
  <si>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</si>
  <si>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</si>
  <si>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</si>
  <si>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</si>
  <si>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</si>
  <si>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</si>
  <si>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</si>
  <si>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</si>
  <si>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</si>
  <si>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</si>
  <si>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</si>
  <si>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</si>
  <si>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</si>
  <si>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</si>
  <si>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</si>
  <si>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</si>
  <si>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</si>
  <si>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</si>
  <si>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</si>
  <si>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</si>
  <si>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</si>
  <si>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</si>
  <si>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</si>
  <si>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</si>
  <si>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</si>
  <si>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</si>
  <si>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</si>
  <si>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</si>
  <si>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</si>
  <si>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</si>
  <si>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</si>
  <si>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</si>
  <si>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</si>
  <si>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</si>
  <si>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</si>
  <si>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</si>
  <si>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</si>
  <si>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</si>
  <si>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</si>
  <si>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</si>
  <si>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</si>
  <si>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</si>
  <si>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</si>
  <si>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</si>
  <si>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</si>
  <si>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</si>
  <si>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</si>
  <si>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</si>
  <si>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</si>
  <si>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</si>
  <si>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</si>
  <si>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</si>
  <si>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</si>
  <si>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</si>
  <si>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</si>
  <si>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</si>
  <si>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</si>
  <si>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</si>
  <si>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</si>
  <si>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</si>
  <si>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</si>
  <si>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</si>
  <si>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</si>
  <si>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</si>
  <si>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</si>
  <si>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</si>
  <si>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</si>
  <si>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</si>
  <si>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</si>
  <si>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</si>
  <si>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</si>
  <si>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</si>
  <si>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</si>
  <si>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</si>
  <si>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</si>
  <si>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</si>
  <si>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</si>
  <si>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</si>
  <si>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</si>
  <si>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</si>
  <si>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</si>
  <si>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</si>
  <si>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</si>
  <si>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</si>
  <si>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</si>
  <si>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</si>
  <si>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</si>
  <si>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</si>
  <si>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</si>
  <si>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</si>
  <si>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</si>
  <si>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</si>
  <si>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</si>
  <si>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</si>
  <si>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</si>
  <si>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</si>
  <si>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</si>
  <si>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</si>
  <si>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</si>
  <si>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</si>
  <si>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</si>
  <si>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</si>
  <si>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</si>
  <si>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</si>
  <si>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</si>
  <si>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</si>
  <si>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</si>
  <si>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</si>
  <si>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</si>
  <si>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</si>
  <si>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</si>
  <si>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</si>
  <si>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</si>
  <si>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</si>
  <si>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</si>
  <si>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</si>
  <si>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</si>
  <si>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</si>
  <si>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</si>
  <si>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</si>
  <si>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</si>
  <si>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</si>
  <si>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</si>
  <si>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</si>
  <si>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</si>
  <si>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</si>
  <si>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</si>
  <si>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</si>
  <si>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</si>
  <si>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</si>
  <si>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</si>
  <si>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</si>
  <si>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</si>
  <si>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</si>
  <si>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</si>
  <si>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</si>
  <si>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</si>
  <si>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</si>
  <si>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</si>
  <si>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</si>
  <si>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</si>
  <si>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</si>
  <si>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</si>
  <si>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</si>
  <si>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</si>
  <si>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</si>
  <si>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</si>
  <si>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</si>
  <si>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</si>
  <si>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</si>
  <si>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</si>
  <si>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</si>
  <si>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</si>
  <si>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</si>
  <si>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</si>
  <si>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</si>
  <si>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</si>
  <si>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</si>
  <si>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</si>
  <si>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</si>
  <si>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</si>
  <si>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</si>
  <si>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</si>
  <si>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</si>
  <si>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</si>
  <si>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</si>
  <si>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</si>
  <si>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</si>
  <si>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</si>
  <si>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</si>
  <si>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</si>
  <si>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</si>
  <si>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</si>
  <si>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</si>
  <si>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</si>
  <si>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</si>
  <si>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</si>
  <si>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</si>
  <si>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</si>
  <si>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</si>
  <si>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</si>
  <si>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</si>
  <si>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</si>
  <si>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</si>
  <si>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</si>
  <si>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</si>
  <si>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</si>
  <si>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</si>
  <si>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</si>
  <si>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</si>
  <si>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</si>
  <si>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</si>
  <si>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</si>
  <si>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</si>
  <si>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</si>
  <si>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</si>
  <si>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</si>
  <si>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</si>
  <si>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</si>
  <si>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</si>
  <si>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</si>
  <si>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</si>
  <si>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</si>
  <si>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</si>
  <si>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</si>
  <si>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</si>
  <si>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</si>
  <si>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</si>
  <si>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</si>
  <si>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</si>
  <si>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</si>
  <si>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</si>
  <si>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</si>
  <si>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</si>
  <si>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</si>
  <si>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</si>
  <si>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</si>
  <si>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</si>
  <si>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</si>
  <si>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</si>
  <si>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</si>
  <si>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</si>
  <si>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</si>
  <si>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</si>
  <si>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</si>
  <si>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</si>
  <si>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</si>
  <si>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</si>
  <si>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</si>
  <si>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</si>
  <si>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</si>
  <si>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</si>
  <si>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</si>
  <si>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</si>
  <si>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</si>
  <si>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</si>
  <si>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</si>
  <si>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</si>
  <si>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</si>
  <si>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</si>
  <si>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</si>
  <si>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</si>
  <si>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</si>
  <si>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</si>
  <si>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</si>
  <si>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</si>
  <si>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</si>
  <si>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</si>
  <si>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</si>
  <si>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</si>
  <si>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</si>
  <si>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</si>
  <si>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</si>
  <si>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</si>
  <si>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</si>
  <si>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</si>
  <si>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</si>
  <si>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</si>
  <si>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</si>
  <si>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</si>
  <si>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</si>
  <si>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</si>
  <si>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</si>
  <si>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</si>
  <si>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</si>
  <si>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</si>
  <si>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</si>
  <si>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</si>
  <si>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</si>
  <si>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</si>
  <si>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</si>
  <si>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</si>
  <si>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</si>
  <si>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</si>
  <si>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</si>
  <si>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</si>
  <si>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</si>
  <si>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</si>
  <si>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</si>
  <si>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</si>
  <si>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</si>
  <si>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</si>
  <si>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</si>
  <si>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</si>
  <si>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</si>
  <si>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</si>
  <si>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</si>
  <si>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</si>
  <si>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</si>
  <si>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</si>
  <si>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</si>
  <si>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</si>
  <si>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</si>
  <si>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</si>
  <si>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</si>
  <si>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</si>
  <si>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</si>
  <si>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</si>
  <si>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</si>
  <si>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</si>
  <si>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</si>
  <si>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</si>
  <si>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</si>
  <si>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</si>
  <si>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</si>
  <si>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</si>
  <si>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</si>
  <si>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</si>
  <si>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</si>
  <si>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</si>
  <si>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</si>
  <si>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</si>
  <si>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</si>
  <si>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</si>
  <si>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</si>
  <si>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</si>
  <si>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</si>
  <si>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</si>
  <si>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</si>
  <si>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</si>
  <si>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</si>
  <si>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</si>
  <si>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</si>
  <si>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</si>
  <si>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</si>
  <si>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</si>
  <si>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</si>
  <si>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</si>
  <si>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</si>
  <si>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</si>
  <si>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</si>
  <si>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</si>
  <si>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</si>
  <si>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</si>
  <si>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</si>
  <si>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</si>
  <si>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</si>
  <si>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</si>
  <si>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</si>
  <si>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</si>
  <si>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</si>
  <si>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</si>
  <si>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</si>
  <si>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</si>
  <si>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</si>
  <si>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</si>
  <si>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</si>
  <si>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</si>
  <si>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</si>
  <si>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</si>
  <si>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</si>
  <si>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</si>
  <si>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</si>
  <si>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</si>
  <si>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</si>
  <si>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</si>
  <si>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</si>
  <si>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</si>
  <si>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</si>
  <si>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</si>
  <si>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</si>
  <si>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</si>
  <si>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</si>
  <si>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</si>
  <si>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</si>
  <si>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</si>
  <si>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</si>
  <si>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</si>
  <si>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</si>
  <si>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</si>
  <si>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</si>
  <si>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</si>
  <si>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</si>
  <si>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</si>
  <si>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</si>
  <si>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</si>
  <si>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</si>
  <si>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</si>
  <si>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</si>
  <si>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</si>
  <si>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</si>
  <si>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</si>
  <si>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</si>
  <si>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</si>
  <si>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</si>
  <si>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</si>
  <si>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</si>
  <si>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</si>
  <si>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</si>
  <si>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</si>
  <si>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</si>
  <si>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</si>
  <si>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</si>
  <si>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</si>
  <si>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</si>
  <si>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</si>
  <si>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</si>
  <si>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</si>
  <si>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</si>
  <si>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</si>
  <si>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</si>
  <si>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</si>
  <si>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</si>
  <si>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</si>
  <si>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</si>
  <si>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</si>
  <si>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</si>
  <si>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</si>
  <si>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</si>
  <si>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</si>
  <si>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</si>
  <si>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</si>
  <si>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</si>
  <si>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</si>
  <si>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</si>
  <si>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</si>
  <si>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</si>
  <si>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</si>
  <si>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</si>
  <si>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</si>
  <si>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</si>
  <si>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</si>
  <si>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</si>
  <si>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</si>
  <si>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</si>
  <si>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</si>
  <si>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</si>
  <si>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</si>
  <si>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</si>
  <si>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</si>
  <si>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</si>
  <si>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</si>
  <si>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</si>
  <si>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</si>
  <si>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</si>
  <si>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</si>
  <si>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</si>
  <si>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</si>
  <si>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</si>
  <si>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</si>
  <si>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</si>
  <si>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</si>
  <si>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</si>
  <si>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</si>
  <si>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</si>
  <si>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</si>
  <si>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</si>
  <si>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</si>
  <si>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</si>
  <si>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</si>
  <si>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</si>
  <si>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</si>
  <si>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</si>
  <si>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</si>
  <si>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</si>
  <si>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</si>
  <si>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</si>
  <si>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</si>
  <si>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</si>
  <si>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</si>
  <si>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</si>
  <si>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</si>
  <si>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</si>
  <si>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</si>
  <si>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</si>
  <si>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</si>
  <si>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</si>
  <si>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</si>
  <si>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</si>
  <si>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</si>
  <si>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</si>
  <si>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</si>
  <si>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</si>
  <si>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</si>
  <si>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</si>
  <si>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</si>
  <si>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</si>
  <si>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</si>
  <si>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</si>
  <si>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</si>
  <si>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</si>
  <si>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</si>
  <si>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</si>
  <si>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</si>
  <si>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</si>
  <si>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</si>
  <si>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</si>
  <si>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</si>
  <si>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</si>
  <si>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</si>
  <si>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</si>
  <si>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</si>
  <si>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</si>
  <si>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</si>
  <si>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</si>
  <si>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</si>
  <si>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</si>
  <si>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</si>
  <si>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</si>
  <si>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</si>
  <si>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</si>
  <si>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</si>
  <si>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</si>
  <si>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</si>
  <si>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</si>
  <si>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</si>
  <si>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</si>
  <si>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</si>
  <si>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</si>
  <si>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</si>
  <si>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</si>
  <si>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</si>
  <si>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</si>
  <si>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</si>
  <si>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</si>
  <si>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</si>
  <si>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</si>
  <si>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</si>
  <si>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</si>
  <si>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</si>
  <si>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</si>
  <si>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</si>
  <si>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</si>
  <si>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</si>
  <si>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</si>
  <si>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</si>
  <si>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</si>
  <si>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</si>
  <si>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</si>
  <si>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</si>
  <si>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</si>
  <si>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</si>
  <si>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</si>
  <si>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</si>
  <si>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</si>
  <si>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</si>
  <si>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</si>
  <si>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</si>
  <si>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</si>
  <si>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</si>
  <si>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</si>
  <si>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</si>
  <si>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</si>
  <si>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</si>
  <si>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</si>
  <si>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</si>
  <si>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</si>
  <si>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</si>
  <si>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</si>
  <si>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</si>
  <si>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</si>
  <si>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</si>
  <si>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</si>
  <si>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</si>
  <si>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</si>
  <si>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</si>
  <si>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</si>
  <si>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</si>
  <si>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</si>
  <si>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</si>
  <si>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</si>
  <si>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</si>
  <si>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</si>
  <si>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</si>
  <si>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</si>
  <si>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</si>
  <si>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</si>
  <si>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</si>
  <si>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</si>
  <si>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</si>
  <si>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</si>
  <si>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</si>
  <si>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</si>
  <si>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</si>
  <si>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</si>
  <si>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</si>
  <si>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</si>
  <si>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</si>
  <si>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</si>
  <si>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</si>
  <si>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</si>
  <si>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</si>
  <si>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</si>
  <si>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</si>
  <si>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</si>
  <si>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</si>
  <si>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</si>
  <si>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</si>
  <si>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</si>
  <si>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</si>
  <si>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</si>
  <si>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</si>
  <si>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</si>
  <si>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</si>
  <si>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</si>
  <si>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</si>
  <si>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</si>
  <si>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</si>
  <si>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</si>
  <si>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</si>
  <si>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</si>
  <si>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</si>
  <si>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</si>
  <si>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</si>
  <si>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</si>
  <si>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</si>
  <si>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</si>
  <si>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</si>
  <si>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</si>
  <si>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</si>
  <si>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</si>
  <si>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</si>
  <si>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</si>
  <si>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</si>
  <si>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</si>
  <si>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</si>
  <si>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</si>
  <si>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</si>
  <si>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</si>
  <si>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</si>
  <si>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</si>
  <si>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</si>
  <si>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</si>
  <si>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</si>
  <si>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</si>
  <si>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</si>
  <si>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</si>
  <si>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</si>
  <si>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</si>
  <si>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</si>
  <si>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</si>
  <si>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</si>
  <si>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</si>
  <si>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</si>
  <si>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</si>
  <si>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</si>
  <si>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</si>
  <si>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</si>
  <si>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</si>
  <si>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</si>
  <si>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</si>
  <si>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</si>
  <si>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</si>
  <si>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</si>
  <si>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</si>
  <si>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</si>
  <si>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</si>
  <si>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</si>
  <si>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</si>
  <si>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</si>
  <si>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</si>
  <si>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</si>
  <si>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</si>
  <si>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</si>
  <si>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</si>
  <si>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</si>
  <si>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</si>
  <si>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</si>
  <si>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</si>
  <si>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</si>
  <si>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</si>
  <si>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</si>
  <si>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</si>
  <si>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</si>
  <si>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</si>
  <si>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</si>
  <si>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</si>
  <si>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</si>
  <si>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</si>
  <si>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</si>
  <si>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</si>
  <si>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</si>
  <si>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</si>
  <si>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</si>
  <si>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</si>
  <si>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</si>
  <si>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</si>
  <si>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</si>
  <si>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</si>
  <si>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</si>
  <si>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</si>
  <si>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</si>
  <si>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</si>
  <si>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</si>
  <si>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</si>
  <si>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</si>
  <si>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</si>
  <si>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</si>
  <si>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</si>
  <si>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</si>
  <si>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</si>
  <si>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</si>
  <si>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</si>
  <si>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</si>
  <si>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</si>
  <si>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</si>
  <si>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</si>
  <si>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</si>
  <si>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</si>
  <si>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</si>
  <si>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</si>
  <si>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</si>
  <si>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</si>
  <si>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</si>
  <si>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</si>
  <si>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</si>
  <si>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</si>
  <si>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</si>
  <si>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</si>
  <si>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</si>
  <si>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</si>
  <si>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</si>
  <si>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</si>
  <si>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</si>
  <si>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</si>
  <si>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</si>
  <si>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</si>
  <si>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</si>
  <si>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</si>
  <si>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</si>
  <si>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</si>
  <si>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</si>
  <si>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</si>
  <si>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</si>
  <si>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</si>
  <si>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</si>
  <si>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</si>
  <si>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</si>
  <si>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</si>
  <si>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</si>
  <si>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</si>
  <si>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</si>
  <si>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</si>
  <si>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</si>
  <si>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</si>
  <si>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</si>
  <si>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</si>
  <si>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</si>
  <si>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</si>
  <si>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</si>
  <si>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</si>
  <si>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</si>
  <si>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</si>
  <si>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</si>
  <si>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</si>
  <si>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</si>
  <si>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</si>
  <si>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</si>
  <si>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</si>
  <si>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</si>
  <si>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</si>
  <si>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</si>
  <si>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</si>
  <si>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</si>
  <si>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</si>
  <si>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</si>
  <si>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</si>
  <si>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</si>
  <si>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</si>
  <si>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</si>
  <si>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</si>
  <si>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</si>
  <si>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</si>
  <si>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</si>
  <si>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</si>
  <si>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</si>
  <si>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</si>
  <si>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</si>
  <si>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</si>
  <si>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</si>
  <si>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</si>
  <si>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</si>
  <si>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</si>
  <si>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</si>
  <si>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</si>
  <si>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</si>
  <si>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</si>
  <si>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</si>
  <si>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</si>
  <si>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</si>
  <si>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</si>
  <si>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</si>
  <si>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</si>
  <si>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</si>
  <si>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</si>
  <si>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</si>
  <si>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</si>
  <si>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</si>
  <si>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</si>
  <si>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</si>
  <si>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</si>
  <si>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</si>
  <si>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</si>
  <si>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</si>
  <si>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</si>
  <si>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</si>
  <si>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</si>
  <si>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</si>
  <si>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</si>
  <si>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</si>
  <si>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</si>
  <si>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</si>
  <si>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</si>
  <si>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</si>
  <si>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</si>
  <si>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</si>
  <si>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</si>
  <si>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</si>
  <si>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</si>
  <si>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</si>
  <si>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</si>
  <si>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</si>
  <si>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</si>
  <si>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</si>
  <si>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</si>
  <si>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</si>
  <si>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</si>
  <si>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</si>
  <si>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</si>
  <si>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</si>
  <si>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</si>
  <si>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</si>
  <si>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</si>
  <si>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</si>
  <si>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</si>
  <si>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</si>
  <si>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</si>
  <si>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</si>
  <si>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</si>
  <si>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</si>
  <si>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</si>
  <si>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</si>
  <si>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</si>
  <si>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</si>
  <si>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</si>
  <si>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</si>
  <si>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</si>
  <si>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</si>
  <si>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</si>
  <si>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</si>
  <si>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</si>
  <si>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</si>
  <si>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</si>
  <si>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</si>
  <si>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</si>
  <si>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</si>
  <si>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</si>
  <si>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</si>
  <si>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</si>
  <si>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</si>
  <si>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</si>
  <si>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</si>
  <si>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</si>
  <si>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</si>
  <si>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</si>
  <si>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</si>
  <si>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</si>
  <si>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</si>
  <si>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</si>
  <si>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</si>
  <si>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</si>
  <si>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</si>
  <si>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</si>
  <si>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</si>
  <si>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</si>
  <si>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</si>
  <si>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</si>
  <si>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</si>
  <si>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</si>
  <si>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</si>
  <si>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</si>
  <si>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</si>
  <si>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</si>
  <si>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</si>
  <si>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</si>
  <si>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</si>
  <si>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</si>
  <si>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</si>
  <si>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</si>
  <si>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</si>
  <si>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</si>
  <si>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</si>
  <si>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</si>
  <si>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</si>
  <si>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</si>
  <si>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</si>
  <si>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</si>
  <si>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</si>
  <si>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</si>
  <si>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</si>
  <si>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</si>
  <si>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</si>
  <si>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</si>
  <si>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</si>
  <si>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</si>
  <si>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</si>
  <si>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</si>
  <si>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</si>
  <si>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</si>
  <si>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</si>
  <si>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</si>
  <si>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</si>
  <si>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</si>
  <si>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</si>
  <si>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</si>
  <si>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</si>
  <si>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</si>
  <si>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</si>
  <si>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</si>
  <si>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</si>
  <si>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</si>
  <si>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</si>
  <si>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</si>
  <si>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</si>
  <si>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</si>
  <si>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</si>
  <si>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</si>
  <si>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</si>
  <si>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</si>
  <si>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</si>
  <si>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</si>
  <si>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</si>
  <si>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</si>
  <si>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</si>
  <si>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</si>
  <si>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</si>
  <si>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</si>
  <si>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</si>
  <si>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</si>
  <si>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</si>
  <si>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</si>
  <si>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</si>
  <si>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</si>
  <si>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</si>
  <si>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</si>
  <si>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</si>
  <si>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</si>
  <si>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</si>
  <si>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</si>
  <si>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</si>
  <si>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</si>
  <si>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</si>
  <si>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</si>
  <si>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</si>
  <si>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</si>
  <si>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</si>
  <si>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</si>
  <si>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</si>
  <si>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</si>
  <si>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</si>
  <si>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</si>
  <si>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</si>
  <si>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</si>
  <si>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</si>
  <si>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</si>
  <si>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</si>
  <si>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</si>
  <si>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</si>
  <si>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</si>
  <si>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</si>
  <si>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</si>
  <si>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</si>
  <si>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</si>
  <si>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</si>
  <si>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</si>
  <si>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</si>
  <si>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</si>
  <si>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</si>
  <si>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</si>
  <si>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</si>
  <si>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</si>
  <si>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</si>
  <si>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</si>
  <si>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</si>
  <si>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</si>
  <si>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</si>
  <si>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</si>
  <si>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</si>
  <si>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</si>
  <si>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</si>
  <si>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</si>
  <si>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</si>
  <si>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</si>
  <si>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</si>
  <si>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</si>
  <si>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</si>
  <si>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</si>
  <si>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</si>
  <si>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</si>
  <si>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</si>
  <si>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</si>
  <si>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</si>
  <si>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</si>
  <si>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</si>
  <si>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</si>
  <si>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</si>
  <si>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</si>
  <si>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</si>
  <si>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</si>
  <si>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</si>
  <si>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</si>
  <si>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</si>
  <si>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</si>
  <si>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</si>
  <si>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</si>
  <si>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</si>
  <si>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</si>
  <si>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</si>
  <si>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</si>
  <si>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</si>
  <si>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</si>
  <si>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</si>
  <si>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</si>
  <si>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</si>
  <si>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</si>
  <si>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</si>
  <si>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</si>
  <si>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</si>
  <si>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</si>
  <si>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</si>
  <si>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</si>
  <si>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</si>
  <si>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</si>
  <si>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</si>
  <si>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</si>
  <si>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</si>
  <si>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</si>
  <si>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</si>
  <si>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</si>
  <si>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</si>
  <si>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</si>
  <si>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</si>
  <si>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</si>
  <si>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</si>
  <si>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</si>
  <si>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</si>
  <si>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</si>
  <si>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</si>
  <si>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</si>
  <si>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</si>
  <si>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</si>
  <si>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</si>
  <si>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</si>
  <si>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</si>
  <si>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</si>
  <si>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</si>
  <si>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</si>
  <si>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</si>
  <si>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</si>
  <si>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</si>
  <si>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</si>
  <si>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</si>
  <si>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</si>
  <si>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</si>
  <si>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</si>
  <si>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</si>
  <si>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</si>
  <si>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</si>
  <si>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</si>
  <si>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</si>
  <si>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</si>
  <si>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</si>
  <si>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</si>
  <si>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</si>
  <si>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</si>
  <si>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</si>
  <si>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</si>
  <si>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</si>
  <si>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</si>
  <si>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</si>
  <si>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</si>
  <si>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</si>
  <si>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</si>
  <si>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</si>
  <si>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</si>
  <si>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</si>
  <si>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</si>
  <si>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</si>
  <si>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</si>
  <si>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</si>
  <si>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</si>
  <si>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</si>
  <si>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</si>
  <si>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</si>
  <si>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</si>
  <si>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</si>
  <si>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</si>
  <si>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</si>
  <si>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</si>
  <si>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</si>
  <si>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</si>
  <si>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</si>
  <si>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</si>
  <si>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</si>
  <si>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</si>
  <si>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</si>
  <si>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</si>
  <si>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</si>
  <si>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</si>
  <si>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</si>
  <si>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</si>
  <si>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</si>
  <si>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</si>
  <si>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</si>
  <si>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</si>
  <si>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</si>
  <si>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</si>
  <si>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</si>
  <si>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</si>
  <si>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</si>
  <si>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</si>
  <si>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</si>
  <si>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</si>
  <si>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</si>
  <si>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</si>
  <si>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</si>
  <si>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</si>
  <si>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</si>
  <si>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</si>
  <si>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</si>
  <si>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</si>
  <si>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</si>
  <si>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</si>
  <si>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</si>
  <si>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</si>
  <si>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</si>
  <si>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</si>
  <si>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</si>
  <si>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</si>
  <si>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</si>
  <si>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</si>
  <si>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</si>
  <si>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</si>
  <si>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</si>
  <si>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</si>
  <si>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</si>
  <si>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</si>
  <si>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</si>
  <si>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</si>
  <si>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</si>
  <si>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</si>
  <si>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</si>
  <si>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</si>
  <si>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</si>
  <si>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</si>
  <si>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</si>
  <si>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</si>
  <si>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</si>
  <si>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</si>
  <si>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</si>
  <si>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</si>
  <si>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</si>
  <si>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</si>
  <si>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</si>
  <si>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</si>
  <si>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</si>
  <si>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</si>
  <si>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</si>
  <si>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</si>
  <si>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</si>
  <si>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</si>
  <si>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</si>
  <si>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</si>
  <si>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</si>
  <si>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</si>
  <si>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</si>
  <si>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</si>
  <si>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</si>
  <si>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</si>
  <si>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</si>
  <si>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</si>
  <si>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</si>
  <si>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</si>
  <si>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</si>
  <si>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</si>
  <si>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</si>
  <si>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</si>
  <si>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</si>
  <si>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</si>
  <si>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</si>
  <si>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</si>
  <si>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</si>
  <si>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</si>
  <si>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</si>
  <si>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</si>
  <si>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</si>
  <si>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</si>
  <si>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</si>
  <si>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</si>
  <si>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</si>
  <si>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</si>
  <si>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</si>
  <si>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</si>
  <si>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</si>
  <si>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</si>
  <si>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</si>
  <si>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</si>
  <si>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</si>
  <si>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</si>
  <si>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</si>
  <si>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</si>
  <si>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</si>
  <si>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</si>
  <si>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</si>
  <si>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</si>
  <si>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</si>
  <si>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</si>
  <si>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</si>
  <si>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</si>
  <si>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</si>
  <si>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</si>
  <si>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</si>
  <si>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</si>
  <si>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</si>
  <si>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</si>
  <si>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</si>
  <si>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</si>
  <si>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</si>
  <si>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</si>
  <si>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</si>
  <si>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</si>
  <si>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</si>
  <si>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</si>
  <si>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</si>
  <si>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</si>
  <si>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</si>
  <si>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</si>
  <si>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</si>
  <si>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</si>
  <si>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</si>
  <si>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</si>
  <si>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</si>
  <si>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</si>
  <si>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</si>
  <si>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</si>
  <si>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</si>
  <si>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</si>
  <si>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</si>
  <si>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</si>
  <si>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</si>
  <si>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</si>
  <si>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</si>
  <si>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</si>
  <si>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</si>
  <si>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</si>
  <si>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</si>
  <si>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</si>
  <si>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</si>
  <si>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</si>
  <si>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</si>
  <si>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</si>
  <si>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</si>
  <si>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</si>
  <si>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</si>
  <si>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</si>
  <si>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</si>
  <si>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</si>
  <si>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</si>
  <si>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</si>
  <si>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</si>
  <si>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</si>
  <si>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</si>
  <si>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</si>
  <si>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</si>
  <si>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</si>
  <si>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</si>
  <si>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</si>
  <si>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</si>
  <si>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</si>
  <si>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</si>
  <si>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</si>
  <si>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</si>
  <si>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</si>
  <si>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</si>
  <si>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</si>
  <si>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</si>
  <si>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</si>
  <si>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</si>
  <si>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</si>
  <si>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</si>
  <si>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</si>
  <si>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</si>
  <si>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</si>
  <si>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</si>
  <si>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</si>
  <si>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</si>
  <si>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</si>
  <si>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</si>
  <si>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</si>
  <si>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</si>
  <si>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</si>
  <si>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</si>
  <si>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</si>
  <si>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</si>
  <si>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</si>
  <si>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</si>
  <si>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</si>
  <si>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</si>
  <si>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</si>
  <si>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</si>
  <si>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</si>
  <si>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</si>
  <si>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</si>
  <si>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</si>
  <si>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</si>
  <si>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</si>
  <si>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</si>
  <si>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</si>
  <si>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</si>
  <si>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</si>
  <si>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</si>
  <si>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</si>
  <si>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</si>
  <si>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</si>
  <si>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</si>
  <si>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</si>
  <si>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</si>
  <si>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</si>
  <si>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</si>
  <si>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</si>
  <si>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</si>
  <si>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</si>
  <si>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</si>
  <si>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</si>
  <si>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</si>
  <si>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</si>
  <si>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</si>
  <si>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</si>
  <si>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</si>
  <si>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</si>
  <si>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</si>
  <si>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</si>
  <si>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</si>
  <si>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</si>
  <si>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</si>
  <si>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</si>
  <si>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</si>
  <si>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</si>
  <si>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</si>
  <si>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</si>
  <si>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</si>
  <si>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</si>
  <si>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</si>
  <si>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</si>
  <si>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</si>
  <si>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</si>
  <si>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</si>
  <si>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</si>
  <si>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</si>
  <si>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</si>
  <si>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</si>
  <si>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</si>
  <si>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</si>
  <si>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</si>
  <si>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</si>
  <si>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</si>
  <si>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</si>
  <si>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</si>
  <si>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</si>
  <si>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</si>
  <si>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</si>
  <si>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</si>
  <si>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</si>
  <si>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</si>
  <si>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</si>
  <si>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</si>
  <si>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</si>
  <si>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</si>
  <si>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</si>
  <si>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</si>
  <si>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</si>
  <si>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</si>
  <si>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</si>
  <si>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</si>
  <si>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</si>
  <si>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</si>
  <si>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</si>
  <si>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</si>
  <si>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</si>
  <si>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</si>
  <si>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</si>
  <si>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</si>
  <si>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</si>
  <si>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</si>
  <si>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</si>
  <si>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</si>
  <si>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</si>
  <si>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</si>
  <si>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</si>
  <si>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</si>
  <si>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</si>
  <si>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</si>
  <si>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</si>
  <si>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</si>
  <si>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</si>
  <si>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</si>
  <si>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</si>
  <si>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</si>
  <si>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</si>
  <si>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</si>
  <si>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</si>
  <si>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</si>
  <si>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</si>
  <si>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</si>
  <si>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</si>
  <si>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</si>
  <si>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</si>
  <si>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</si>
  <si>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</si>
  <si>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</si>
  <si>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</si>
  <si>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</si>
  <si>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</si>
  <si>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</si>
  <si>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</si>
  <si>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</si>
  <si>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</si>
  <si>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</si>
  <si>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</si>
  <si>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</si>
  <si>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</si>
  <si>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</si>
  <si>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</si>
  <si>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</si>
  <si>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</si>
  <si>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</si>
  <si>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</si>
  <si>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</si>
  <si>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</si>
  <si>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</si>
  <si>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</si>
  <si>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</si>
  <si>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</si>
  <si>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</si>
  <si>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</si>
  <si>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</si>
  <si>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</si>
  <si>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</si>
  <si>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</si>
  <si>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</si>
  <si>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</si>
  <si>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</si>
  <si>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</si>
  <si>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</si>
  <si>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</si>
  <si>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</si>
  <si>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</si>
  <si>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</si>
  <si>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</si>
  <si>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</si>
  <si>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</si>
  <si>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</si>
  <si>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</si>
  <si>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</si>
  <si>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</si>
  <si>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</si>
  <si>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</si>
  <si>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</si>
  <si>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</si>
  <si>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</si>
  <si>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</si>
  <si>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</si>
  <si>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</si>
  <si>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</si>
  <si>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</si>
  <si>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</si>
  <si>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</si>
  <si>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</si>
  <si>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</si>
  <si>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</si>
  <si>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</si>
  <si>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</si>
  <si>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</si>
  <si>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</si>
  <si>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</si>
  <si>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</si>
  <si>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</si>
  <si>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</si>
  <si>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</si>
  <si>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</si>
  <si>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</si>
  <si>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</si>
  <si>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</si>
  <si>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</si>
  <si>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</si>
  <si>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</si>
  <si>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</si>
  <si>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</si>
  <si>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</si>
  <si>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</si>
  <si>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</si>
  <si>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</si>
  <si>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</si>
  <si>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</si>
  <si>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</si>
  <si>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</si>
  <si>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</si>
  <si>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</si>
  <si>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</si>
  <si>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</si>
  <si>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</si>
  <si>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</si>
  <si>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</si>
  <si>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</si>
  <si>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</si>
  <si>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</si>
  <si>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</si>
  <si>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</si>
  <si>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</si>
  <si>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</si>
  <si>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</si>
  <si>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</si>
  <si>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</si>
  <si>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</si>
  <si>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</si>
  <si>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</si>
  <si>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</si>
  <si>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</si>
  <si>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</si>
  <si>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</si>
  <si>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</si>
  <si>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</si>
  <si>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</si>
  <si>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</si>
  <si>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</si>
  <si>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</si>
  <si>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</si>
  <si>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</si>
  <si>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</si>
  <si>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</si>
  <si>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</si>
  <si>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</si>
  <si>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</si>
  <si>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</si>
  <si>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</si>
  <si>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</si>
  <si>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</si>
  <si>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</si>
  <si>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</si>
  <si>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</si>
  <si>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</si>
  <si>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</si>
  <si>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</si>
  <si>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</si>
  <si>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</si>
  <si>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</si>
  <si>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</si>
  <si>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</si>
  <si>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</si>
  <si>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</si>
  <si>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</si>
  <si>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</si>
  <si>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</si>
  <si>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</si>
  <si>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</si>
  <si>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</si>
  <si>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</si>
  <si>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</si>
  <si>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</si>
  <si>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</si>
  <si>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</si>
  <si>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</si>
  <si>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</si>
  <si>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</si>
  <si>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</si>
  <si>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</si>
  <si>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</si>
  <si>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</si>
  <si>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</si>
  <si>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</si>
  <si>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</si>
  <si>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</si>
  <si>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</si>
  <si>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</si>
  <si>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</si>
  <si>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</si>
  <si>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</si>
  <si>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</si>
  <si>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</si>
  <si>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</si>
  <si>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</si>
  <si>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</si>
  <si>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</si>
  <si>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</si>
  <si>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</si>
  <si>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</si>
  <si>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</si>
  <si>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</si>
  <si>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</si>
  <si>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</si>
  <si>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</si>
  <si>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</si>
  <si>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</si>
  <si>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</si>
  <si>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</si>
  <si>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</si>
  <si>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</si>
  <si>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</si>
  <si>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</si>
  <si>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</si>
  <si>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</si>
  <si>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</si>
  <si>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</si>
  <si>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</si>
  <si>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</si>
  <si>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</si>
  <si>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</si>
  <si>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</si>
  <si>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</si>
  <si>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</si>
  <si>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</si>
  <si>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</si>
  <si>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</si>
  <si>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</si>
  <si>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</si>
  <si>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</si>
  <si>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</si>
  <si>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</si>
  <si>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</si>
  <si>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</si>
  <si>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</si>
  <si>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</si>
  <si>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</si>
  <si>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</si>
  <si>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</si>
  <si>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</si>
  <si>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</si>
  <si>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</si>
  <si>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</si>
  <si>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</si>
  <si>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</si>
  <si>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</si>
  <si>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</si>
  <si>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</si>
  <si>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</si>
  <si>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</si>
  <si>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</si>
  <si>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</si>
  <si>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</si>
  <si>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</si>
  <si>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</si>
  <si>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</si>
  <si>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</si>
  <si>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</si>
  <si>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</si>
  <si>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</si>
  <si>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</si>
  <si>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</si>
  <si>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</si>
  <si>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</si>
  <si>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</si>
  <si>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</si>
  <si>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</si>
  <si>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</si>
  <si>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</si>
  <si>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</si>
  <si>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</si>
  <si>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</si>
  <si>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</si>
  <si>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</si>
  <si>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</si>
  <si>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</si>
  <si>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</si>
  <si>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</si>
  <si>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</si>
  <si>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</si>
  <si>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</si>
  <si>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</si>
  <si>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</si>
  <si>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</si>
  <si>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</si>
  <si>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</si>
  <si>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</si>
  <si>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</si>
  <si>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</si>
  <si>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</si>
  <si>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</si>
  <si>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</si>
  <si>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</si>
  <si>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</si>
  <si>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</si>
  <si>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</si>
  <si>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</si>
  <si>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</si>
  <si>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</si>
  <si>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</si>
  <si>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</si>
  <si>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</si>
  <si>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</si>
  <si>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</si>
  <si>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</si>
  <si>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</si>
  <si>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</si>
  <si>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</si>
  <si>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</si>
  <si>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</si>
  <si>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</si>
  <si>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</si>
  <si>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</si>
  <si>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</si>
  <si>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</si>
  <si>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</si>
  <si>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</si>
  <si>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</si>
  <si>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</si>
  <si>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</si>
  <si>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</si>
  <si>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</si>
  <si>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</si>
  <si>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</si>
  <si>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</si>
  <si>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</si>
  <si>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</si>
  <si>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</si>
  <si>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</si>
  <si>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</si>
  <si>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</si>
  <si>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</si>
  <si>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</si>
  <si>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</si>
  <si>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</si>
  <si>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</si>
  <si>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</si>
  <si>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</si>
  <si>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</si>
  <si>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</si>
  <si>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</si>
  <si>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</si>
  <si>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</si>
  <si>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</si>
  <si>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</si>
  <si>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</si>
  <si>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</si>
  <si>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</si>
  <si>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</si>
  <si>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</si>
  <si>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</si>
  <si>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</si>
  <si>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</si>
  <si>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</si>
  <si>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</si>
  <si>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</si>
  <si>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</si>
  <si>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</si>
  <si>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</si>
  <si>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</si>
  <si>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</si>
  <si>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</si>
  <si>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</si>
  <si>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</si>
  <si>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</si>
  <si>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</si>
  <si>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</si>
  <si>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</si>
  <si>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</si>
  <si>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</si>
  <si>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</si>
  <si>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</si>
  <si>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</si>
  <si>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</si>
  <si>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</si>
  <si>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</si>
  <si>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</si>
  <si>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</si>
  <si>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</si>
  <si>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</si>
  <si>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</si>
  <si>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</si>
  <si>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</si>
  <si>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</si>
  <si>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</si>
  <si>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</si>
  <si>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</si>
  <si>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</si>
  <si>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</si>
  <si>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</si>
  <si>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</si>
  <si>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</si>
  <si>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</si>
  <si>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</si>
  <si>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</si>
  <si>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</si>
  <si>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</si>
  <si>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</si>
  <si>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</si>
  <si>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</si>
  <si>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</si>
  <si>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</si>
  <si>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</si>
  <si>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</si>
  <si>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</si>
  <si>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</si>
  <si>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</si>
  <si>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</si>
  <si>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</si>
  <si>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</si>
  <si>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</si>
  <si>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</si>
  <si>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</si>
  <si>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</si>
  <si>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</si>
  <si>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</si>
  <si>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</si>
  <si>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</si>
  <si>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</si>
  <si>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</si>
  <si>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</si>
  <si>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</si>
  <si>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</si>
  <si>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</si>
  <si>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</si>
  <si>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</si>
  <si>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</si>
  <si>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</si>
  <si>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</si>
  <si>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</si>
  <si>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</si>
  <si>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</si>
  <si>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</si>
  <si>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</si>
  <si>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</si>
  <si>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</si>
  <si>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</si>
  <si>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</si>
  <si>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</si>
  <si>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</si>
  <si>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</si>
  <si>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</si>
  <si>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</si>
  <si>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</si>
  <si>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</si>
  <si>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</si>
  <si>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</si>
  <si>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</si>
  <si>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</si>
  <si>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</si>
  <si>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</si>
  <si>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</si>
  <si>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</si>
  <si>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</si>
  <si>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</si>
  <si>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</si>
  <si>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</si>
  <si>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</si>
  <si>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</si>
  <si>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</si>
  <si>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</si>
  <si>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</si>
  <si>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</si>
  <si>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</si>
  <si>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</si>
  <si>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</si>
  <si>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</si>
  <si>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</si>
  <si>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</si>
  <si>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</si>
  <si>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</si>
  <si>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</si>
  <si>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</si>
  <si>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</si>
  <si>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</si>
  <si>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</si>
  <si>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</si>
  <si>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</si>
  <si>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</si>
  <si>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</si>
  <si>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</si>
  <si>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</si>
  <si>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</si>
  <si>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</si>
  <si>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</si>
  <si>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</si>
  <si>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</si>
  <si>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</si>
  <si>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</si>
  <si>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</si>
  <si>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</si>
  <si>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</si>
  <si>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</si>
  <si>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</si>
  <si>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</si>
  <si>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</si>
  <si>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</si>
  <si>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</si>
  <si>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</si>
  <si>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</si>
  <si>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</si>
  <si>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</si>
  <si>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</si>
  <si>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</si>
  <si>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</si>
  <si>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</si>
  <si>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</si>
  <si>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</si>
  <si>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</si>
  <si>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</si>
  <si>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</si>
  <si>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</si>
  <si>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</si>
  <si>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</si>
  <si>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</si>
  <si>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</si>
  <si>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</si>
  <si>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</si>
  <si>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</si>
  <si>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</si>
  <si>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</si>
  <si>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</si>
  <si>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</si>
  <si>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</si>
  <si>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</si>
  <si>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</si>
  <si>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</si>
  <si>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</si>
  <si>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</si>
  <si>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</si>
  <si>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</si>
  <si>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</si>
  <si>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</si>
  <si>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</si>
  <si>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</si>
  <si>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</si>
  <si>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</si>
  <si>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</si>
  <si>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</si>
  <si>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</si>
  <si>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</si>
  <si>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</si>
  <si>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</si>
  <si>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</si>
  <si>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</si>
  <si>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</si>
  <si>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</si>
  <si>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</si>
  <si>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</si>
  <si>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</si>
  <si>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</si>
  <si>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</si>
  <si>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</si>
  <si>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</si>
  <si>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</si>
  <si>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</si>
  <si>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</si>
  <si>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</si>
  <si>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</si>
  <si>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</si>
  <si>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</si>
  <si>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</si>
  <si>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</si>
  <si>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</si>
  <si>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</si>
  <si>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</si>
  <si>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</si>
  <si>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</si>
  <si>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</si>
  <si>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</si>
  <si>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</si>
  <si>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</si>
  <si>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</si>
  <si>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</si>
  <si>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</si>
  <si>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</si>
  <si>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</si>
  <si>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</si>
  <si>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</si>
  <si>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</si>
  <si>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</si>
  <si>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</si>
  <si>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</si>
  <si>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</si>
  <si>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</si>
  <si>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</si>
  <si>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</si>
  <si>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</si>
  <si>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</si>
  <si>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</si>
  <si>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</si>
  <si>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</si>
  <si>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</si>
  <si>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</si>
  <si>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</si>
  <si>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</si>
  <si>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</si>
  <si>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</si>
  <si>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</si>
  <si>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</si>
  <si>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</si>
  <si>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</si>
  <si>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</si>
  <si>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</si>
  <si>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</si>
  <si>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</si>
  <si>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</si>
  <si>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</si>
  <si>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</si>
  <si>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</si>
  <si>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</si>
  <si>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</si>
  <si>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</si>
  <si>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</si>
  <si>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</si>
  <si>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</si>
  <si>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</si>
  <si>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</si>
  <si>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</si>
  <si>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</si>
  <si>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</si>
  <si>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</si>
  <si>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</si>
  <si>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</si>
  <si>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</si>
  <si>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</si>
  <si>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</si>
  <si>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</si>
  <si>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</si>
  <si>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</si>
  <si>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</si>
  <si>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</si>
  <si>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</si>
  <si>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</si>
  <si>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</si>
  <si>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</si>
  <si>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</si>
  <si>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</si>
  <si>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</si>
  <si>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</si>
  <si>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</si>
  <si>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</si>
  <si>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</si>
  <si>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</si>
  <si>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</si>
  <si>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</si>
  <si>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</si>
  <si>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</si>
  <si>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</si>
  <si>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</si>
  <si>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</si>
  <si>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</si>
  <si>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</si>
  <si>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</si>
  <si>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</si>
  <si>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</si>
  <si>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</si>
  <si>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</si>
  <si>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</si>
  <si>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</si>
  <si>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</si>
  <si>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</si>
  <si>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</si>
  <si>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</si>
  <si>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</si>
  <si>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</si>
  <si>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</si>
  <si>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</si>
  <si>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</si>
  <si>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</si>
  <si>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</si>
  <si>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</si>
  <si>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</si>
  <si>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</si>
  <si>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</si>
  <si>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</si>
  <si>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</si>
  <si>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</si>
  <si>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</si>
  <si>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</si>
  <si>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</si>
  <si>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</si>
  <si>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</si>
  <si>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</si>
  <si>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</si>
  <si>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</si>
  <si>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</si>
  <si>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</si>
  <si>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</si>
  <si>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</si>
  <si>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</si>
  <si>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</si>
  <si>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</si>
  <si>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</si>
  <si>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</si>
  <si>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</si>
  <si>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</si>
  <si>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</si>
  <si>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</si>
  <si>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</si>
  <si>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</si>
  <si>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</si>
  <si>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</si>
  <si>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</si>
  <si>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</si>
  <si>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</si>
  <si>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</si>
  <si>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</si>
  <si>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</si>
  <si>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</si>
  <si>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</si>
  <si>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</si>
  <si>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</si>
  <si>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</si>
  <si>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</si>
  <si>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</si>
  <si>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</si>
  <si>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</si>
  <si>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</si>
  <si>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</si>
  <si>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</si>
  <si>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</si>
  <si>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Station Upgrades</t>
  </si>
  <si>
    <t>Echo River Transmission Station Upgrades</t>
  </si>
  <si>
    <t>James Warburton</t>
  </si>
  <si>
    <t>System Upgrade</t>
  </si>
  <si>
    <t>In the case where T1 is lost, back up supply comes from  Northern Avenue TS. It is believed that due to the distance to this station, back up supply would be unable to handle peak loading. This would result in rotating customer outages.</t>
  </si>
  <si>
    <t>Probability of event occuring within the next five years between 40 - 85%</t>
  </si>
  <si>
    <t>Probability of event occuring within the next five years between 0 - 5%</t>
  </si>
  <si>
    <t xml:space="preserve">Rotating power interruption to customers fed by 34.5 kV line, until repair to transformer can be performed (~7 days). </t>
  </si>
  <si>
    <t>Power interruption duration decreased. Instead of having to repair T1, "changeover" to spare is preformed, but loading conditions remain unchanged</t>
  </si>
  <si>
    <t>Steelton TS employs a 6 breaker ring bus. Two of the feeders are feeding directly Patrick St. TS ring, while the remaining four feeds 115 kV No. 1 and No. 2 Clergue lines and No. 2 and No. 3 Algoma lines.  In order to maintain the integrity of the ring bus, motorized line disconnect switches need to be utilized so that a line fault on any of these lines can be isolated without having to keep the ring open until the tripped line is re-energized. Addition of the line disconnect switches should also simplify the maintenance procedures in the station where obtaining outage permit from customer is very difficult.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</si>
</sst>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7B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7C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7D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20"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1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107"/>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106"/>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105"/>
    <tableColumn id="18" xr3:uid="{00000000-0010-0000-0000-000012000000}" name="Investment Owner" dataDxfId="104"/>
    <tableColumn id="16" xr3:uid="{00000000-0010-0000-0000-000010000000}" name="OEB Category" dataDxfId="103"/>
    <tableColumn id="17" xr3:uid="{00000000-0010-0000-0000-000011000000}" name="Area" dataDxfId="102"/>
    <tableColumn id="19" xr3:uid="{00000000-0010-0000-0000-000013000000}" name="OEB Section 92 Status" dataDxfId="101"/>
    <tableColumn id="20" xr3:uid="{00000000-0010-0000-0000-000014000000}" name="Customer Relationship Code" dataDxfId="100"/>
    <tableColumn id="21" xr3:uid="{00000000-0010-0000-0000-000015000000}" name="EA Status" dataDxfId="99"/>
    <tableColumn id="22" xr3:uid="{00000000-0010-0000-0000-000016000000}" name="SAP Project/Program" dataDxfId="98"/>
    <tableColumn id="23" xr3:uid="{00000000-0010-0000-0000-000017000000}" name="SAP Variant User Status" dataDxfId="97"/>
    <tableColumn id="24" xr3:uid="{00000000-0010-0000-0000-000018000000}" name="Status" dataDxfId="96"/>
    <tableColumn id="25" xr3:uid="{00000000-0010-0000-0000-000019000000}" name="Status to display" dataDxfId="95"/>
    <tableColumn id="26" xr3:uid="{00000000-0010-0000-0000-00001A000000}" name="Reportable Unit" dataDxfId="94"/>
    <tableColumn id="28" xr3:uid="{00000000-0010-0000-0000-00001C000000}" name="2018-Net" dataDxfId="93"/>
    <tableColumn id="29" xr3:uid="{00000000-0010-0000-0000-00001D000000}" name="2019-Net" dataDxfId="92"/>
    <tableColumn id="30" xr3:uid="{00000000-0010-0000-0000-00001E000000}" name="2020-Net" dataDxfId="91"/>
    <tableColumn id="31" xr3:uid="{00000000-0010-0000-0000-00001F000000}" name="2021-Net" dataDxfId="90"/>
    <tableColumn id="32" xr3:uid="{00000000-0010-0000-0000-000020000000}" name="2022-Net" dataDxfId="89"/>
    <tableColumn id="33" xr3:uid="{00000000-0010-0000-0000-000021000000}" name="2023-Net" dataDxfId="88"/>
    <tableColumn id="34" xr3:uid="{00000000-0010-0000-0000-000022000000}" name="2024-Net" dataDxfId="87"/>
    <tableColumn id="35" xr3:uid="{00000000-0010-0000-0000-000023000000}" name="2025-Net" dataDxfId="86"/>
    <tableColumn id="36" xr3:uid="{00000000-0010-0000-0000-000024000000}" name="2026-Net" dataDxfId="85"/>
    <tableColumn id="37" xr3:uid="{00000000-0010-0000-0000-000025000000}" name="2027-Net" dataDxfId="84"/>
    <tableColumn id="38" xr3:uid="{00000000-0010-0000-0000-000026000000}" name="2018-Gross" dataDxfId="83"/>
    <tableColumn id="39" xr3:uid="{00000000-0010-0000-0000-000027000000}" name="2019-Gross" dataDxfId="82"/>
    <tableColumn id="40" xr3:uid="{00000000-0010-0000-0000-000028000000}" name="2020-Gross" dataDxfId="81"/>
    <tableColumn id="41" xr3:uid="{00000000-0010-0000-0000-000029000000}" name="2021-Gross" dataDxfId="80"/>
    <tableColumn id="42" xr3:uid="{00000000-0010-0000-0000-00002A000000}" name="2022-Gross" dataDxfId="79"/>
    <tableColumn id="43" xr3:uid="{00000000-0010-0000-0000-00002B000000}" name="2023-Gross" dataDxfId="78"/>
    <tableColumn id="44" xr3:uid="{00000000-0010-0000-0000-00002C000000}" name="2024-Gross" dataDxfId="77"/>
    <tableColumn id="45" xr3:uid="{00000000-0010-0000-0000-00002D000000}" name="2025-Gross" dataDxfId="76"/>
    <tableColumn id="46" xr3:uid="{00000000-0010-0000-0000-00002E000000}" name="2026-Gross" dataDxfId="75"/>
    <tableColumn id="47" xr3:uid="{00000000-0010-0000-0000-00002F000000}" name="2027-Gross" dataDxfId="74"/>
    <tableColumn id="48" xr3:uid="{00000000-0010-0000-0000-000030000000}" name="2018-Removal" dataDxfId="73"/>
    <tableColumn id="49" xr3:uid="{00000000-0010-0000-0000-000031000000}" name="2019-Removal" dataDxfId="72"/>
    <tableColumn id="50" xr3:uid="{00000000-0010-0000-0000-000032000000}" name="2020-Removal" dataDxfId="71"/>
    <tableColumn id="51" xr3:uid="{00000000-0010-0000-0000-000033000000}" name="2021-Removal" dataDxfId="70"/>
    <tableColumn id="52" xr3:uid="{00000000-0010-0000-0000-000034000000}" name="2022-Removal" dataDxfId="69"/>
    <tableColumn id="53" xr3:uid="{00000000-0010-0000-0000-000035000000}" name="2023-Removal" dataDxfId="68"/>
    <tableColumn id="54" xr3:uid="{00000000-0010-0000-0000-000036000000}" name="2024-Removal" dataDxfId="67"/>
    <tableColumn id="55" xr3:uid="{00000000-0010-0000-0000-000037000000}" name="2025-Removal" dataDxfId="66"/>
    <tableColumn id="56" xr3:uid="{00000000-0010-0000-0000-000038000000}" name="2026-Removal" dataDxfId="65"/>
    <tableColumn id="57" xr3:uid="{00000000-0010-0000-0000-000039000000}" name="2027-Removal" dataDxfId="64"/>
    <tableColumn id="58" xr3:uid="{00000000-0010-0000-0000-00003A000000}" name="All-RemovalPerc" dataDxfId="63"/>
    <tableColumn id="59" xr3:uid="{00000000-0010-0000-0000-00003B000000}" name="Removal % " dataDxfId="62"/>
    <tableColumn id="60" xr3:uid="{00000000-0010-0000-0000-00003C000000}" name="2018-CC" dataDxfId="61"/>
    <tableColumn id="61" xr3:uid="{00000000-0010-0000-0000-00003D000000}" name="2019-CC" dataDxfId="60"/>
    <tableColumn id="62" xr3:uid="{00000000-0010-0000-0000-00003E000000}" name="2020-CC" dataDxfId="59"/>
    <tableColumn id="63" xr3:uid="{00000000-0010-0000-0000-00003F000000}" name="2021-CC" dataDxfId="58"/>
    <tableColumn id="64" xr3:uid="{00000000-0010-0000-0000-000040000000}" name="2022-CC" dataDxfId="57"/>
    <tableColumn id="65" xr3:uid="{00000000-0010-0000-0000-000041000000}" name="2023-CC" dataDxfId="56"/>
    <tableColumn id="66" xr3:uid="{00000000-0010-0000-0000-000042000000}" name="2024-CC" dataDxfId="55"/>
    <tableColumn id="67" xr3:uid="{00000000-0010-0000-0000-000043000000}" name="2025-CC" dataDxfId="54"/>
    <tableColumn id="68" xr3:uid="{00000000-0010-0000-0000-000044000000}" name="2026-CC" dataDxfId="53"/>
    <tableColumn id="69" xr3:uid="{00000000-0010-0000-0000-000045000000}" name="2027-CC" dataDxfId="52"/>
    <tableColumn id="70" xr3:uid="{00000000-0010-0000-0000-000046000000}" name="2018-ACCOMP" dataDxfId="51"/>
    <tableColumn id="71" xr3:uid="{00000000-0010-0000-0000-000047000000}" name="2019-ACCOMP" dataDxfId="50"/>
    <tableColumn id="72" xr3:uid="{00000000-0010-0000-0000-000048000000}" name="2020-ACCOMP" dataDxfId="49"/>
    <tableColumn id="73" xr3:uid="{00000000-0010-0000-0000-000049000000}" name="2021-ACCOMP" dataDxfId="48"/>
    <tableColumn id="74" xr3:uid="{00000000-0010-0000-0000-00004A000000}" name="2022-ACCOMP" dataDxfId="47"/>
    <tableColumn id="75" xr3:uid="{00000000-0010-0000-0000-00004B000000}" name="2023-ACCOMP" dataDxfId="46"/>
    <tableColumn id="76" xr3:uid="{00000000-0010-0000-0000-00004C000000}" name="2024-ACCOMP" dataDxfId="45"/>
    <tableColumn id="77" xr3:uid="{00000000-0010-0000-0000-00004D000000}" name="2025-ACCOMP" dataDxfId="44"/>
    <tableColumn id="78" xr3:uid="{00000000-0010-0000-0000-00004E000000}" name="2026-ACCOMP" dataDxfId="43"/>
    <tableColumn id="79" xr3:uid="{00000000-0010-0000-0000-00004F000000}" name="2027-ACCOMP" dataDxfId="42"/>
    <tableColumn id="80" xr3:uid="{00000000-0010-0000-0000-000050000000}" name="BCS Approval Date" dataDxfId="41"/>
    <tableColumn id="81" xr3:uid="{00000000-0010-0000-0000-000051000000}" name="All-IS" dataDxfId="40"/>
    <tableColumn id="82" xr3:uid="{00000000-0010-0000-0000-000052000000}" name="Third Party Request " dataDxfId="39"/>
    <tableColumn id="83" xr3:uid="{00000000-0010-0000-0000-000053000000}" name="Third Party Request Description " dataDxfId="38"/>
    <tableColumn id="84" xr3:uid="{00000000-0010-0000-0000-000054000000}" name="Immediate / Short-Term Compliance Requirement " dataDxfId="37"/>
    <tableColumn id="85" xr3:uid="{00000000-0010-0000-0000-000055000000}" name="Immediate / Short-Term Compliance Requirement Description " dataDxfId="36"/>
    <tableColumn id="86" xr3:uid="{00000000-0010-0000-0000-000056000000}" name="Forecast is based on signed 3rd Party Contracts " dataDxfId="35"/>
    <tableColumn id="87" xr3:uid="{00000000-0010-0000-0000-000057000000}" name="Contractual / Political Commitments Description " dataDxfId="34"/>
    <tableColumn id="88" xr3:uid="{00000000-0010-0000-0000-000058000000}" name="Corrective Maintenance/Demand Replacements " dataDxfId="33"/>
    <tableColumn id="89" xr3:uid="{00000000-0010-0000-0000-000059000000}" name="Customer Engagement " dataDxfId="32"/>
    <tableColumn id="90" xr3:uid="{00000000-0010-0000-0000-00005A000000}" name="Customer Engagement Considerations " dataDxfId="31"/>
    <tableColumn id="91" xr3:uid="{00000000-0010-0000-0000-00005B000000}" name="Political Commitments " dataDxfId="30"/>
    <tableColumn id="92" xr3:uid="{00000000-0010-0000-0000-00005C000000}" name="Preventative Maintenance/System Renewal " dataDxfId="29"/>
    <tableColumn id="93" xr3:uid="{00000000-0010-0000-0000-00005D000000}" name="Productivity Embedded " dataDxfId="28"/>
    <tableColumn id="94" xr3:uid="{00000000-0010-0000-0000-00005E000000}" name="Productivity Enablement " dataDxfId="27"/>
    <tableColumn id="95" xr3:uid="{00000000-0010-0000-0000-00005F000000}" name="Strategic" dataDxfId="26"/>
    <tableColumn id="96" xr3:uid="{00000000-0010-0000-0000-000060000000}" name="Strategic " dataDxfId="25"/>
    <tableColumn id="97" xr3:uid="{00000000-0010-0000-0000-000061000000}" name="# of Breaker Reductions " dataDxfId="24"/>
    <tableColumn id="98" xr3:uid="{00000000-0010-0000-0000-000062000000}" name="# of Transformer Reductions " dataDxfId="23"/>
    <tableColumn id="99" xr3:uid="{00000000-0010-0000-0000-000063000000}" name="Alternative Name"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9" zoomScaleNormal="100" workbookViewId="0">
      <selection activeCell="C86" sqref="C8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Systems_11111_Echo River Transmission Station Upgrades_Station UpgradesSystem Upgrade</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12891</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12889</v>
      </c>
      <c r="D12" s="7" t="s">
        <v>9702</v>
      </c>
      <c r="E12" s="46" t="s">
        <v>2524</v>
      </c>
      <c r="F12" s="9" t="s">
        <v>11</v>
      </c>
      <c r="G12" s="46" t="s">
        <v>7449</v>
      </c>
      <c r="H12" s="9" t="s">
        <v>12</v>
      </c>
      <c r="I12" s="46" t="e">
        <f>VLOOKUP(TEXT(C11,0),Table2[#All],16,0)</f>
        <v>#N/A</v>
      </c>
    </row>
    <row r="13" spans="2:9" ht="30" outlineLevel="1">
      <c r="B13" s="7" t="s">
        <v>2527</v>
      </c>
      <c r="C13" s="45" t="s">
        <v>12892</v>
      </c>
      <c r="D13" s="7" t="s">
        <v>9524</v>
      </c>
      <c r="E13" s="46" t="s">
        <v>2524</v>
      </c>
      <c r="F13" s="9" t="s">
        <v>8</v>
      </c>
      <c r="G13" s="46" t="e">
        <f>VLOOKUP(TEXT(C11,0),Table2[#All],13,0)</f>
        <v>#N/A</v>
      </c>
      <c r="H13" s="9" t="s">
        <v>9</v>
      </c>
      <c r="I13" s="46" t="s">
        <v>8605</v>
      </c>
    </row>
    <row r="14" spans="2:9" ht="27" customHeight="1" outlineLevel="1">
      <c r="B14" s="9" t="s">
        <v>2528</v>
      </c>
      <c r="C14" s="45" t="s">
        <v>12890</v>
      </c>
      <c r="D14" s="9" t="s">
        <v>10</v>
      </c>
      <c r="E14" s="46" t="e">
        <f>VLOOKUP(TEXT(C11,0),Table2[#All],3,0)</f>
        <v>#N/A</v>
      </c>
      <c r="F14" s="9" t="s">
        <v>15</v>
      </c>
      <c r="G14" s="46" t="e">
        <f>VLOOKUP(TEXT(C11,0),Table2[#All],11,0)</f>
        <v>#N/A</v>
      </c>
      <c r="H14" s="9" t="s">
        <v>17</v>
      </c>
      <c r="I14" s="46" t="s">
        <v>154</v>
      </c>
    </row>
    <row r="15" spans="2:9" ht="210" outlineLevel="1">
      <c r="B15" s="9" t="s">
        <v>18</v>
      </c>
      <c r="C15" s="48" t="s">
        <v>12898</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4</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4</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4</v>
      </c>
      <c r="D57" s="19" t="s">
        <v>3072</v>
      </c>
      <c r="E57" s="19"/>
      <c r="F57" s="20"/>
      <c r="G57" s="20"/>
      <c r="H57" s="20"/>
      <c r="I57" s="20"/>
    </row>
    <row r="58" spans="1:9" ht="103.9" customHeight="1" outlineLevel="1">
      <c r="B58" s="7" t="s">
        <v>72</v>
      </c>
      <c r="C58" s="48" t="s">
        <v>12893</v>
      </c>
      <c r="D58" s="9" t="s">
        <v>73</v>
      </c>
      <c r="E58" s="46" t="s">
        <v>295</v>
      </c>
      <c r="F58" s="9" t="s">
        <v>74</v>
      </c>
      <c r="G58" s="46" t="s">
        <v>308</v>
      </c>
      <c r="H58" s="52"/>
      <c r="I58" s="52"/>
    </row>
    <row r="59" spans="1:9" ht="103.9" customHeight="1" outlineLevel="1">
      <c r="B59" s="7" t="s">
        <v>75</v>
      </c>
      <c r="C59" s="48">
        <v>4</v>
      </c>
      <c r="D59" s="9" t="s">
        <v>76</v>
      </c>
      <c r="E59" s="48" t="s">
        <v>12896</v>
      </c>
      <c r="F59" s="9" t="s">
        <v>77</v>
      </c>
      <c r="G59" s="48">
        <v>4</v>
      </c>
      <c r="H59" s="9" t="s">
        <v>78</v>
      </c>
      <c r="I59" s="48" t="s">
        <v>12897</v>
      </c>
    </row>
    <row r="60" spans="1:9" ht="103.9" customHeight="1" outlineLevel="1">
      <c r="B60" s="7" t="s">
        <v>79</v>
      </c>
      <c r="C60" s="48">
        <v>4</v>
      </c>
      <c r="D60" s="9" t="s">
        <v>80</v>
      </c>
      <c r="E60" s="48" t="s">
        <v>12894</v>
      </c>
      <c r="F60" s="9" t="s">
        <v>81</v>
      </c>
      <c r="G60" s="48">
        <v>1</v>
      </c>
      <c r="H60" s="9" t="s">
        <v>82</v>
      </c>
      <c r="I60" s="48" t="s">
        <v>12895</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c r="D73" s="23" t="s">
        <v>92</v>
      </c>
      <c r="E73" s="95" t="e">
        <f>IF($E$15&lt;&gt;"Executing",C78*$E$70*-1,VLOOKUP(TEXT($C$11,0),Table2[#All],50,0))</f>
        <v>#VALUE!</v>
      </c>
      <c r="F73" s="23" t="s">
        <v>93</v>
      </c>
      <c r="G73" s="95" t="e">
        <f>VLOOKUP(TEXT($C$11,0),Table2[#All],62,0)</f>
        <v>#N/A</v>
      </c>
      <c r="H73" s="23" t="s">
        <v>12675</v>
      </c>
      <c r="I73" s="95">
        <v>0</v>
      </c>
    </row>
    <row r="74" spans="2:9" outlineLevel="2">
      <c r="B74" s="23" t="s">
        <v>94</v>
      </c>
      <c r="C74" s="95"/>
      <c r="D74" s="23" t="s">
        <v>95</v>
      </c>
      <c r="E74" s="95" t="e">
        <f>IF($E$15&lt;&gt;"Executing",C79*$E$70*-1,VLOOKUP(TEXT($C$11,0),Table2[#All],51,0))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IF($E$15&lt;&gt;"Executing",C76*$E$70*-1,VLOOKUP(TEXT($C$11,0),Table2[#All],53,0))</f>
        <v>#VALUE!</v>
      </c>
      <c r="F76" s="23" t="s">
        <v>102</v>
      </c>
      <c r="G76" s="95" t="e">
        <f>VLOOKUP(TEXT($C$11,0),Table2[#All],65,0)</f>
        <v>#N/A</v>
      </c>
      <c r="H76" s="23" t="s">
        <v>12678</v>
      </c>
      <c r="I76" s="95">
        <v>0</v>
      </c>
    </row>
    <row r="77" spans="2:9" outlineLevel="2">
      <c r="B77" s="23" t="s">
        <v>103</v>
      </c>
      <c r="C77" s="95"/>
      <c r="D77" s="23" t="s">
        <v>104</v>
      </c>
      <c r="E77" s="95" t="e">
        <f>IF($E$15&lt;&gt;"Executing",C77*$E$70*-1,VLOOKUP(TEXT($C$11,0),Table2[#All],54,0))</f>
        <v>#VALUE!</v>
      </c>
      <c r="F77" s="23" t="s">
        <v>105</v>
      </c>
      <c r="G77" s="95" t="e">
        <f>VLOOKUP(TEXT($C$11,0),Table2[#All],66,0)</f>
        <v>#N/A</v>
      </c>
      <c r="H77" s="23" t="s">
        <v>12679</v>
      </c>
      <c r="I77" s="95">
        <v>0</v>
      </c>
    </row>
    <row r="78" spans="2:9" outlineLevel="2">
      <c r="B78" s="23" t="s">
        <v>106</v>
      </c>
      <c r="C78" s="95">
        <v>300000</v>
      </c>
      <c r="D78" s="23" t="s">
        <v>107</v>
      </c>
      <c r="E78" s="95" t="e">
        <f>IF($E$15&lt;&gt;"Executing",#REF!*$E$70*-1,VLOOKUP(TEXT($C$11,0),Table2[#All],55,0))</f>
        <v>#REF!</v>
      </c>
      <c r="F78" s="23" t="s">
        <v>108</v>
      </c>
      <c r="G78" s="95" t="e">
        <f>VLOOKUP(TEXT($C$11,0),Table2[#All],67,0)</f>
        <v>#N/A</v>
      </c>
      <c r="H78" s="23" t="s">
        <v>12680</v>
      </c>
      <c r="I78" s="95">
        <v>0</v>
      </c>
    </row>
    <row r="79" spans="2:9" outlineLevel="2">
      <c r="B79" s="23" t="s">
        <v>109</v>
      </c>
      <c r="C79" s="95">
        <v>300000</v>
      </c>
      <c r="D79" s="23" t="s">
        <v>110</v>
      </c>
      <c r="E79" s="95" t="e">
        <f>IF($E$15&lt;&gt;"Executing",#REF!*$E$70*-1,VLOOKUP(TEXT($C$11,0),Table2[#All],56,0))</f>
        <v>#REF!</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45658</v>
      </c>
      <c r="D85" s="26" t="s">
        <v>120</v>
      </c>
      <c r="E85" s="56">
        <v>45658</v>
      </c>
      <c r="F85" s="52"/>
      <c r="G85" s="52"/>
    </row>
    <row r="86" spans="2:9" outlineLevel="2">
      <c r="B86" s="26" t="s">
        <v>2514</v>
      </c>
      <c r="C86" s="56">
        <v>45658</v>
      </c>
      <c r="D86" s="26" t="s">
        <v>121</v>
      </c>
      <c r="E86" s="56">
        <v>45658</v>
      </c>
      <c r="F86" s="52"/>
      <c r="G86" s="52"/>
    </row>
    <row r="87" spans="2:9" outlineLevel="2">
      <c r="B87" s="26" t="s">
        <v>2517</v>
      </c>
      <c r="C87" s="56">
        <v>46387</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v>4</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4</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21" priority="14">
      <formula>$C$35="Yes"</formula>
    </cfRule>
  </conditionalFormatting>
  <conditionalFormatting sqref="A33:XFD33">
    <cfRule type="expression" dxfId="20" priority="9">
      <formula>$C$35="Yes"</formula>
    </cfRule>
  </conditionalFormatting>
  <conditionalFormatting sqref="D65">
    <cfRule type="expression" dxfId="19" priority="11">
      <formula>$C$35="Yes"</formula>
    </cfRule>
  </conditionalFormatting>
  <conditionalFormatting sqref="D66">
    <cfRule type="expression" dxfId="18" priority="10">
      <formula>$C$35="Yes"</formula>
    </cfRule>
  </conditionalFormatting>
  <conditionalFormatting sqref="E65:E66">
    <cfRule type="expression" dxfId="17" priority="4">
      <formula>$C$35="Yes"</formula>
    </cfRule>
  </conditionalFormatting>
  <conditionalFormatting sqref="I63:I64">
    <cfRule type="expression" dxfId="16" priority="3">
      <formula>$C$35="Yes"</formula>
    </cfRule>
  </conditionalFormatting>
  <conditionalFormatting sqref="E63">
    <cfRule type="expression" dxfId="15" priority="2">
      <formula>$C$35="Yes"</formula>
    </cfRule>
  </conditionalFormatting>
  <conditionalFormatting sqref="G106">
    <cfRule type="expression" dxfId="14"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27353238-31D9-4676-A00F-8D4C50D26346}"/>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280300</vt:r8>
  </property>
</Properties>
</file>