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A0815902-23F5-431A-9B20-DB0C9DDFF3FD}"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54" r:id="rId12"/>
    <pivotCache cacheId="55" r:id="rId13"/>
    <pivotCache cacheId="56" r:id="rId14"/>
  </pivotCaches>
</workbook>
</file>

<file path=xl/calcChain.xml><?xml version="1.0" encoding="utf-8"?>
<calcChain xmlns="http://schemas.openxmlformats.org/spreadsheetml/2006/main">
  <c r="E93" i="1" l="1"/>
  <c r="C78" i="1"/>
  <c r="C98" i="1"/>
  <c r="C77" i="1"/>
  <c r="C96" i="1"/>
  <c r="C97" i="1"/>
  <c r="C76" i="1" l="1"/>
  <c r="C75" i="1"/>
  <c r="C95" i="1" l="1"/>
  <c r="C94" i="1"/>
  <c r="C73" i="1"/>
  <c r="C72" i="1"/>
  <c r="C93" i="1"/>
  <c r="G2"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E105" i="1" l="1"/>
  <c r="E81" i="1"/>
  <c r="G80" i="1"/>
  <c r="G79" i="1"/>
  <c r="G78" i="1"/>
  <c r="G77" i="1"/>
  <c r="G76" i="1"/>
  <c r="G75" i="1"/>
  <c r="G74" i="1"/>
  <c r="G73" i="1"/>
  <c r="G72" i="1"/>
  <c r="C74"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5"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3" i="1" l="1"/>
  <c r="C10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BRODIE Aline</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E94" authorId="1" shapeId="0" xr:uid="{00000000-0006-0000-0000-00000D000000}">
      <text>
        <r>
          <rPr>
            <b/>
            <sz val="8"/>
            <color indexed="81"/>
            <rFont val="Tahoma"/>
            <family val="2"/>
          </rPr>
          <t>Gamaliel Obinyan:
Replacement numbers were not quoted as part of the project proposal or planner estimate. Assumed that the project was estimated as a "bucket" to accommodate potential structure replacements as required. From conversations with HOSSM, they estimate replacing approximately 37 structures per year.</t>
        </r>
        <r>
          <rPr>
            <sz val="8"/>
            <color indexed="81"/>
            <rFont val="Tahoma"/>
            <family val="2"/>
          </rPr>
          <t xml:space="preserve">
</t>
        </r>
      </text>
    </comment>
    <comment ref="G102" authorId="0" shapeId="0" xr:uid="{00000000-0006-0000-0000-00000E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<sst xmlns="http://schemas.openxmlformats.org/spreadsheetml/2006/main" count="181678" uniqueCount="12907">
  <si>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</si>
  <si>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</si>
  <si>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</si>
  <si>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</si>
  <si>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</si>
  <si>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</si>
  <si>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</si>
  <si>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</si>
  <si>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</si>
  <si>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</si>
  <si>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</si>
  <si>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</si>
  <si>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</si>
  <si>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</si>
  <si>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</si>
  <si>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</si>
  <si>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</si>
  <si>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</si>
  <si>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</si>
  <si>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</si>
  <si>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</si>
  <si>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</si>
  <si>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</si>
  <si>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</si>
  <si>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</si>
  <si>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</si>
  <si>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</si>
  <si>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</si>
  <si>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</si>
  <si>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</si>
  <si>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</si>
  <si>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</si>
  <si>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</si>
  <si>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</si>
  <si>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</si>
  <si>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</si>
  <si>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</si>
  <si>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</si>
  <si>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</si>
  <si>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</si>
  <si>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</si>
  <si>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</si>
  <si>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</si>
  <si>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</si>
  <si>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</si>
  <si>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</si>
  <si>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</si>
  <si>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</si>
  <si>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</si>
  <si>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</si>
  <si>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</si>
  <si>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</si>
  <si>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</si>
  <si>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</si>
  <si>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</si>
  <si>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</si>
  <si>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</si>
  <si>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</si>
  <si>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</si>
  <si>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</si>
  <si>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</si>
  <si>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</si>
  <si>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</si>
  <si>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</si>
  <si>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</si>
  <si>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</si>
  <si>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</si>
  <si>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</si>
  <si>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</si>
  <si>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</si>
  <si>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</si>
  <si>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</si>
  <si>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</si>
  <si>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</si>
  <si>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</si>
  <si>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</si>
  <si>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</si>
  <si>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</si>
  <si>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</si>
  <si>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</si>
  <si>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</si>
  <si>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</si>
  <si>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</si>
  <si>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</si>
  <si>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</si>
  <si>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</si>
  <si>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</si>
  <si>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</si>
  <si>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</si>
  <si>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</si>
  <si>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</si>
  <si>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</si>
  <si>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</si>
  <si>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</si>
  <si>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</si>
  <si>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</si>
  <si>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</si>
  <si>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</si>
  <si>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</si>
  <si>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</si>
  <si>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</si>
  <si>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</si>
  <si>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</si>
  <si>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</si>
  <si>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</si>
  <si>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</si>
  <si>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</si>
  <si>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</si>
  <si>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</si>
  <si>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</si>
  <si>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</si>
  <si>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</si>
  <si>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</si>
  <si>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</si>
  <si>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</si>
  <si>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</si>
  <si>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</si>
  <si>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</si>
  <si>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</si>
  <si>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</si>
  <si>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</si>
  <si>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</si>
  <si>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</si>
  <si>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</si>
  <si>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</si>
  <si>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</si>
  <si>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</si>
  <si>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</si>
  <si>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</si>
  <si>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</si>
  <si>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</si>
  <si>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</si>
  <si>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</si>
  <si>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</si>
  <si>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</si>
  <si>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</si>
  <si>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</si>
  <si>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</si>
  <si>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</si>
  <si>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</si>
  <si>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</si>
  <si>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</si>
  <si>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</si>
  <si>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</si>
  <si>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</si>
  <si>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</si>
  <si>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</si>
  <si>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</si>
  <si>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</si>
  <si>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</si>
  <si>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</si>
  <si>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</si>
  <si>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</si>
  <si>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</si>
  <si>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</si>
  <si>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</si>
  <si>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</si>
  <si>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</si>
  <si>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</si>
  <si>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</si>
  <si>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</si>
  <si>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</si>
  <si>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</si>
  <si>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</si>
  <si>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</si>
  <si>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</si>
  <si>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</si>
  <si>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</si>
  <si>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</si>
  <si>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</si>
  <si>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</si>
  <si>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</si>
  <si>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</si>
  <si>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</si>
  <si>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</si>
  <si>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</si>
  <si>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</si>
  <si>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</si>
  <si>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</si>
  <si>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</si>
  <si>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</si>
  <si>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</si>
  <si>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</si>
  <si>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</si>
  <si>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</si>
  <si>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</si>
  <si>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</si>
  <si>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</si>
  <si>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</si>
  <si>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</si>
  <si>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</si>
  <si>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</si>
  <si>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</si>
  <si>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</si>
  <si>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</si>
  <si>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</si>
  <si>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</si>
  <si>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</si>
  <si>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</si>
  <si>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</si>
  <si>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</si>
  <si>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</si>
  <si>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</si>
  <si>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</si>
  <si>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</si>
  <si>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</si>
  <si>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</si>
  <si>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</si>
  <si>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</si>
  <si>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</si>
  <si>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</si>
  <si>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</si>
  <si>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</si>
  <si>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</si>
  <si>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</si>
  <si>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</si>
  <si>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</si>
  <si>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</si>
  <si>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</si>
  <si>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</si>
  <si>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</si>
  <si>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</si>
  <si>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</si>
  <si>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</si>
  <si>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</si>
  <si>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</si>
  <si>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</si>
  <si>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</si>
  <si>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</si>
  <si>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</si>
  <si>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</si>
  <si>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</si>
  <si>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</si>
  <si>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</si>
  <si>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</si>
  <si>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</si>
  <si>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</si>
  <si>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</si>
  <si>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</si>
  <si>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</si>
  <si>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</si>
  <si>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</si>
  <si>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</si>
  <si>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</si>
  <si>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</si>
  <si>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</si>
  <si>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</si>
  <si>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</si>
  <si>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</si>
  <si>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</si>
  <si>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</si>
  <si>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</si>
  <si>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</si>
  <si>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</si>
  <si>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</si>
  <si>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</si>
  <si>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</si>
  <si>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</si>
  <si>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</si>
  <si>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</si>
  <si>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</si>
  <si>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</si>
  <si>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</si>
  <si>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</si>
  <si>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</si>
  <si>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</si>
  <si>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</si>
  <si>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</si>
  <si>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</si>
  <si>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</si>
  <si>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</si>
  <si>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</si>
  <si>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</si>
  <si>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</si>
  <si>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</si>
  <si>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</si>
  <si>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</si>
  <si>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</si>
  <si>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</si>
  <si>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</si>
  <si>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</si>
  <si>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</si>
  <si>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</si>
  <si>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</si>
  <si>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</si>
  <si>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</si>
  <si>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</si>
  <si>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</si>
  <si>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</si>
  <si>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</si>
  <si>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</si>
  <si>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</si>
  <si>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</si>
  <si>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</si>
  <si>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</si>
  <si>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</si>
  <si>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</si>
  <si>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</si>
  <si>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</si>
  <si>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</si>
  <si>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</si>
  <si>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</si>
  <si>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</si>
  <si>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</si>
  <si>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</si>
  <si>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</si>
  <si>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</si>
  <si>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</si>
  <si>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</si>
  <si>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</si>
  <si>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</si>
  <si>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</si>
  <si>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</si>
  <si>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</si>
  <si>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</si>
  <si>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</si>
  <si>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</si>
  <si>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</si>
  <si>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</si>
  <si>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</si>
  <si>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</si>
  <si>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</si>
  <si>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</si>
  <si>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</si>
  <si>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</si>
  <si>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</si>
  <si>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</si>
  <si>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</si>
  <si>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</si>
  <si>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</si>
  <si>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</si>
  <si>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</si>
  <si>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</si>
  <si>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</si>
  <si>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</si>
  <si>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</si>
  <si>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</si>
  <si>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</si>
  <si>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</si>
  <si>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</si>
  <si>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</si>
  <si>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</si>
  <si>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</si>
  <si>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</si>
  <si>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</si>
  <si>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</si>
  <si>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</si>
  <si>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</si>
  <si>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</si>
  <si>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</si>
  <si>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</si>
  <si>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</si>
  <si>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</si>
  <si>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</si>
  <si>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</si>
  <si>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</si>
  <si>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</si>
  <si>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</si>
  <si>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</si>
  <si>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</si>
  <si>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</si>
  <si>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</si>
  <si>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</si>
  <si>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</si>
  <si>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</si>
  <si>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</si>
  <si>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</si>
  <si>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</si>
  <si>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</si>
  <si>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</si>
  <si>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</si>
  <si>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</si>
  <si>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</si>
  <si>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</si>
  <si>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</si>
  <si>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</si>
  <si>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</si>
  <si>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</si>
  <si>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</si>
  <si>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</si>
  <si>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</si>
  <si>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</si>
  <si>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</si>
  <si>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</si>
  <si>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</si>
  <si>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</si>
  <si>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</si>
  <si>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</si>
  <si>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</si>
  <si>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</si>
  <si>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</si>
  <si>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</si>
  <si>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</si>
  <si>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</si>
  <si>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</si>
  <si>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</si>
  <si>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</si>
  <si>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</si>
  <si>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</si>
  <si>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</si>
  <si>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</si>
  <si>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</si>
  <si>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</si>
  <si>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</si>
  <si>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</si>
  <si>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</si>
  <si>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</si>
  <si>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</si>
  <si>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</si>
  <si>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</si>
  <si>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</si>
  <si>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</si>
  <si>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</si>
  <si>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</si>
  <si>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</si>
  <si>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</si>
  <si>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</si>
  <si>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</si>
  <si>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</si>
  <si>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</si>
  <si>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</si>
  <si>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</si>
  <si>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</si>
  <si>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</si>
  <si>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</si>
  <si>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</si>
  <si>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</si>
  <si>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</si>
  <si>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</si>
  <si>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</si>
  <si>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</si>
  <si>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</si>
  <si>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</si>
  <si>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</si>
  <si>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</si>
  <si>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</si>
  <si>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</si>
  <si>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</si>
  <si>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</si>
  <si>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</si>
  <si>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</si>
  <si>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</si>
  <si>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</si>
  <si>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</si>
  <si>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</si>
  <si>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</si>
  <si>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</si>
  <si>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</si>
  <si>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</si>
  <si>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</si>
  <si>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</si>
  <si>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</si>
  <si>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</si>
  <si>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</si>
  <si>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</si>
  <si>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</si>
  <si>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</si>
  <si>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</si>
  <si>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</si>
  <si>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</si>
  <si>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</si>
  <si>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</si>
  <si>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</si>
  <si>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</si>
  <si>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</si>
  <si>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</si>
  <si>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</si>
  <si>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</si>
  <si>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</si>
  <si>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</si>
  <si>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</si>
  <si>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</si>
  <si>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</si>
  <si>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</si>
  <si>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</si>
  <si>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</si>
  <si>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</si>
  <si>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</si>
  <si>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</si>
  <si>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</si>
  <si>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</si>
  <si>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</si>
  <si>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</si>
  <si>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</si>
  <si>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</si>
  <si>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</si>
  <si>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</si>
  <si>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</si>
  <si>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</si>
  <si>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</si>
  <si>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</si>
  <si>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</si>
  <si>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</si>
  <si>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</si>
  <si>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</si>
  <si>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</si>
  <si>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</si>
  <si>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</si>
  <si>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</si>
  <si>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</si>
  <si>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</si>
  <si>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</si>
  <si>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</si>
  <si>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</si>
  <si>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</si>
  <si>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</si>
  <si>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</si>
  <si>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</si>
  <si>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</si>
  <si>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</si>
  <si>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</si>
  <si>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</si>
  <si>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</si>
  <si>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</si>
  <si>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</si>
  <si>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</si>
  <si>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</si>
  <si>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</si>
  <si>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</si>
  <si>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</si>
  <si>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</si>
  <si>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</si>
  <si>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</si>
  <si>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</si>
  <si>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</si>
  <si>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</si>
  <si>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</si>
  <si>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</si>
  <si>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</si>
  <si>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</si>
  <si>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</si>
  <si>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</si>
  <si>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</si>
  <si>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</si>
  <si>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</si>
  <si>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</si>
  <si>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</si>
  <si>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</si>
  <si>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</si>
  <si>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</si>
  <si>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</si>
  <si>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</si>
  <si>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</si>
  <si>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</si>
  <si>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</si>
  <si>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</si>
  <si>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</si>
  <si>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</si>
  <si>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</si>
  <si>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</si>
  <si>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</si>
  <si>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</si>
  <si>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</si>
  <si>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</si>
  <si>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</si>
  <si>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</si>
  <si>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</si>
  <si>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</si>
  <si>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</si>
  <si>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</si>
  <si>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</si>
  <si>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</si>
  <si>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</si>
  <si>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</si>
  <si>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</si>
  <si>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</si>
  <si>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</si>
  <si>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</si>
  <si>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</si>
  <si>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</si>
  <si>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</si>
  <si>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</si>
  <si>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</si>
  <si>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</si>
  <si>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</si>
  <si>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</si>
  <si>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</si>
  <si>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</si>
  <si>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</si>
  <si>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</si>
  <si>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</si>
  <si>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</si>
  <si>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</si>
  <si>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</si>
  <si>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</si>
  <si>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</si>
  <si>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</si>
  <si>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</si>
  <si>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</si>
  <si>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</si>
  <si>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</si>
  <si>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</si>
  <si>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</si>
  <si>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</si>
  <si>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</si>
  <si>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</si>
  <si>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</si>
  <si>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</si>
  <si>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</si>
  <si>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</si>
  <si>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</si>
  <si>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</si>
  <si>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</si>
  <si>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</si>
  <si>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</si>
  <si>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</si>
  <si>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</si>
  <si>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</si>
  <si>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</si>
  <si>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</si>
  <si>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</si>
  <si>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</si>
  <si>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</si>
  <si>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</si>
  <si>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</si>
  <si>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</si>
  <si>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</si>
  <si>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</si>
  <si>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</si>
  <si>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</si>
  <si>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</si>
  <si>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</si>
  <si>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</si>
  <si>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</si>
  <si>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</si>
  <si>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</si>
  <si>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</si>
  <si>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</si>
  <si>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</si>
  <si>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</si>
  <si>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</si>
  <si>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</si>
  <si>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</si>
  <si>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</si>
  <si>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</si>
  <si>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</si>
  <si>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</si>
  <si>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</si>
  <si>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</si>
  <si>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</si>
  <si>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</si>
  <si>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</si>
  <si>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</si>
  <si>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</si>
  <si>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</si>
  <si>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</si>
  <si>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</si>
  <si>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</si>
  <si>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</si>
  <si>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</si>
  <si>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</si>
  <si>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</si>
  <si>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</si>
  <si>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</si>
  <si>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</si>
  <si>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</si>
  <si>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</si>
  <si>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</si>
  <si>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</si>
  <si>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</si>
  <si>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</si>
  <si>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</si>
  <si>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</si>
  <si>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</si>
  <si>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</si>
  <si>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</si>
  <si>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</si>
  <si>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</si>
  <si>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</si>
  <si>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</si>
  <si>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</si>
  <si>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</si>
  <si>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</si>
  <si>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</si>
  <si>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</si>
  <si>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</si>
  <si>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</si>
  <si>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</si>
  <si>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</si>
  <si>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</si>
  <si>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</si>
  <si>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</si>
  <si>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</si>
  <si>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</si>
  <si>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</si>
  <si>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</si>
  <si>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</si>
  <si>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</si>
  <si>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</si>
  <si>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</si>
  <si>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</si>
  <si>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</si>
  <si>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</si>
  <si>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</si>
  <si>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</si>
  <si>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</si>
  <si>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</si>
  <si>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</si>
  <si>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</si>
  <si>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</si>
  <si>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</si>
  <si>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</si>
  <si>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</si>
  <si>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</si>
  <si>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</si>
  <si>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</si>
  <si>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</si>
  <si>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</si>
  <si>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</si>
  <si>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</si>
  <si>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</si>
  <si>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</si>
  <si>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</si>
  <si>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</si>
  <si>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</si>
  <si>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</si>
  <si>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</si>
  <si>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</si>
  <si>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</si>
  <si>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</si>
  <si>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</si>
  <si>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</si>
  <si>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</si>
  <si>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</si>
  <si>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</si>
  <si>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</si>
  <si>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</si>
  <si>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</si>
  <si>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</si>
  <si>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</si>
  <si>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</si>
  <si>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</si>
  <si>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</si>
  <si>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</si>
  <si>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</si>
  <si>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</si>
  <si>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</si>
  <si>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</si>
  <si>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</si>
  <si>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</si>
  <si>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</si>
  <si>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</si>
  <si>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</si>
  <si>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</si>
  <si>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</si>
  <si>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</si>
  <si>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</si>
  <si>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</si>
  <si>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</si>
  <si>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</si>
  <si>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</si>
  <si>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</si>
  <si>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</si>
  <si>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</si>
  <si>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</si>
  <si>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</si>
  <si>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</si>
  <si>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</si>
  <si>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</si>
  <si>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</si>
  <si>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</si>
  <si>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</si>
  <si>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</si>
  <si>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</si>
  <si>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</si>
  <si>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</si>
  <si>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</si>
  <si>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</si>
  <si>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</si>
  <si>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</si>
  <si>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</si>
  <si>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</si>
  <si>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</si>
  <si>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</si>
  <si>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</si>
  <si>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</si>
  <si>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</si>
  <si>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</si>
  <si>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</si>
  <si>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</si>
  <si>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</si>
  <si>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</si>
  <si>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</si>
  <si>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</si>
  <si>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</si>
  <si>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</si>
  <si>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</si>
  <si>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</si>
  <si>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</si>
  <si>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</si>
  <si>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</si>
  <si>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</si>
  <si>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</si>
  <si>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</si>
  <si>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</si>
  <si>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</si>
  <si>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</si>
  <si>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</si>
  <si>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</si>
  <si>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</si>
  <si>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</si>
  <si>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</si>
  <si>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</si>
  <si>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</si>
  <si>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</si>
  <si>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</si>
  <si>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</si>
  <si>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</si>
  <si>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</si>
  <si>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</si>
  <si>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</si>
  <si>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</si>
  <si>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</si>
  <si>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</si>
  <si>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</si>
  <si>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</si>
  <si>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</si>
  <si>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</si>
  <si>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</si>
  <si>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</si>
  <si>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</si>
  <si>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</si>
  <si>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</si>
  <si>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</si>
  <si>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</si>
  <si>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</si>
  <si>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</si>
  <si>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</si>
  <si>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</si>
  <si>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</si>
  <si>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</si>
  <si>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</si>
  <si>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</si>
  <si>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</si>
  <si>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</si>
  <si>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</si>
  <si>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</si>
  <si>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</si>
  <si>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</si>
  <si>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</si>
  <si>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</si>
  <si>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</si>
  <si>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</si>
  <si>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</si>
  <si>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</si>
  <si>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</si>
  <si>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</si>
  <si>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</si>
  <si>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</si>
  <si>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</si>
  <si>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</si>
  <si>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</si>
  <si>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</si>
  <si>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</si>
  <si>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</si>
  <si>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</si>
  <si>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</si>
  <si>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</si>
  <si>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</si>
  <si>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</si>
  <si>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</si>
  <si>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</si>
  <si>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</si>
  <si>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</si>
  <si>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</si>
  <si>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</si>
  <si>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</si>
  <si>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</si>
  <si>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</si>
  <si>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</si>
  <si>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</si>
  <si>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</si>
  <si>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</si>
  <si>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</si>
  <si>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</si>
  <si>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</si>
  <si>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</si>
  <si>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</si>
  <si>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</si>
  <si>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</si>
  <si>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</si>
  <si>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</si>
  <si>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</si>
  <si>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</si>
  <si>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</si>
  <si>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</si>
  <si>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</si>
  <si>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</si>
  <si>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</si>
  <si>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</si>
  <si>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</si>
  <si>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</si>
  <si>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</si>
  <si>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</si>
  <si>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</si>
  <si>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</si>
  <si>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</si>
  <si>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</si>
  <si>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</si>
  <si>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</si>
  <si>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</si>
  <si>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</si>
  <si>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</si>
  <si>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</si>
  <si>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</si>
  <si>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</si>
  <si>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</si>
  <si>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</si>
  <si>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</si>
  <si>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</si>
  <si>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</si>
  <si>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</si>
  <si>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</si>
  <si>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</si>
  <si>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</si>
  <si>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</si>
  <si>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</si>
  <si>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</si>
  <si>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</si>
  <si>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</si>
  <si>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</si>
  <si>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</si>
  <si>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</si>
  <si>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</si>
  <si>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</si>
  <si>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</si>
  <si>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</si>
  <si>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</si>
  <si>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</si>
  <si>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</si>
  <si>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</si>
  <si>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</si>
  <si>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</si>
  <si>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</si>
  <si>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</si>
  <si>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</si>
  <si>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</si>
  <si>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</si>
  <si>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</si>
  <si>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</si>
  <si>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</si>
  <si>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</si>
  <si>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</si>
  <si>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</si>
  <si>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</si>
  <si>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</si>
  <si>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</si>
  <si>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</si>
  <si>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</si>
  <si>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</si>
  <si>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</si>
  <si>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</si>
  <si>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</si>
  <si>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</si>
  <si>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</si>
  <si>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</si>
  <si>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</si>
  <si>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</si>
  <si>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</si>
  <si>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</si>
  <si>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</si>
  <si>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</si>
  <si>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</si>
  <si>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</si>
  <si>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</si>
  <si>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</si>
  <si>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</si>
  <si>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</si>
  <si>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</si>
  <si>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</si>
  <si>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</si>
  <si>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</si>
  <si>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</si>
  <si>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</si>
  <si>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</si>
  <si>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</si>
  <si>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</si>
  <si>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</si>
  <si>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</si>
  <si>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</si>
  <si>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</si>
  <si>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</si>
  <si>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</si>
  <si>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</si>
  <si>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</si>
  <si>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</si>
  <si>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</si>
  <si>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</si>
  <si>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</si>
  <si>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</si>
  <si>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</si>
  <si>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</si>
  <si>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</si>
  <si>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</si>
  <si>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</si>
  <si>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</si>
  <si>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</si>
  <si>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</si>
  <si>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</si>
  <si>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</si>
  <si>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</si>
  <si>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</si>
  <si>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</si>
  <si>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</si>
  <si>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</si>
  <si>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</si>
  <si>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</si>
  <si>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</si>
  <si>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</si>
  <si>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</si>
  <si>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</si>
  <si>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</si>
  <si>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</si>
  <si>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</si>
  <si>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</si>
  <si>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</si>
  <si>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</si>
  <si>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</si>
  <si>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</si>
  <si>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</si>
  <si>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</si>
  <si>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</si>
  <si>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</si>
  <si>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</si>
  <si>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</si>
  <si>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</si>
  <si>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</si>
  <si>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</si>
  <si>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</si>
  <si>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</si>
  <si>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</si>
  <si>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</si>
  <si>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</si>
  <si>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</si>
  <si>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</si>
  <si>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</si>
  <si>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</si>
  <si>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</si>
  <si>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</si>
  <si>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</si>
  <si>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</si>
  <si>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</si>
  <si>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</si>
  <si>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</si>
  <si>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</si>
  <si>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</si>
  <si>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</si>
  <si>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</si>
  <si>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</si>
  <si>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</si>
  <si>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</si>
  <si>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</si>
  <si>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</si>
  <si>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</si>
  <si>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</si>
  <si>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</si>
  <si>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</si>
  <si>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</si>
  <si>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</si>
  <si>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</si>
  <si>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</si>
  <si>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</si>
  <si>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</si>
  <si>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</si>
  <si>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</si>
  <si>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</si>
  <si>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</si>
  <si>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</si>
  <si>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</si>
  <si>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</si>
  <si>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</si>
  <si>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</si>
  <si>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</si>
  <si>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</si>
  <si>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</si>
  <si>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</si>
  <si>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</si>
  <si>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</si>
  <si>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</si>
  <si>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</si>
  <si>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</si>
  <si>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</si>
  <si>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</si>
  <si>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</si>
  <si>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</si>
  <si>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</si>
  <si>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</si>
  <si>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</si>
  <si>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</si>
  <si>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</si>
  <si>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</si>
  <si>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</si>
  <si>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</si>
  <si>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</si>
  <si>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</si>
  <si>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</si>
  <si>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</si>
  <si>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</si>
  <si>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</si>
  <si>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</si>
  <si>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</si>
  <si>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</si>
  <si>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</si>
  <si>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</si>
  <si>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</si>
  <si>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</si>
  <si>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</si>
  <si>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</si>
  <si>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</si>
  <si>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</si>
  <si>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</si>
  <si>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</si>
  <si>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</si>
  <si>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</si>
  <si>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</si>
  <si>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</si>
  <si>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</si>
  <si>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</si>
  <si>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</si>
  <si>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</si>
  <si>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</si>
  <si>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</si>
  <si>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</si>
  <si>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</si>
  <si>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</si>
  <si>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</si>
  <si>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</si>
  <si>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</si>
  <si>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</si>
  <si>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</si>
  <si>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</si>
  <si>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</si>
  <si>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</si>
  <si>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</si>
  <si>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</si>
  <si>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</si>
  <si>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</si>
  <si>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</si>
  <si>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</si>
  <si>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</si>
  <si>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</si>
  <si>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</si>
  <si>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</si>
  <si>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</si>
  <si>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</si>
  <si>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</si>
  <si>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</si>
  <si>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</si>
  <si>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</si>
  <si>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</si>
  <si>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</si>
  <si>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</si>
  <si>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</si>
  <si>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</si>
  <si>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</si>
  <si>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</si>
  <si>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</si>
  <si>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</si>
  <si>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</si>
  <si>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</si>
  <si>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</si>
  <si>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</si>
  <si>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</si>
  <si>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</si>
  <si>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</si>
  <si>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</si>
  <si>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</si>
  <si>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</si>
  <si>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</si>
  <si>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</si>
  <si>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</si>
  <si>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</si>
  <si>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</si>
  <si>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</si>
  <si>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</si>
  <si>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</si>
  <si>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</si>
  <si>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</si>
  <si>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</si>
  <si>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</si>
  <si>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</si>
  <si>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</si>
  <si>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</si>
  <si>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</si>
  <si>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</si>
  <si>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</si>
  <si>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</si>
  <si>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</si>
  <si>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</si>
  <si>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</si>
  <si>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</si>
  <si>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</si>
  <si>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</si>
  <si>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</si>
  <si>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</si>
  <si>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</si>
  <si>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</si>
  <si>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</si>
  <si>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</si>
  <si>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</si>
  <si>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</si>
  <si>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</si>
  <si>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</si>
  <si>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</si>
  <si>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</si>
  <si>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</si>
  <si>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</si>
  <si>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</si>
  <si>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</si>
  <si>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</si>
  <si>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</si>
  <si>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</si>
  <si>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</si>
  <si>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</si>
  <si>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</si>
  <si>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</si>
  <si>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</si>
  <si>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</si>
  <si>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</si>
  <si>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</si>
  <si>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</si>
  <si>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</si>
  <si>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</si>
  <si>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</si>
  <si>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</si>
  <si>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</si>
  <si>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</si>
  <si>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</si>
  <si>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</si>
  <si>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</si>
  <si>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</si>
  <si>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</si>
  <si>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</si>
  <si>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</si>
  <si>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</si>
  <si>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</si>
  <si>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</si>
  <si>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</si>
  <si>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</si>
  <si>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</si>
  <si>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</si>
  <si>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</si>
  <si>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</si>
  <si>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</si>
  <si>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</si>
  <si>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</si>
  <si>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</si>
  <si>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</si>
  <si>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</si>
  <si>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</si>
  <si>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</si>
  <si>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</si>
  <si>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</si>
  <si>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</si>
  <si>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</si>
  <si>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</si>
  <si>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</si>
  <si>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</si>
  <si>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</si>
  <si>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</si>
  <si>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</si>
  <si>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</si>
  <si>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</si>
  <si>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</si>
  <si>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</si>
  <si>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</si>
  <si>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</si>
  <si>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</si>
  <si>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</si>
  <si>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</si>
  <si>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</si>
  <si>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</si>
  <si>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</si>
  <si>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</si>
  <si>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</si>
  <si>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</si>
  <si>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</si>
  <si>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</si>
  <si>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</si>
  <si>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</si>
  <si>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</si>
  <si>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</si>
  <si>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</si>
  <si>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</si>
  <si>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</si>
  <si>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</si>
  <si>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</si>
  <si>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</si>
  <si>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</si>
  <si>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</si>
  <si>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</si>
  <si>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</si>
  <si>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</si>
  <si>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</si>
  <si>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</si>
  <si>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</si>
  <si>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</si>
  <si>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</si>
  <si>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</si>
  <si>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</si>
  <si>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</si>
  <si>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</si>
  <si>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</si>
  <si>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</si>
  <si>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</si>
  <si>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</si>
  <si>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</si>
  <si>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</si>
  <si>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</si>
  <si>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</si>
  <si>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</si>
  <si>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</si>
  <si>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</si>
  <si>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</si>
  <si>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</si>
  <si>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</si>
  <si>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</si>
  <si>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</si>
  <si>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</si>
  <si>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</si>
  <si>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</si>
  <si>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</si>
  <si>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</si>
  <si>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</si>
  <si>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</si>
  <si>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</si>
  <si>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</si>
  <si>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</si>
  <si>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</si>
  <si>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</si>
  <si>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</si>
  <si>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</si>
  <si>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</si>
  <si>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</si>
  <si>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</si>
  <si>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</si>
  <si>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</si>
  <si>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</si>
  <si>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</si>
  <si>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</si>
  <si>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</si>
  <si>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</si>
  <si>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</si>
  <si>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</si>
  <si>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</si>
  <si>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</si>
  <si>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</si>
  <si>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</si>
  <si>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</si>
  <si>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</si>
  <si>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</si>
  <si>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</si>
  <si>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</si>
  <si>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</si>
  <si>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</si>
  <si>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</si>
  <si>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</si>
  <si>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</si>
  <si>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</si>
  <si>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</si>
  <si>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</si>
  <si>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</si>
  <si>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</si>
  <si>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</si>
  <si>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</si>
  <si>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</si>
  <si>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</si>
  <si>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</si>
  <si>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</si>
  <si>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</si>
  <si>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</si>
  <si>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</si>
  <si>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</si>
  <si>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</si>
  <si>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</si>
  <si>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</si>
  <si>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</si>
  <si>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</si>
  <si>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</si>
  <si>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</si>
  <si>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</si>
  <si>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</si>
  <si>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</si>
  <si>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</si>
  <si>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</si>
  <si>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</si>
  <si>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</si>
  <si>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</si>
  <si>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</si>
  <si>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</si>
  <si>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</si>
  <si>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</si>
  <si>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</si>
  <si>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</si>
  <si>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</si>
  <si>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</si>
  <si>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</si>
  <si>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</si>
  <si>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</si>
  <si>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</si>
  <si>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</si>
  <si>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</si>
  <si>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</si>
  <si>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</si>
  <si>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</si>
  <si>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</si>
  <si>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</si>
  <si>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</si>
  <si>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</si>
  <si>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</si>
  <si>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</si>
  <si>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</si>
  <si>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</si>
  <si>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</si>
  <si>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</si>
  <si>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</si>
  <si>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</si>
  <si>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</si>
  <si>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</si>
  <si>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</si>
  <si>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</si>
  <si>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</si>
  <si>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</si>
  <si>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</si>
  <si>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</si>
  <si>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</si>
  <si>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</si>
  <si>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</si>
  <si>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</si>
  <si>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</si>
  <si>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</si>
  <si>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</si>
  <si>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</si>
  <si>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</si>
  <si>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</si>
  <si>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</si>
  <si>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</si>
  <si>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</si>
  <si>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</si>
  <si>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</si>
  <si>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</si>
  <si>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</si>
  <si>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</si>
  <si>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</si>
  <si>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</si>
  <si>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</si>
  <si>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</si>
  <si>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</si>
  <si>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</si>
  <si>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</si>
  <si>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</si>
  <si>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</si>
  <si>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</si>
  <si>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</si>
  <si>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</si>
  <si>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</si>
  <si>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</si>
  <si>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</si>
  <si>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</si>
  <si>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</si>
  <si>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</si>
  <si>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</si>
  <si>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</si>
  <si>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</si>
  <si>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</si>
  <si>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</si>
  <si>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</si>
  <si>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</si>
  <si>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</si>
  <si>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</si>
  <si>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</si>
  <si>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</si>
  <si>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</si>
  <si>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</si>
  <si>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</si>
  <si>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</si>
  <si>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</si>
  <si>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</si>
  <si>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</si>
  <si>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</si>
  <si>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</si>
  <si>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</si>
  <si>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</si>
  <si>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</si>
  <si>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</si>
  <si>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</si>
  <si>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</si>
  <si>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</si>
  <si>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</si>
  <si>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</si>
  <si>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</si>
  <si>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</si>
  <si>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</si>
  <si>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</si>
  <si>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</si>
  <si>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</si>
  <si>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</si>
  <si>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</si>
  <si>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</si>
  <si>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</si>
  <si>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</si>
  <si>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</si>
  <si>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</si>
  <si>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</si>
  <si>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</si>
  <si>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</si>
  <si>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</si>
  <si>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</si>
  <si>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</si>
  <si>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</si>
  <si>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</si>
  <si>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</si>
  <si>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</si>
  <si>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</si>
  <si>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</si>
  <si>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</si>
  <si>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</si>
  <si>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</si>
  <si>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</si>
  <si>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</si>
  <si>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</si>
  <si>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</si>
  <si>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</si>
  <si>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</si>
  <si>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</si>
  <si>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</si>
  <si>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</si>
  <si>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</si>
  <si>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</si>
  <si>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</si>
  <si>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</si>
  <si>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</si>
  <si>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</si>
  <si>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</si>
  <si>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</si>
  <si>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</si>
  <si>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</si>
  <si>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</si>
  <si>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</si>
  <si>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</si>
  <si>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</si>
  <si>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</si>
  <si>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</si>
  <si>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</si>
  <si>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</si>
  <si>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</si>
  <si>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</si>
  <si>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</si>
  <si>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</si>
  <si>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</si>
  <si>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</si>
  <si>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</si>
  <si>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</si>
  <si>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</si>
  <si>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</si>
  <si>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</si>
  <si>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</si>
  <si>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</si>
  <si>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</si>
  <si>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</si>
  <si>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</si>
  <si>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</si>
  <si>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</si>
  <si>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</si>
  <si>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</si>
  <si>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</si>
  <si>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</si>
  <si>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</si>
  <si>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</si>
  <si>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</si>
  <si>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</si>
  <si>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</si>
  <si>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</si>
  <si>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</si>
  <si>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</si>
  <si>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</si>
  <si>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</si>
  <si>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</si>
  <si>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</si>
  <si>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</si>
  <si>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</si>
  <si>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</si>
  <si>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</si>
  <si>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</si>
  <si>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</si>
  <si>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</si>
  <si>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</si>
  <si>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</si>
  <si>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</si>
  <si>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</si>
  <si>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</si>
  <si>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</si>
  <si>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</si>
  <si>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</si>
  <si>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</si>
  <si>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</si>
  <si>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</si>
  <si>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</si>
  <si>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</si>
  <si>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</si>
  <si>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</si>
  <si>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</si>
  <si>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</si>
  <si>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</si>
  <si>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</si>
  <si>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</si>
  <si>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</si>
  <si>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</si>
  <si>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</si>
  <si>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</si>
  <si>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</si>
  <si>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</si>
  <si>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</si>
  <si>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</si>
  <si>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</si>
  <si>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</si>
  <si>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</si>
  <si>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</si>
  <si>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</si>
  <si>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</si>
  <si>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</si>
  <si>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</si>
  <si>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</si>
  <si>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</si>
  <si>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</si>
  <si>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</si>
  <si>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</si>
  <si>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</si>
  <si>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</si>
  <si>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</si>
  <si>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</si>
  <si>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</si>
  <si>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</si>
  <si>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</si>
  <si>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</si>
  <si>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</si>
  <si>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</si>
  <si>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</si>
  <si>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</si>
  <si>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</si>
  <si>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</si>
  <si>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</si>
  <si>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</si>
  <si>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</si>
  <si>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</si>
  <si>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</si>
  <si>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</si>
  <si>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</si>
  <si>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</si>
  <si>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</si>
  <si>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</si>
  <si>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</si>
  <si>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</si>
  <si>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</si>
  <si>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</si>
  <si>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</si>
  <si>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</si>
  <si>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</si>
  <si>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</si>
  <si>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</si>
  <si>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</si>
  <si>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</si>
  <si>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</si>
  <si>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</si>
  <si>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</si>
  <si>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</si>
  <si>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</si>
  <si>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</si>
  <si>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</si>
  <si>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</si>
  <si>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</si>
  <si>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</si>
  <si>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</si>
  <si>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</si>
  <si>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</si>
  <si>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</si>
  <si>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</si>
  <si>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</si>
  <si>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</si>
  <si>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</si>
  <si>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</si>
  <si>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</si>
  <si>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</si>
  <si>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</si>
  <si>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</si>
  <si>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</si>
  <si>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</si>
  <si>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</si>
  <si>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</si>
  <si>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</si>
  <si>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</si>
  <si>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</si>
  <si>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</si>
  <si>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</si>
  <si>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</si>
  <si>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</si>
  <si>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</si>
  <si>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</si>
  <si>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</si>
  <si>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</si>
  <si>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</si>
  <si>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</si>
  <si>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</si>
  <si>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</si>
  <si>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</si>
  <si>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</si>
  <si>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</si>
  <si>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</si>
  <si>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</si>
  <si>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</si>
  <si>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</si>
  <si>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</si>
  <si>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</si>
  <si>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</si>
  <si>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</si>
  <si>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</si>
  <si>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</si>
  <si>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</si>
  <si>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</si>
  <si>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</si>
  <si>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</si>
  <si>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</si>
  <si>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</si>
  <si>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</si>
  <si>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</si>
  <si>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</si>
  <si>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</si>
  <si>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</si>
  <si>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</si>
  <si>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</si>
  <si>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</si>
  <si>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</si>
  <si>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</si>
  <si>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</si>
  <si>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</si>
  <si>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</si>
  <si>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</si>
  <si>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</si>
  <si>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</si>
  <si>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</si>
  <si>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</si>
  <si>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</si>
  <si>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</si>
  <si>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</si>
  <si>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</si>
  <si>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</si>
  <si>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</si>
  <si>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</si>
  <si>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</si>
  <si>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</si>
  <si>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</si>
  <si>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</si>
  <si>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</si>
  <si>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</si>
  <si>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</si>
  <si>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</si>
  <si>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</si>
  <si>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</si>
  <si>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</si>
  <si>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</si>
  <si>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</si>
  <si>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</si>
  <si>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</si>
  <si>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</si>
  <si>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</si>
  <si>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</si>
  <si>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</si>
  <si>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</si>
  <si>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</si>
  <si>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</si>
  <si>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</si>
  <si>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</si>
  <si>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</si>
  <si>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</si>
  <si>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</si>
  <si>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</si>
  <si>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</si>
  <si>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</si>
  <si>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</si>
  <si>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</si>
  <si>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</si>
  <si>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</si>
  <si>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</si>
  <si>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</si>
  <si>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</si>
  <si>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</si>
  <si>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</si>
  <si>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</si>
  <si>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</si>
  <si>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</si>
  <si>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</si>
  <si>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</si>
  <si>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</si>
  <si>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</si>
  <si>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</si>
  <si>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</si>
  <si>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</si>
  <si>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</si>
  <si>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</si>
  <si>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</si>
  <si>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</si>
  <si>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</si>
  <si>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</si>
  <si>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</si>
  <si>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</si>
  <si>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</si>
  <si>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</si>
  <si>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</si>
  <si>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</si>
  <si>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</si>
  <si>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</si>
  <si>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</si>
  <si>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</si>
  <si>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</si>
  <si>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</si>
  <si>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</si>
  <si>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</si>
  <si>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</si>
  <si>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</si>
  <si>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</si>
  <si>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</si>
  <si>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</si>
  <si>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</si>
  <si>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</si>
  <si>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</si>
  <si>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</si>
  <si>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</si>
  <si>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</si>
  <si>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</si>
  <si>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</si>
  <si>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</si>
  <si>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</si>
  <si>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</si>
  <si>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</si>
  <si>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</si>
  <si>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</si>
  <si>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</si>
  <si>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</si>
  <si>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</si>
  <si>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</si>
  <si>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</si>
  <si>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</si>
  <si>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</si>
  <si>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</si>
  <si>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</si>
  <si>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</si>
  <si>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</si>
  <si>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</si>
  <si>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</si>
  <si>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</si>
  <si>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</si>
  <si>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</si>
  <si>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</si>
  <si>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</si>
  <si>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</si>
  <si>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</si>
  <si>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</si>
  <si>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</si>
  <si>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</si>
  <si>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</si>
  <si>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</si>
  <si>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</si>
  <si>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</si>
  <si>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</si>
  <si>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</si>
  <si>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</si>
  <si>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</si>
  <si>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</si>
  <si>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</si>
  <si>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</si>
  <si>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</si>
  <si>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</si>
  <si>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</si>
  <si>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</si>
  <si>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</si>
  <si>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</si>
  <si>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</si>
  <si>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</si>
  <si>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</si>
  <si>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</si>
  <si>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</si>
  <si>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</si>
  <si>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</si>
  <si>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</si>
  <si>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</si>
  <si>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</si>
  <si>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</si>
  <si>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</si>
  <si>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</si>
  <si>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</si>
  <si>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</si>
  <si>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</si>
  <si>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</si>
  <si>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</si>
  <si>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</si>
  <si>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</si>
  <si>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</si>
  <si>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</si>
  <si>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</si>
  <si>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</si>
  <si>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</si>
  <si>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</si>
  <si>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</si>
  <si>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</si>
  <si>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</si>
  <si>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</si>
  <si>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</si>
  <si>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</si>
  <si>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</si>
  <si>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</si>
  <si>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</si>
  <si>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</si>
  <si>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</si>
  <si>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</si>
  <si>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</si>
  <si>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</si>
  <si>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</si>
  <si>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</si>
  <si>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</si>
  <si>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</si>
  <si>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</si>
  <si>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</si>
  <si>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</si>
  <si>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</si>
  <si>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</si>
  <si>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</si>
  <si>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</si>
  <si>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</si>
  <si>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</si>
  <si>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</si>
  <si>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</si>
  <si>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</si>
  <si>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</si>
  <si>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</si>
  <si>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</si>
  <si>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</si>
  <si>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</si>
  <si>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</si>
  <si>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</si>
  <si>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</si>
  <si>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</si>
  <si>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</si>
  <si>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</si>
  <si>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</si>
  <si>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</si>
  <si>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</si>
  <si>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</si>
  <si>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</si>
  <si>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</si>
  <si>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</si>
  <si>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</si>
  <si>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</si>
  <si>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</si>
  <si>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</si>
  <si>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</si>
  <si>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</si>
  <si>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</si>
  <si>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</si>
  <si>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</si>
  <si>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</si>
  <si>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</si>
  <si>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</si>
  <si>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</si>
  <si>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</si>
  <si>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</si>
  <si>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</si>
  <si>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</si>
  <si>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</si>
  <si>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</si>
  <si>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</si>
  <si>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</si>
  <si>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</si>
  <si>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</si>
  <si>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</si>
  <si>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</si>
  <si>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</si>
  <si>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</si>
  <si>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</si>
  <si>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</si>
  <si>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</si>
  <si>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</si>
  <si>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</si>
  <si>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</si>
  <si>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</si>
  <si>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</si>
  <si>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</si>
  <si>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</si>
  <si>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</si>
  <si>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</si>
  <si>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</si>
  <si>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</si>
  <si>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</si>
  <si>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</si>
  <si>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</si>
  <si>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</si>
  <si>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</si>
  <si>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</si>
  <si>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</si>
  <si>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</si>
  <si>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</si>
  <si>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</si>
  <si>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</si>
  <si>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</si>
  <si>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</si>
  <si>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</si>
  <si>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</si>
  <si>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</si>
  <si>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</si>
  <si>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</si>
  <si>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</si>
  <si>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</si>
  <si>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</si>
  <si>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</si>
  <si>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</si>
  <si>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</si>
  <si>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</si>
  <si>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</si>
  <si>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</si>
  <si>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</si>
  <si>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</si>
  <si>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</si>
  <si>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</si>
  <si>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</si>
  <si>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</si>
  <si>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</si>
  <si>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</si>
  <si>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</si>
  <si>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</si>
  <si>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</si>
  <si>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</si>
  <si>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</si>
  <si>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</si>
  <si>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</si>
  <si>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</si>
  <si>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</si>
  <si>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</si>
  <si>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</si>
  <si>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</si>
  <si>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</si>
  <si>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</si>
  <si>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</si>
  <si>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</si>
  <si>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</si>
  <si>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</si>
  <si>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</si>
  <si>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</si>
  <si>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</si>
  <si>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</si>
  <si>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</si>
  <si>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</si>
  <si>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</si>
  <si>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</si>
  <si>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</si>
  <si>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</si>
  <si>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</si>
  <si>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</si>
  <si>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</si>
  <si>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</si>
  <si>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</si>
  <si>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</si>
  <si>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</si>
  <si>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</si>
  <si>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</si>
  <si>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</si>
  <si>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</si>
  <si>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</si>
  <si>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</si>
  <si>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</si>
  <si>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</si>
  <si>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</si>
  <si>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</si>
  <si>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</si>
  <si>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</si>
  <si>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</si>
  <si>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</si>
  <si>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</si>
  <si>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</si>
  <si>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</si>
  <si>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</si>
  <si>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</si>
  <si>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</si>
  <si>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</si>
  <si>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</si>
  <si>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</si>
  <si>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</si>
  <si>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</si>
  <si>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</si>
  <si>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</si>
  <si>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</si>
  <si>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</si>
  <si>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</si>
  <si>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</si>
  <si>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</si>
  <si>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</si>
  <si>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</si>
  <si>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</si>
  <si>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</si>
  <si>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</si>
  <si>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</si>
  <si>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</si>
  <si>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</si>
  <si>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</si>
  <si>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</si>
  <si>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</si>
  <si>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</si>
  <si>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</si>
  <si>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</si>
  <si>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</si>
  <si>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</si>
  <si>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</si>
  <si>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</si>
  <si>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</si>
  <si>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</si>
  <si>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</si>
  <si>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</si>
  <si>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</si>
  <si>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</si>
  <si>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</si>
  <si>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</si>
  <si>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</si>
  <si>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</si>
  <si>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</si>
  <si>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</si>
  <si>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</si>
  <si>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</si>
  <si>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</si>
  <si>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</si>
  <si>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</si>
  <si>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</si>
  <si>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</si>
  <si>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</si>
  <si>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</si>
  <si>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</si>
  <si>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</si>
  <si>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</si>
  <si>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</si>
  <si>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</si>
  <si>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</si>
  <si>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</si>
  <si>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</si>
  <si>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</si>
  <si>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</si>
  <si>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</si>
  <si>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</si>
  <si>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</si>
  <si>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</si>
  <si>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</si>
  <si>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</si>
  <si>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</si>
  <si>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</si>
  <si>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</si>
  <si>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</si>
  <si>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</si>
  <si>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</si>
  <si>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</si>
  <si>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</si>
  <si>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</si>
  <si>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</si>
  <si>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</si>
  <si>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</si>
  <si>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</si>
  <si>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</si>
  <si>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</si>
  <si>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</si>
  <si>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</si>
  <si>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</si>
  <si>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</si>
  <si>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</si>
  <si>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</si>
  <si>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</si>
  <si>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</si>
  <si>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</si>
  <si>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</si>
  <si>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</si>
  <si>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</si>
  <si>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</si>
  <si>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</si>
  <si>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</si>
  <si>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</si>
  <si>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</si>
  <si>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</si>
  <si>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</si>
  <si>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</si>
  <si>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</si>
  <si>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</si>
  <si>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</si>
  <si>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</si>
  <si>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</si>
  <si>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</si>
  <si>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</si>
  <si>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</si>
  <si>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</si>
  <si>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</si>
  <si>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</si>
  <si>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</si>
  <si>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</si>
  <si>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</si>
  <si>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</si>
  <si>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</si>
  <si>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</si>
  <si>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</si>
  <si>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</si>
  <si>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</si>
  <si>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</si>
  <si>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</si>
  <si>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</si>
  <si>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</si>
  <si>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</si>
  <si>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</si>
  <si>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</si>
  <si>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</si>
  <si>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</si>
  <si>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</si>
  <si>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</si>
  <si>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</si>
  <si>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</si>
  <si>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</si>
  <si>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</si>
  <si>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</si>
  <si>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</si>
  <si>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</si>
  <si>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</si>
  <si>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</si>
  <si>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</si>
  <si>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</si>
  <si>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</si>
  <si>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</si>
  <si>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</si>
  <si>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</si>
  <si>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</si>
  <si>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</si>
  <si>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</si>
  <si>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</si>
  <si>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</si>
  <si>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</si>
  <si>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</si>
  <si>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</si>
  <si>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</si>
  <si>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</si>
  <si>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</si>
  <si>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</si>
  <si>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</si>
  <si>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</si>
  <si>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</si>
  <si>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</si>
  <si>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</si>
  <si>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</si>
  <si>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</si>
  <si>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</si>
  <si>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</si>
  <si>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</si>
  <si>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</si>
  <si>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</si>
  <si>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</si>
  <si>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</si>
  <si>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</si>
  <si>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</si>
  <si>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</si>
  <si>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</si>
  <si>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</si>
  <si>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</si>
  <si>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</si>
  <si>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</si>
  <si>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</si>
  <si>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</si>
  <si>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</si>
  <si>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</si>
  <si>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</si>
  <si>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</si>
  <si>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</si>
  <si>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</si>
  <si>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</si>
  <si>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</si>
  <si>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</si>
  <si>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</si>
  <si>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</si>
  <si>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</si>
  <si>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</si>
  <si>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</si>
  <si>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</si>
  <si>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</si>
  <si>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</si>
  <si>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</si>
  <si>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</si>
  <si>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</si>
  <si>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</si>
  <si>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</si>
  <si>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</si>
  <si>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</si>
  <si>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</si>
  <si>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</si>
  <si>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</si>
  <si>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</si>
  <si>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</si>
  <si>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</si>
  <si>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</si>
  <si>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</si>
  <si>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</si>
  <si>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</si>
  <si>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</si>
  <si>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</si>
  <si>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</si>
  <si>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</si>
  <si>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</si>
  <si>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</si>
  <si>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</si>
  <si>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</si>
  <si>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</si>
  <si>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</si>
  <si>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</si>
  <si>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</si>
  <si>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</si>
  <si>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</si>
  <si>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</si>
  <si>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</si>
  <si>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</si>
  <si>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</si>
  <si>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</si>
  <si>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</si>
  <si>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</si>
  <si>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</si>
  <si>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</si>
  <si>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</si>
  <si>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</si>
  <si>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</si>
  <si>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</si>
  <si>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</si>
  <si>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</si>
  <si>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</si>
  <si>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</si>
  <si>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</si>
  <si>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</si>
  <si>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</si>
  <si>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</si>
  <si>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</si>
  <si>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</si>
  <si>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</si>
  <si>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</si>
  <si>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</si>
  <si>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</si>
  <si>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</si>
  <si>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</si>
  <si>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</si>
  <si>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</si>
  <si>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</si>
  <si>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</si>
  <si>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</si>
  <si>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</si>
  <si>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</si>
  <si>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</si>
  <si>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</si>
  <si>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</si>
  <si>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</si>
  <si>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</si>
  <si>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</si>
  <si>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</si>
  <si>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</si>
  <si>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</si>
  <si>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</si>
  <si>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</si>
  <si>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</si>
  <si>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</si>
  <si>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</si>
  <si>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</si>
  <si>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</si>
  <si>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</si>
  <si>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</si>
  <si>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</si>
  <si>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</si>
  <si>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</si>
  <si>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</si>
  <si>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</si>
  <si>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</si>
  <si>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</si>
  <si>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</si>
  <si>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</si>
  <si>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</si>
  <si>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</si>
  <si>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</si>
  <si>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</si>
  <si>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</si>
  <si>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</si>
  <si>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</si>
  <si>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</si>
  <si>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</si>
  <si>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</si>
  <si>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</si>
  <si>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</si>
  <si>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</si>
  <si>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</si>
  <si>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</si>
  <si>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</si>
  <si>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</si>
  <si>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</si>
  <si>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</si>
  <si>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</si>
  <si>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</si>
  <si>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</si>
  <si>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</si>
  <si>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</si>
  <si>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</si>
  <si>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</si>
  <si>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</si>
  <si>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</si>
  <si>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</si>
  <si>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</si>
  <si>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</si>
  <si>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</si>
  <si>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</si>
  <si>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</si>
  <si>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</si>
  <si>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</si>
  <si>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</si>
  <si>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</si>
  <si>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</si>
  <si>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</si>
  <si>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</si>
  <si>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</si>
  <si>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</si>
  <si>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</si>
  <si>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</si>
  <si>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</si>
  <si>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</si>
  <si>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</si>
  <si>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</si>
  <si>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</si>
  <si>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</si>
  <si>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</si>
  <si>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</si>
  <si>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</si>
  <si>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</si>
  <si>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</si>
  <si>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</si>
  <si>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</si>
  <si>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</si>
  <si>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</si>
  <si>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</si>
  <si>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</si>
  <si>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</si>
  <si>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</si>
  <si>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</si>
  <si>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</si>
  <si>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</si>
  <si>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</si>
  <si>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</si>
  <si>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</si>
  <si>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</si>
  <si>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</si>
  <si>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</si>
  <si>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</si>
  <si>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</si>
  <si>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</si>
  <si>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</si>
  <si>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</si>
  <si>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</si>
  <si>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</si>
  <si>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</si>
  <si>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</si>
  <si>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</si>
  <si>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</si>
  <si>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</si>
  <si>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</si>
  <si>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</si>
  <si>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</si>
  <si>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</si>
  <si>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</si>
  <si>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</si>
  <si>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</si>
  <si>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</si>
  <si>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</si>
  <si>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</si>
  <si>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</si>
  <si>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</si>
  <si>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</si>
  <si>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</si>
  <si>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</si>
  <si>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</si>
  <si>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</si>
  <si>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</si>
  <si>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</si>
  <si>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</si>
  <si>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</si>
  <si>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</si>
  <si>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</si>
  <si>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</si>
  <si>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</si>
  <si>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</si>
  <si>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</si>
  <si>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</si>
  <si>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</si>
  <si>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</si>
  <si>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</si>
  <si>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</si>
  <si>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</si>
  <si>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</si>
  <si>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</si>
  <si>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</si>
  <si>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</si>
  <si>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</si>
  <si>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</si>
  <si>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</si>
  <si>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</si>
  <si>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</si>
  <si>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</si>
  <si>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</si>
  <si>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</si>
  <si>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</si>
  <si>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</si>
  <si>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</si>
  <si>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</si>
  <si>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</si>
  <si>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</si>
  <si>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</si>
  <si>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</si>
  <si>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</si>
  <si>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</si>
  <si>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</si>
  <si>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</si>
  <si>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</si>
  <si>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</si>
  <si>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</si>
  <si>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</si>
  <si>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</si>
  <si>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</si>
  <si>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</si>
  <si>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</si>
  <si>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</si>
  <si>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</si>
  <si>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</si>
  <si>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</si>
  <si>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</si>
  <si>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</si>
  <si>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</si>
  <si>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</si>
  <si>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</si>
  <si>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</si>
  <si>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</si>
  <si>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</si>
  <si>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</si>
  <si>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</si>
  <si>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</si>
  <si>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</si>
  <si>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</si>
  <si>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</si>
  <si>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</si>
  <si>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</si>
  <si>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</si>
  <si>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</si>
  <si>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</si>
  <si>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</si>
  <si>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</si>
  <si>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</si>
  <si>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</si>
  <si>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</si>
  <si>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</si>
  <si>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</si>
  <si>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</si>
  <si>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</si>
  <si>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</si>
  <si>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</si>
  <si>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</si>
  <si>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</si>
  <si>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</si>
  <si>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</si>
  <si>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</si>
  <si>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</si>
  <si>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</si>
  <si>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</si>
  <si>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</si>
  <si>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</si>
  <si>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</si>
  <si>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</si>
  <si>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</si>
  <si>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</si>
  <si>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</si>
  <si>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</si>
  <si>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</si>
  <si>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</si>
  <si>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</si>
  <si>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</si>
  <si>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</si>
  <si>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</si>
  <si>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</si>
  <si>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</si>
  <si>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</si>
  <si>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</si>
  <si>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</si>
  <si>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</si>
  <si>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</si>
  <si>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</si>
  <si>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</si>
  <si>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</si>
  <si>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</si>
  <si>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</si>
  <si>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</si>
  <si>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</si>
  <si>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</si>
  <si>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</si>
  <si>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</si>
  <si>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</si>
  <si>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</si>
  <si>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</si>
  <si>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</si>
  <si>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</si>
  <si>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</si>
  <si>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</si>
  <si>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</si>
  <si>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</si>
  <si>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</si>
  <si>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</si>
  <si>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</si>
  <si>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</si>
  <si>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</si>
  <si>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</si>
  <si>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</si>
  <si>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</si>
  <si>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</si>
  <si>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</si>
  <si>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</si>
  <si>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</si>
  <si>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</si>
  <si>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</si>
  <si>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</si>
  <si>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</si>
  <si>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</si>
  <si>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</si>
  <si>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</si>
  <si>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</si>
  <si>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</si>
  <si>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</si>
  <si>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</si>
  <si>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</si>
  <si>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</si>
  <si>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</si>
  <si>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</si>
  <si>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</si>
  <si>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</si>
  <si>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</si>
  <si>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</si>
  <si>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</si>
  <si>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</si>
  <si>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</si>
  <si>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</si>
  <si>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</si>
  <si>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</si>
  <si>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</si>
  <si>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</si>
  <si>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</si>
  <si>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</si>
  <si>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</si>
  <si>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</si>
  <si>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</si>
  <si>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</si>
  <si>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</si>
  <si>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</si>
  <si>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</si>
  <si>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</si>
  <si>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</si>
  <si>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</si>
  <si>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</si>
  <si>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</si>
  <si>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</si>
  <si>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</si>
  <si>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</si>
  <si>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</si>
  <si>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</si>
  <si>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</si>
  <si>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</si>
  <si>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</si>
  <si>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</si>
  <si>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</si>
  <si>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</si>
  <si>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</si>
  <si>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</si>
  <si>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</si>
  <si>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</si>
  <si>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</si>
  <si>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</si>
  <si>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</si>
  <si>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</si>
  <si>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</si>
  <si>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</si>
  <si>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</si>
  <si>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</si>
  <si>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</si>
  <si>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</si>
  <si>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</si>
  <si>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</si>
  <si>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</si>
  <si>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</si>
  <si>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</si>
  <si>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</si>
  <si>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</si>
  <si>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</si>
  <si>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</si>
  <si>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</si>
  <si>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</si>
  <si>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</si>
  <si>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</si>
  <si>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</si>
  <si>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</si>
  <si>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</si>
  <si>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</si>
  <si>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</si>
  <si>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</si>
  <si>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</si>
  <si>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</si>
  <si>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</si>
  <si>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</si>
  <si>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</si>
  <si>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</si>
  <si>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</si>
  <si>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</si>
  <si>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</si>
  <si>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</si>
  <si>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</si>
  <si>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</si>
  <si>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</si>
  <si>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</si>
  <si>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</si>
  <si>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</si>
  <si>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</si>
  <si>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</si>
  <si>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</si>
  <si>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</si>
  <si>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</si>
  <si>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</si>
  <si>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</si>
  <si>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</si>
  <si>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</si>
  <si>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</si>
  <si>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</si>
  <si>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</si>
  <si>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</si>
  <si>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</si>
  <si>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</si>
  <si>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</si>
  <si>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</si>
  <si>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</si>
  <si>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</si>
  <si>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</si>
  <si>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</si>
  <si>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</si>
  <si>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</si>
  <si>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</si>
  <si>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</si>
  <si>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</si>
  <si>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</si>
  <si>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</si>
  <si>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</si>
  <si>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</si>
  <si>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</si>
  <si>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</si>
  <si>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</si>
  <si>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</si>
  <si>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</si>
  <si>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</si>
  <si>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</si>
  <si>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</si>
  <si>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</si>
  <si>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</si>
  <si>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</si>
  <si>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</si>
  <si>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</si>
  <si>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</si>
  <si>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</si>
  <si>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</si>
  <si>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</si>
  <si>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</si>
  <si>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</si>
  <si>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</si>
  <si>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</si>
  <si>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</si>
  <si>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</si>
  <si>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</si>
  <si>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</si>
  <si>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</si>
  <si>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</si>
  <si>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</si>
  <si>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</si>
  <si>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</si>
  <si>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</si>
  <si>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</si>
  <si>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</si>
  <si>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</si>
  <si>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</si>
  <si>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</si>
  <si>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</si>
  <si>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</si>
  <si>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</si>
  <si>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</si>
  <si>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</si>
  <si>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</si>
  <si>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</si>
  <si>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</si>
  <si>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</si>
  <si>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</si>
  <si>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</si>
  <si>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</si>
  <si>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</si>
  <si>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</si>
  <si>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</si>
  <si>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</si>
  <si>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</si>
  <si>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</si>
  <si>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</si>
  <si>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</si>
  <si>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</si>
  <si>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</si>
  <si>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</si>
  <si>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</si>
  <si>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</si>
  <si>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</si>
  <si>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</si>
  <si>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</si>
  <si>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</si>
  <si>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</si>
  <si>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</si>
  <si>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</si>
  <si>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</si>
  <si>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</si>
  <si>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</si>
  <si>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</si>
  <si>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</si>
  <si>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</si>
  <si>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</si>
  <si>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</si>
  <si>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</si>
  <si>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</si>
  <si>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</si>
  <si>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</si>
  <si>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</si>
  <si>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</si>
  <si>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</si>
  <si>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</si>
  <si>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</si>
  <si>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</si>
  <si>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</si>
  <si>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</si>
  <si>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</si>
  <si>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</si>
  <si>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</si>
  <si>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</si>
  <si>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</si>
  <si>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</si>
  <si>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</si>
  <si>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</si>
  <si>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</si>
  <si>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</si>
  <si>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</si>
  <si>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</si>
  <si>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</si>
  <si>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</si>
  <si>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</si>
  <si>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</si>
  <si>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</si>
  <si>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</si>
  <si>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</si>
  <si>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</si>
  <si>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</si>
  <si>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</si>
  <si>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</si>
  <si>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</si>
  <si>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</si>
  <si>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</si>
  <si>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</si>
  <si>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</si>
  <si>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</si>
  <si>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</si>
  <si>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</si>
  <si>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</si>
  <si>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</si>
  <si>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</si>
  <si>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</si>
  <si>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</si>
  <si>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</si>
  <si>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</si>
  <si>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</si>
  <si>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</si>
  <si>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</si>
  <si>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</si>
  <si>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</si>
  <si>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</si>
  <si>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</si>
  <si>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</si>
  <si>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</si>
  <si>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</si>
  <si>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</si>
  <si>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</si>
  <si>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</si>
  <si>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</si>
  <si>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</si>
  <si>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</si>
  <si>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</si>
  <si>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</si>
  <si>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</si>
  <si>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</si>
  <si>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</si>
  <si>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</si>
  <si>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</si>
  <si>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</si>
  <si>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</si>
  <si>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</si>
  <si>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</si>
  <si>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</si>
  <si>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</si>
  <si>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</si>
  <si>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</si>
  <si>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</si>
  <si>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</si>
  <si>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</si>
  <si>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</si>
  <si>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</si>
  <si>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</si>
  <si>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</si>
  <si>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</si>
  <si>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</si>
  <si>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</si>
  <si>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</si>
  <si>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</si>
  <si>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</si>
  <si>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</si>
  <si>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</si>
  <si>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</si>
  <si>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</si>
  <si>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</si>
  <si>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</si>
  <si>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</si>
  <si>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</si>
  <si>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</si>
  <si>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</si>
  <si>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</si>
  <si>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</si>
  <si>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</si>
  <si>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</si>
  <si>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</si>
  <si>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</si>
  <si>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</si>
  <si>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</si>
  <si>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</si>
  <si>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</si>
  <si>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</si>
  <si>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</si>
  <si>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</si>
  <si>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</si>
  <si>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</si>
  <si>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</si>
  <si>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</si>
  <si>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</si>
  <si>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</si>
  <si>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</si>
  <si>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</si>
  <si>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</si>
  <si>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</si>
  <si>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</si>
  <si>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</si>
  <si>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</si>
  <si>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</si>
  <si>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</si>
  <si>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</si>
  <si>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</si>
  <si>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</si>
  <si>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</si>
  <si>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</si>
  <si>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</si>
  <si>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</si>
  <si>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</si>
  <si>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</si>
  <si>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</si>
  <si>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</si>
  <si>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</si>
  <si>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</si>
  <si>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</si>
  <si>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</si>
  <si>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</si>
  <si>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</si>
  <si>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</si>
  <si>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</si>
  <si>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</si>
  <si>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</si>
  <si>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</si>
  <si>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</si>
  <si>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</si>
  <si>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</si>
  <si>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</si>
  <si>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</si>
  <si>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</si>
  <si>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</si>
  <si>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</si>
  <si>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</si>
  <si>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</si>
  <si>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</si>
  <si>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</si>
  <si>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</si>
  <si>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</si>
  <si>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</si>
  <si>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</si>
  <si>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</si>
  <si>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</si>
  <si>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</si>
  <si>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</si>
  <si>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</si>
  <si>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</si>
  <si>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</si>
  <si>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</si>
  <si>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</si>
  <si>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</si>
  <si>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</si>
  <si>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</si>
  <si>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</si>
  <si>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</si>
  <si>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</si>
  <si>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</si>
  <si>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</si>
  <si>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</si>
  <si>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</si>
  <si>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</si>
  <si>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</si>
  <si>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</si>
  <si>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</si>
  <si>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</si>
  <si>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</si>
  <si>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</si>
  <si>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</si>
  <si>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</si>
  <si>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</si>
  <si>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</si>
  <si>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</si>
  <si>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</si>
  <si>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</si>
  <si>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</si>
  <si>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</si>
  <si>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</si>
  <si>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</si>
  <si>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</si>
  <si>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</si>
  <si>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</si>
  <si>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</si>
  <si>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</si>
  <si>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</si>
  <si>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</si>
  <si>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</si>
  <si>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</si>
  <si>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</si>
  <si>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</si>
  <si>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</si>
  <si>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</si>
  <si>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</si>
  <si>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</si>
  <si>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</si>
  <si>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</si>
  <si>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</si>
  <si>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</si>
  <si>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</si>
  <si>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</si>
  <si>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</si>
  <si>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</si>
  <si>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</si>
  <si>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</si>
  <si>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</si>
  <si>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</si>
  <si>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</si>
  <si>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</si>
  <si>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</si>
  <si>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</si>
  <si>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</si>
  <si>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</si>
  <si>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</si>
  <si>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</si>
  <si>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</si>
  <si>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</si>
  <si>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</si>
  <si>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</si>
  <si>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</si>
  <si>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</si>
  <si>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</si>
  <si>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</si>
  <si>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</si>
  <si>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</si>
  <si>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</si>
  <si>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</si>
  <si>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</si>
  <si>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</si>
  <si>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</si>
  <si>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</si>
  <si>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</si>
  <si>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</si>
  <si>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</si>
  <si>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</si>
  <si>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</si>
  <si>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</si>
  <si>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</si>
  <si>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</si>
  <si>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</si>
  <si>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</si>
  <si>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</si>
  <si>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</si>
  <si>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</si>
  <si>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</si>
  <si>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</si>
  <si>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</si>
  <si>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</si>
  <si>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</si>
  <si>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</si>
  <si>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</si>
  <si>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</si>
  <si>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</si>
  <si>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</si>
  <si>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</si>
  <si>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</si>
  <si>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</si>
  <si>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</si>
  <si>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</si>
  <si>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</si>
  <si>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</si>
  <si>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</si>
  <si>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</si>
  <si>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</si>
  <si>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</si>
  <si>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</si>
  <si>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</si>
  <si>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</si>
  <si>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</si>
  <si>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</si>
  <si>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</si>
  <si>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</si>
  <si>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</si>
  <si>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</si>
  <si>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</si>
  <si>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</si>
  <si>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</si>
  <si>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</si>
  <si>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</si>
  <si>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</si>
  <si>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</si>
  <si>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</si>
  <si>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</si>
  <si>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</si>
  <si>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</si>
  <si>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</si>
  <si>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</si>
  <si>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</si>
  <si>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</si>
  <si>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</si>
  <si>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</si>
  <si>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</si>
  <si>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</si>
  <si>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</si>
  <si>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</si>
  <si>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</si>
  <si>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</si>
  <si>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</si>
  <si>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</si>
  <si>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</si>
  <si>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</si>
  <si>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</si>
  <si>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</si>
  <si>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</si>
  <si>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</si>
  <si>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</si>
  <si>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</si>
  <si>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</si>
  <si>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</si>
  <si>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</si>
  <si>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</si>
  <si>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</si>
  <si>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</si>
  <si>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</si>
  <si>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</si>
  <si>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</si>
  <si>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</si>
  <si>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</si>
  <si>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</si>
  <si>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</si>
  <si>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</si>
  <si>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</si>
  <si>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</si>
  <si>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</si>
  <si>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</si>
  <si>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</si>
  <si>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</si>
  <si>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</si>
  <si>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</si>
  <si>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</si>
  <si>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</si>
  <si>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</si>
  <si>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</si>
  <si>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</si>
  <si>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</si>
  <si>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</si>
  <si>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</si>
  <si>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</si>
  <si>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</si>
  <si>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</si>
  <si>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</si>
  <si>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</si>
  <si>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</si>
  <si>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</si>
  <si>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</si>
  <si>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</si>
  <si>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</si>
  <si>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</si>
  <si>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</si>
  <si>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</si>
  <si>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</si>
  <si>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</si>
  <si>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</si>
  <si>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</si>
  <si>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</si>
  <si>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</si>
  <si>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</si>
  <si>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</si>
  <si>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</si>
  <si>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</si>
  <si>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</si>
  <si>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</si>
  <si>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</si>
  <si>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</si>
  <si>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</si>
  <si>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</si>
  <si>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</si>
  <si>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</si>
  <si>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</si>
  <si>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</si>
  <si>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</si>
  <si>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</si>
  <si>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</si>
  <si>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</si>
  <si>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</si>
  <si>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</si>
  <si>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</si>
  <si>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</si>
  <si>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</si>
  <si>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</si>
  <si>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</si>
  <si>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</si>
  <si>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</si>
  <si>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</si>
  <si>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</si>
  <si>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</si>
  <si>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</si>
  <si>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</si>
  <si>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</si>
  <si>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</si>
  <si>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</si>
  <si>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</si>
  <si>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</si>
  <si>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</si>
  <si>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</si>
  <si>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</si>
  <si>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</si>
  <si>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</si>
  <si>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</si>
  <si>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</si>
  <si>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</si>
  <si>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</si>
  <si>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</si>
  <si>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</si>
  <si>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</si>
  <si>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</si>
  <si>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</si>
  <si>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</si>
  <si>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</si>
  <si>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</si>
  <si>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</si>
  <si>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</si>
  <si>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</si>
  <si>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</si>
  <si>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</si>
  <si>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</si>
  <si>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</si>
  <si>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</si>
  <si>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</si>
  <si>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</si>
  <si>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</si>
  <si>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</si>
  <si>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</si>
  <si>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</si>
  <si>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</si>
  <si>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</si>
  <si>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</si>
  <si>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</si>
  <si>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</si>
  <si>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</si>
  <si>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</si>
  <si>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</si>
  <si>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</si>
  <si>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</si>
  <si>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</si>
  <si>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</si>
  <si>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</si>
  <si>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</si>
  <si>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</si>
  <si>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</si>
  <si>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</si>
  <si>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</si>
  <si>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</si>
  <si>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</si>
  <si>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</si>
  <si>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</si>
  <si>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</si>
  <si>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</si>
  <si>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</si>
  <si>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</si>
  <si>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</si>
  <si>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</si>
  <si>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</si>
  <si>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</si>
  <si>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</si>
  <si>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</si>
  <si>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</si>
  <si>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</si>
  <si>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</si>
  <si>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</si>
  <si>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</si>
  <si>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</si>
  <si>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</si>
  <si>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</si>
  <si>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</si>
  <si>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</si>
  <si>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</si>
  <si>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</si>
  <si>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</si>
  <si>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</si>
  <si>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</si>
  <si>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</si>
  <si>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</si>
  <si>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</si>
  <si>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</si>
  <si>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</si>
  <si>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</si>
  <si>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</si>
  <si>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</si>
  <si>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</si>
  <si>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</si>
  <si>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</si>
  <si>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</si>
  <si>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</si>
  <si>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</si>
  <si>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</si>
  <si>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</si>
  <si>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</si>
  <si>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</si>
  <si>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</si>
  <si>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</si>
  <si>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</si>
  <si>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</si>
  <si>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</si>
  <si>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</si>
  <si>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</si>
  <si>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</si>
  <si>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</si>
  <si>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</si>
  <si>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</si>
  <si>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</si>
  <si>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</si>
  <si>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</si>
  <si>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</si>
  <si>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</si>
  <si>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</si>
  <si>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</si>
  <si>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</si>
  <si>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</si>
  <si>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</si>
  <si>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</si>
  <si>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</si>
  <si>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</si>
  <si>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</si>
  <si>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</si>
  <si>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</si>
  <si>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</si>
  <si>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</si>
  <si>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</si>
  <si>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</si>
  <si>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</si>
  <si>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</si>
  <si>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</si>
  <si>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</si>
  <si>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</si>
  <si>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</si>
  <si>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</si>
  <si>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</si>
  <si>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</si>
  <si>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</si>
  <si>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</si>
  <si>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</si>
  <si>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</si>
  <si>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</si>
  <si>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</si>
  <si>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</si>
  <si>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</si>
  <si>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</si>
  <si>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</si>
  <si>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</si>
  <si>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</si>
  <si>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</si>
  <si>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</si>
  <si>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</si>
  <si>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</si>
  <si>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</si>
  <si>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</si>
  <si>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</si>
  <si>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</si>
  <si>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</si>
  <si>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</si>
  <si>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</si>
  <si>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</si>
  <si>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</si>
  <si>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</si>
  <si>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</si>
  <si>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</si>
  <si>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</si>
  <si>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</si>
  <si>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</si>
  <si>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</si>
  <si>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</si>
  <si>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</si>
  <si>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</si>
  <si>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</si>
  <si>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</si>
  <si>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</si>
  <si>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</si>
  <si>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</si>
  <si>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</si>
  <si>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</si>
  <si>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</si>
  <si>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</si>
  <si>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</si>
  <si>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</si>
  <si>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</si>
  <si>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</si>
  <si>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</si>
  <si>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</si>
  <si>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</si>
  <si>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</si>
  <si>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</si>
  <si>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</si>
  <si>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</si>
  <si>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</si>
  <si>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</si>
  <si>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</si>
  <si>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</si>
  <si>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</si>
  <si>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</si>
  <si>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</si>
  <si>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</si>
  <si>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</si>
  <si>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</si>
  <si>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</si>
  <si>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</si>
  <si>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</si>
  <si>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</si>
  <si>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</si>
  <si>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</si>
  <si>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</si>
  <si>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</si>
  <si>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</si>
  <si>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</si>
  <si>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</si>
  <si>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</si>
  <si>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</si>
  <si>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</si>
  <si>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</si>
  <si>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</si>
  <si>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</si>
  <si>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</si>
  <si>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</si>
  <si>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</si>
  <si>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</si>
  <si>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</si>
  <si>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</si>
  <si>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</si>
  <si>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</si>
  <si>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</si>
  <si>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</si>
  <si>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</si>
  <si>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</si>
  <si>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</si>
  <si>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</si>
  <si>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</si>
  <si>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</si>
  <si>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</si>
  <si>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</si>
  <si>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</si>
  <si>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</si>
  <si>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</si>
  <si>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</si>
  <si>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</si>
  <si>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</si>
  <si>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</si>
  <si>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</si>
  <si>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</si>
  <si>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</si>
  <si>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</si>
  <si>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</si>
  <si>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</si>
  <si>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</si>
  <si>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</si>
  <si>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</si>
  <si>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</si>
  <si>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</si>
  <si>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</si>
  <si>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</si>
  <si>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</si>
  <si>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</si>
  <si>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</si>
  <si>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</si>
  <si>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</si>
  <si>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</si>
  <si>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</si>
  <si>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</si>
  <si>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</si>
  <si>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</si>
  <si>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</si>
  <si>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</si>
  <si>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</si>
  <si>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</si>
  <si>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</si>
  <si>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</si>
  <si>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</si>
  <si>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</si>
  <si>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</si>
  <si>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</si>
  <si>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</si>
  <si>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</si>
  <si>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</si>
  <si>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</si>
  <si>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</si>
  <si>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</si>
  <si>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</si>
  <si>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</si>
  <si>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</si>
  <si>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</si>
  <si>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</si>
  <si>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</si>
  <si>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</si>
  <si>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</si>
  <si>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</si>
  <si>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</si>
  <si>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</si>
  <si>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</si>
  <si>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</si>
  <si>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</si>
  <si>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</si>
  <si>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</si>
  <si>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</si>
  <si>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</si>
  <si>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</si>
  <si>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</si>
  <si>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</si>
  <si>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</si>
  <si>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</si>
  <si>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</si>
  <si>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</si>
  <si>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</si>
  <si>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</si>
  <si>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</si>
  <si>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</si>
  <si>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</si>
  <si>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</si>
  <si>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</si>
  <si>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</si>
  <si>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</si>
  <si>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</si>
  <si>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</si>
  <si>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</si>
  <si>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</si>
  <si>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</si>
  <si>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</si>
  <si>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</si>
  <si>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</si>
  <si>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</si>
  <si>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</si>
  <si>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</si>
  <si>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</si>
  <si>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</si>
  <si>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</si>
  <si>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</si>
  <si>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</si>
  <si>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</si>
  <si>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</si>
  <si>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</si>
  <si>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</si>
  <si>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</si>
  <si>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</si>
  <si>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</si>
  <si>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</si>
  <si>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</si>
  <si>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</si>
  <si>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</si>
  <si>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</si>
  <si>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</si>
  <si>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</si>
  <si>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</si>
  <si>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</si>
  <si>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</si>
  <si>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</si>
  <si>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</si>
  <si>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</si>
  <si>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</si>
  <si>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</si>
  <si>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</si>
  <si>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</si>
  <si>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</si>
  <si>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</si>
  <si>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</si>
  <si>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</si>
  <si>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</si>
  <si>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</si>
  <si>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</si>
  <si>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</si>
  <si>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</si>
  <si>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</si>
  <si>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</si>
  <si>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</si>
  <si>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</si>
  <si>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</si>
  <si>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</si>
  <si>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</si>
  <si>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</si>
  <si>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</si>
  <si>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</si>
  <si>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</si>
  <si>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</si>
  <si>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</si>
  <si>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</si>
  <si>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</si>
  <si>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</si>
  <si>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</si>
  <si>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</si>
  <si>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</si>
  <si>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</si>
  <si>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</si>
  <si>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</si>
  <si>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</si>
  <si>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</si>
  <si>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</si>
  <si>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</si>
  <si>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</si>
  <si>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</si>
  <si>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</si>
  <si>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</si>
  <si>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</si>
  <si>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</si>
  <si>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</si>
  <si>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</si>
  <si>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</si>
  <si>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</si>
  <si>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</si>
  <si>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</si>
  <si>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</si>
  <si>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</si>
  <si>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</si>
  <si>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</si>
  <si>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</si>
  <si>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</si>
  <si>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</si>
  <si>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</si>
  <si>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</si>
  <si>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</si>
  <si>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</si>
  <si>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</si>
  <si>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</si>
  <si>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</si>
  <si>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</si>
  <si>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</si>
  <si>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</si>
  <si>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</si>
  <si>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</si>
  <si>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</si>
  <si>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</si>
  <si>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</si>
  <si>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</si>
  <si>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</si>
  <si>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</si>
  <si>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</si>
  <si>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</si>
  <si>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</si>
  <si>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</si>
  <si>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</si>
  <si>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</si>
  <si>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</si>
  <si>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</si>
  <si>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</si>
  <si>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</si>
  <si>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</si>
  <si>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</si>
  <si>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</si>
  <si>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</si>
  <si>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</si>
  <si>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</si>
  <si>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</si>
  <si>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</si>
  <si>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</si>
  <si>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</si>
  <si>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</si>
  <si>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</si>
  <si>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</si>
  <si>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</si>
  <si>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</si>
  <si>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</si>
  <si>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</si>
  <si>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</si>
  <si>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</si>
  <si>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</si>
  <si>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</si>
  <si>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</si>
  <si>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</si>
  <si>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</si>
  <si>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</si>
  <si>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</si>
  <si>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</si>
  <si>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</si>
  <si>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</si>
  <si>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</si>
  <si>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</si>
  <si>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</si>
  <si>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</si>
  <si>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</si>
  <si>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</si>
  <si>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</si>
  <si>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</si>
  <si>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</si>
  <si>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</si>
  <si>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</si>
  <si>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</si>
  <si>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</si>
  <si>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</si>
  <si>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</si>
  <si>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</si>
  <si>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</si>
  <si>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</si>
  <si>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</si>
  <si>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</si>
  <si>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</si>
  <si>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</si>
  <si>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</si>
  <si>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</si>
  <si>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</si>
  <si>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</si>
  <si>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</si>
  <si>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</si>
  <si>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</si>
  <si>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</si>
  <si>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</si>
  <si>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</si>
  <si>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</si>
  <si>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</si>
  <si>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</si>
  <si>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</si>
  <si>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</si>
  <si>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</si>
  <si>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</si>
  <si>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</si>
  <si>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</si>
  <si>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</si>
  <si>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</si>
  <si>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</si>
  <si>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</si>
  <si>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</si>
  <si>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</si>
  <si>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</si>
  <si>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</si>
  <si>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</si>
  <si>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</si>
  <si>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</si>
  <si>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</si>
  <si>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</si>
  <si>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</si>
  <si>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</si>
  <si>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</si>
  <si>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</si>
  <si>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</si>
  <si>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</si>
  <si>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</si>
  <si>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</si>
  <si>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</si>
  <si>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</si>
  <si>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</si>
  <si>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</si>
  <si>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</si>
  <si>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</si>
  <si>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</si>
  <si>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</si>
  <si>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</si>
  <si>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</si>
  <si>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</si>
  <si>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</si>
  <si>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</si>
  <si>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</si>
  <si>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</si>
  <si>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</si>
  <si>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</si>
  <si>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</si>
  <si>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</si>
  <si>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</si>
  <si>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</si>
  <si>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</si>
  <si>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</si>
  <si>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</si>
  <si>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</si>
  <si>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</si>
  <si>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</si>
  <si>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</si>
  <si>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</si>
  <si>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</si>
  <si>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</si>
  <si>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</si>
  <si>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</si>
  <si>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</si>
  <si>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</si>
  <si>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</si>
  <si>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</si>
  <si>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</si>
  <si>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</si>
  <si>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</si>
  <si>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</si>
  <si>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</si>
  <si>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</si>
  <si>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</si>
  <si>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</si>
  <si>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</si>
  <si>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</si>
  <si>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</si>
  <si>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</si>
  <si>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</si>
  <si>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</si>
  <si>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</si>
  <si>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</si>
  <si>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</si>
  <si>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</si>
  <si>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</si>
  <si>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</si>
  <si>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</si>
  <si>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</si>
  <si>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</si>
  <si>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</si>
  <si>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</si>
  <si>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</si>
  <si>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</si>
  <si>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</si>
  <si>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</si>
  <si>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</si>
  <si>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</si>
  <si>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</si>
  <si>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</si>
  <si>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</si>
  <si>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</si>
  <si>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</si>
  <si>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</si>
  <si>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</si>
  <si>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</si>
  <si>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</si>
  <si>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</si>
  <si>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</si>
  <si>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</si>
  <si>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</si>
  <si>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</si>
  <si>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</si>
  <si>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</si>
  <si>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</si>
  <si>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</si>
  <si>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</si>
  <si>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</si>
  <si>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</si>
  <si>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</si>
  <si>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</si>
  <si>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</si>
  <si>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</si>
  <si>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</si>
  <si>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</si>
  <si>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</si>
  <si>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</si>
  <si>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</si>
  <si>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</si>
  <si>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</si>
  <si>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</si>
  <si>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</si>
  <si>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</si>
  <si>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</si>
  <si>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</si>
  <si>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</si>
  <si>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</si>
  <si>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</si>
  <si>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</si>
  <si>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</si>
  <si>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</si>
  <si>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</si>
  <si>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</si>
  <si>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</si>
  <si>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</si>
  <si>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</si>
  <si>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</si>
  <si>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</si>
  <si>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</si>
  <si>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</si>
  <si>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</si>
  <si>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</si>
  <si>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</si>
  <si>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</si>
  <si>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</si>
  <si>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</si>
  <si>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</si>
  <si>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</si>
  <si>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</si>
  <si>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</si>
  <si>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</si>
  <si>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</si>
  <si>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</si>
  <si>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</si>
  <si>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</si>
  <si>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</si>
  <si>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</si>
  <si>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</si>
  <si>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</si>
  <si>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</si>
  <si>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</si>
  <si>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</si>
  <si>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</si>
  <si>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</si>
  <si>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</si>
  <si>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</si>
  <si>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</si>
  <si>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</si>
  <si>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</si>
  <si>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</si>
  <si>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</si>
  <si>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</si>
  <si>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</si>
  <si>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</si>
  <si>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</si>
  <si>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</si>
  <si>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</si>
  <si>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</si>
  <si>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</si>
  <si>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</si>
  <si>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</si>
  <si>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</si>
  <si>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</si>
  <si>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</si>
  <si>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</si>
  <si>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</si>
  <si>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</si>
  <si>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</si>
  <si>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</si>
  <si>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</si>
  <si>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</si>
  <si>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</si>
  <si>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</si>
  <si>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</si>
  <si>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</si>
  <si>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</si>
  <si>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</si>
  <si>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</si>
  <si>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</si>
  <si>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</si>
  <si>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</si>
  <si>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</si>
  <si>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</si>
  <si>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</si>
  <si>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</si>
  <si>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</si>
  <si>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</si>
  <si>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</si>
  <si>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</si>
  <si>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</si>
  <si>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</si>
  <si>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</si>
  <si>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</si>
  <si>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</si>
  <si>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</si>
  <si>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</si>
  <si>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</si>
  <si>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</si>
  <si>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</si>
  <si>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</si>
  <si>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</si>
  <si>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</si>
  <si>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</si>
  <si>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</si>
  <si>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</si>
  <si>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</si>
  <si>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</si>
  <si>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</si>
  <si>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</si>
  <si>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</si>
  <si>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</si>
  <si>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</si>
  <si>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</si>
  <si>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</si>
  <si>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</si>
  <si>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</si>
  <si>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</si>
  <si>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</si>
  <si>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</si>
  <si>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</si>
  <si>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</si>
  <si>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</si>
  <si>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</si>
  <si>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</si>
  <si>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</si>
  <si>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</si>
  <si>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</si>
  <si>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</si>
  <si>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</si>
  <si>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</si>
  <si>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</si>
  <si>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</si>
  <si>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</si>
  <si>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</si>
  <si>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</si>
  <si>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</si>
  <si>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</si>
  <si>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</si>
  <si>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</si>
  <si>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</si>
  <si>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</si>
  <si>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</si>
  <si>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</si>
  <si>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</si>
  <si>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</si>
  <si>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</si>
  <si>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</si>
  <si>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</si>
  <si>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</si>
  <si>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</si>
  <si>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</si>
  <si>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</si>
  <si>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</si>
  <si>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</si>
  <si>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</si>
  <si>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</si>
  <si>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</si>
  <si>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</si>
  <si>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</si>
  <si>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</si>
  <si>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</si>
  <si>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</si>
  <si>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</si>
  <si>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</si>
  <si>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</si>
  <si>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</si>
  <si>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</si>
  <si>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</si>
  <si>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</si>
  <si>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</si>
  <si>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</si>
  <si>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</si>
  <si>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</si>
  <si>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</si>
  <si>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</si>
  <si>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</si>
  <si>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</si>
  <si>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</si>
  <si>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</si>
  <si>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</si>
  <si>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</si>
  <si>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</si>
  <si>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</si>
  <si>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</si>
  <si>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</si>
  <si>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</si>
  <si>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</si>
  <si>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</si>
  <si>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</si>
  <si>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</si>
  <si>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</si>
  <si>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</si>
  <si>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</si>
  <si>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</si>
  <si>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</si>
  <si>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</si>
  <si>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</si>
  <si>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</si>
  <si>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</si>
  <si>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</si>
  <si>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</si>
  <si>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</si>
  <si>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</si>
  <si>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</si>
  <si>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</si>
  <si>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</si>
  <si>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</si>
  <si>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</si>
  <si>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</si>
  <si>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</si>
  <si>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</si>
  <si>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</si>
  <si>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</si>
  <si>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</si>
  <si>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</si>
  <si>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</si>
  <si>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</si>
  <si>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</si>
  <si>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</si>
  <si>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</si>
  <si>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</si>
  <si>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</si>
  <si>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</si>
  <si>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</si>
  <si>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</si>
  <si>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</si>
  <si>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</si>
  <si>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</si>
  <si>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</si>
  <si>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</si>
  <si>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</si>
  <si>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</si>
  <si>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</si>
  <si>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</si>
  <si>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</si>
  <si>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</si>
  <si>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</si>
  <si>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</si>
  <si>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</si>
  <si>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</si>
  <si>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</si>
  <si>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</si>
  <si>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</si>
  <si>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</si>
  <si>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</si>
  <si>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</si>
  <si>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</si>
  <si>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</si>
  <si>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</si>
  <si>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</si>
  <si>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</si>
  <si>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</si>
  <si>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</si>
  <si>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</si>
  <si>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</si>
  <si>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</si>
  <si>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</si>
  <si>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</si>
  <si>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</si>
  <si>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</si>
  <si>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</si>
  <si>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</si>
  <si>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</si>
  <si>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</si>
  <si>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</si>
  <si>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</si>
  <si>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</si>
  <si>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</si>
  <si>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</si>
  <si>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</si>
  <si>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</si>
  <si>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</si>
  <si>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</si>
  <si>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</si>
  <si>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</si>
  <si>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</si>
  <si>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</si>
  <si>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</si>
  <si>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</si>
  <si>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</si>
  <si>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</si>
  <si>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</si>
  <si>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</si>
  <si>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</si>
  <si>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</si>
  <si>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</si>
  <si>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</si>
  <si>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</si>
  <si>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</si>
  <si>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</si>
  <si>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</si>
  <si>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</si>
  <si>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</si>
  <si>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</si>
  <si>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</si>
  <si>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</si>
  <si>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</si>
  <si>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</si>
  <si>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</si>
  <si>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</si>
  <si>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</si>
  <si>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</si>
  <si>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</si>
  <si>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</si>
  <si>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</si>
  <si>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</si>
  <si>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</si>
  <si>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</si>
  <si>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</si>
  <si>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</si>
  <si>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</si>
  <si>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</si>
  <si>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</si>
  <si>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</si>
  <si>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</si>
  <si>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</si>
  <si>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</si>
  <si>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</si>
  <si>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</si>
  <si>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</si>
  <si>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</si>
  <si>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</si>
  <si>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</si>
  <si>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</si>
  <si>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</si>
  <si>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</si>
  <si>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</si>
  <si>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</si>
  <si>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</si>
  <si>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</si>
  <si>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</si>
  <si>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</si>
  <si>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</si>
  <si>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</si>
  <si>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</si>
  <si>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</si>
  <si>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</si>
  <si>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</si>
  <si>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</si>
  <si>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</si>
  <si>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</si>
  <si>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</si>
  <si>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</si>
  <si>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</si>
  <si>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</si>
  <si>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</si>
  <si>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</si>
  <si>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</si>
  <si>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</si>
  <si>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</si>
  <si>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</si>
  <si>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</si>
  <si>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</si>
  <si>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</si>
  <si>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</si>
  <si>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</si>
  <si>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</si>
  <si>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</si>
  <si>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</si>
  <si>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</si>
  <si>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</si>
  <si>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</si>
  <si>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</si>
  <si>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</si>
  <si>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</si>
  <si>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</si>
  <si>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</si>
  <si>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</si>
  <si>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</si>
  <si>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</si>
  <si>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</si>
  <si>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</si>
  <si>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</si>
  <si>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</si>
  <si>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</si>
  <si>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</si>
  <si>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</si>
  <si>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</si>
  <si>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</si>
  <si>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</si>
  <si>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</si>
  <si>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</si>
  <si>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</si>
  <si>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</si>
  <si>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</si>
  <si>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</si>
  <si>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</si>
  <si>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</si>
  <si>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</si>
  <si>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</si>
  <si>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</si>
  <si>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</si>
  <si>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</si>
  <si>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</si>
  <si>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</si>
  <si>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</si>
  <si>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</si>
  <si>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</si>
  <si>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</si>
  <si>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</si>
  <si>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</si>
  <si>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</si>
  <si>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</si>
  <si>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</si>
  <si>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</si>
  <si>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</si>
  <si>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</si>
  <si>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</si>
  <si>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</si>
  <si>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</si>
  <si>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</si>
  <si>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</si>
  <si>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</si>
  <si>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</si>
  <si>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</si>
  <si>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</si>
  <si>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</si>
  <si>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</si>
  <si>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</si>
  <si>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</si>
  <si>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</si>
  <si>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</si>
  <si>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</si>
  <si>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</si>
  <si>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</si>
  <si>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</si>
  <si>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</si>
  <si>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</si>
  <si>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</si>
  <si>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</si>
  <si>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</si>
  <si>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</si>
  <si>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</si>
  <si>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</si>
  <si>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</si>
  <si>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</si>
  <si>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</si>
  <si>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</si>
  <si>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</si>
  <si>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</si>
  <si>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</si>
  <si>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</si>
  <si>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</si>
  <si>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</si>
  <si>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</si>
  <si>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</si>
  <si>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</si>
  <si>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</si>
  <si>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</si>
  <si>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</si>
  <si>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</si>
  <si>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</si>
  <si>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</si>
  <si>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</si>
  <si>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</si>
  <si>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</si>
  <si>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</si>
  <si>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</si>
  <si>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</si>
  <si>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</si>
  <si>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</si>
  <si>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</si>
  <si>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</si>
  <si>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</si>
  <si>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</si>
  <si>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</si>
  <si>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</si>
  <si>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</si>
  <si>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</si>
  <si>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</si>
  <si>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</si>
  <si>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</si>
  <si>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</si>
  <si>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</si>
  <si>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</si>
  <si>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</si>
  <si>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</si>
  <si>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</si>
  <si>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</si>
  <si>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</si>
  <si>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</si>
  <si>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</si>
  <si>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</si>
  <si>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</si>
  <si>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</si>
  <si>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</si>
  <si>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</si>
  <si>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</si>
  <si>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</si>
  <si>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</si>
  <si>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</si>
  <si>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</si>
  <si>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</si>
  <si>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</si>
  <si>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</si>
  <si>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</si>
  <si>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</si>
  <si>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</si>
  <si>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</si>
  <si>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</si>
  <si>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</si>
  <si>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</si>
  <si>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</si>
  <si>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</si>
  <si>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</si>
  <si>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</si>
  <si>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</si>
  <si>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</si>
  <si>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</si>
  <si>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</si>
  <si>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</si>
  <si>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</si>
  <si>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</si>
  <si>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</si>
  <si>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</si>
  <si>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</si>
  <si>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</si>
  <si>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</si>
  <si>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</si>
  <si>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</si>
  <si>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</si>
  <si>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</si>
  <si>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</si>
  <si>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</si>
  <si>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</si>
  <si>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</si>
  <si>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</si>
  <si>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</si>
  <si>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</si>
  <si>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</si>
  <si>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</si>
  <si>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</si>
  <si>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</si>
  <si>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</si>
  <si>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</si>
  <si>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</si>
  <si>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</si>
  <si>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</si>
  <si>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</si>
  <si>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</si>
  <si>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</si>
  <si>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</si>
  <si>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</si>
  <si>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</si>
  <si>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</si>
  <si>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</si>
  <si>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</si>
  <si>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</si>
  <si>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</si>
  <si>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</si>
  <si>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</si>
  <si>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</si>
  <si>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</si>
  <si>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</si>
  <si>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</si>
  <si>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</si>
  <si>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</si>
  <si>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</si>
  <si>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</si>
  <si>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</si>
  <si>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</si>
  <si>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</si>
  <si>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</si>
  <si>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</si>
  <si>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</si>
  <si>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</si>
  <si>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</si>
  <si>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</si>
  <si>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</si>
  <si>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</si>
  <si>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</si>
  <si>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</si>
  <si>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</si>
  <si>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</si>
  <si>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</si>
  <si>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</si>
  <si>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</si>
  <si>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</si>
  <si>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</si>
  <si>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</si>
  <si>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</si>
  <si>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</si>
  <si>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</si>
  <si>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</si>
  <si>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</si>
  <si>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</si>
  <si>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</si>
  <si>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</si>
  <si>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</si>
  <si>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</si>
  <si>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</si>
  <si>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</si>
  <si>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</si>
  <si>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</si>
  <si>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</si>
  <si>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</si>
  <si>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</si>
  <si>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</si>
  <si>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</si>
  <si>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</si>
  <si>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</si>
  <si>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</si>
  <si>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</si>
  <si>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</si>
  <si>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</si>
  <si>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</si>
  <si>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</si>
  <si>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</si>
  <si>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</si>
  <si>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</si>
  <si>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</si>
  <si>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</si>
  <si>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</si>
  <si>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</si>
  <si>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</si>
  <si>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</si>
  <si>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</si>
  <si>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</si>
  <si>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</si>
  <si>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</si>
  <si>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</si>
  <si>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</si>
  <si>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</si>
  <si>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</si>
  <si>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</si>
  <si>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</si>
  <si>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</si>
  <si>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</si>
  <si>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</si>
  <si>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</si>
  <si>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</si>
  <si>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</si>
  <si>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</si>
  <si>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</si>
  <si>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</si>
  <si>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</si>
  <si>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</si>
  <si>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</si>
  <si>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</si>
  <si>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</si>
  <si>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</si>
  <si>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</si>
  <si>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</si>
  <si>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</si>
  <si>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</si>
  <si>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</si>
  <si>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</si>
  <si>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</si>
  <si>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</si>
  <si>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</si>
  <si>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</si>
  <si>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</si>
  <si>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</si>
  <si>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</si>
  <si>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</si>
  <si>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</si>
  <si>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</si>
  <si>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</si>
  <si>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</si>
  <si>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</si>
  <si>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</si>
  <si>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</si>
  <si>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</si>
  <si>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</si>
  <si>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</si>
  <si>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</si>
  <si>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</si>
  <si>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</si>
  <si>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</si>
  <si>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</si>
  <si>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</si>
  <si>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</si>
  <si>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</si>
  <si>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</si>
  <si>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</si>
  <si>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</si>
  <si>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</si>
  <si>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</si>
  <si>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</si>
  <si>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</si>
  <si>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</si>
  <si>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</si>
  <si>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</si>
  <si>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</si>
  <si>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</si>
  <si>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</si>
  <si>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</si>
  <si>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</si>
  <si>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</si>
  <si>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</si>
  <si>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</si>
  <si>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</si>
  <si>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</si>
  <si>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</si>
  <si>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</si>
  <si>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</si>
  <si>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</si>
  <si>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</si>
  <si>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</si>
  <si>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</si>
  <si>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</si>
  <si>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</si>
  <si>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</si>
  <si>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</si>
  <si>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</si>
  <si>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</si>
  <si>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</si>
  <si>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</si>
  <si>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</si>
  <si>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</si>
  <si>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</si>
  <si>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</si>
  <si>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</si>
  <si>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</si>
  <si>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</si>
  <si>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</si>
  <si>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</si>
  <si>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</si>
  <si>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</si>
  <si>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</si>
  <si>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</si>
  <si>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</si>
  <si>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</si>
  <si>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</si>
  <si>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</si>
  <si>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</si>
  <si>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</si>
  <si>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</si>
  <si>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</si>
  <si>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</si>
  <si>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</si>
  <si>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</si>
  <si>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</si>
  <si>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</si>
  <si>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</si>
  <si>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</si>
  <si>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</si>
  <si>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</si>
  <si>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</si>
  <si>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</si>
  <si>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</si>
  <si>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</si>
  <si>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</si>
  <si>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</si>
  <si>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</si>
  <si>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</si>
  <si>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</si>
  <si>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</si>
  <si>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</si>
  <si>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</si>
  <si>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</si>
  <si>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</si>
  <si>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</si>
  <si>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</si>
  <si>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</si>
  <si>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</si>
  <si>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</si>
  <si>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</si>
  <si>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</si>
  <si>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</si>
  <si>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</si>
  <si>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</si>
  <si>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</si>
  <si>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</si>
  <si>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</si>
  <si>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</si>
  <si>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</si>
  <si>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</si>
  <si>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</si>
  <si>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</si>
  <si>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</si>
  <si>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</si>
  <si>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</si>
  <si>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</si>
  <si>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</si>
  <si>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</si>
  <si>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</si>
  <si>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</si>
  <si>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</si>
  <si>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</si>
  <si>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</si>
  <si>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</si>
  <si>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</si>
  <si>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</si>
  <si>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</si>
  <si>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</si>
  <si>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</si>
  <si>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</si>
  <si>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</si>
  <si>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</si>
  <si>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</si>
  <si>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</si>
  <si>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</si>
  <si>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</si>
  <si>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</si>
  <si>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</si>
  <si>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</si>
  <si>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</si>
  <si>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</si>
  <si>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</si>
  <si>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</si>
  <si>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</si>
  <si>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</si>
  <si>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</si>
  <si>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</si>
  <si>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</si>
  <si>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</si>
  <si>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</si>
  <si>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</si>
  <si>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</si>
  <si>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</si>
  <si>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</si>
  <si>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</si>
  <si>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</si>
  <si>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</si>
  <si>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</si>
  <si>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</si>
  <si>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</si>
  <si>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</si>
  <si>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</si>
  <si>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</si>
  <si>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</si>
  <si>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</si>
  <si>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</si>
  <si>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</si>
  <si>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</si>
  <si>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</si>
  <si>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</si>
  <si>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</si>
  <si>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</si>
  <si>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</si>
  <si>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</si>
  <si>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</si>
  <si>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</si>
  <si>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</si>
  <si>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</si>
  <si>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</si>
  <si>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</si>
  <si>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</si>
  <si>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</si>
  <si>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</si>
  <si>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</si>
  <si>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</si>
  <si>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</si>
  <si>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</si>
  <si>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</si>
  <si>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</si>
  <si>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</si>
  <si>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</si>
  <si>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</si>
  <si>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</si>
  <si>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</si>
  <si>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</si>
  <si>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</si>
  <si>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</si>
  <si>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</si>
  <si>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</si>
  <si>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</si>
  <si>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</si>
  <si>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</si>
  <si>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</si>
  <si>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</si>
  <si>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</si>
  <si>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</si>
  <si>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</si>
  <si>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</si>
  <si>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</si>
  <si>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</si>
  <si>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</si>
  <si>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</si>
  <si>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</si>
  <si>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</si>
  <si>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</si>
  <si>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</si>
  <si>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</si>
  <si>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</si>
  <si>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</si>
  <si>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</si>
  <si>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</si>
  <si>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</si>
  <si>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</si>
  <si>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</si>
  <si>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</si>
  <si>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</si>
  <si>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</si>
  <si>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</si>
  <si>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</si>
  <si>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</si>
  <si>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</si>
  <si>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</si>
  <si>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</si>
  <si>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</si>
  <si>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</si>
  <si>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</si>
  <si>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</si>
  <si>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</si>
  <si>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</si>
  <si>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</si>
  <si>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</si>
  <si>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</si>
  <si>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</si>
  <si>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</si>
  <si>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</si>
  <si>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</si>
  <si>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</si>
  <si>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</si>
  <si>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</si>
  <si>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</si>
  <si>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</si>
  <si>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</si>
  <si>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</si>
  <si>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</si>
  <si>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</si>
  <si>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</si>
  <si>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</si>
  <si>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</si>
  <si>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</si>
  <si>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</si>
  <si>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</si>
  <si>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</si>
  <si>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</si>
  <si>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</si>
  <si>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</si>
  <si>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</si>
  <si>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</si>
  <si>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</si>
  <si>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</si>
  <si>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</si>
  <si>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</si>
  <si>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</si>
  <si>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</si>
  <si>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</si>
  <si>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</si>
  <si>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</si>
  <si>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</si>
  <si>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</si>
  <si>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</si>
  <si>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</si>
  <si>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</si>
  <si>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</si>
  <si>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</si>
  <si>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</si>
  <si>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</si>
  <si>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</si>
  <si>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</si>
  <si>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</si>
  <si>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</si>
  <si>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</si>
  <si>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</si>
  <si>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</si>
  <si>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</si>
  <si>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</si>
  <si>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</si>
  <si>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</si>
  <si>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</si>
  <si>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</si>
  <si>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</si>
  <si>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</si>
  <si>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</si>
  <si>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</si>
  <si>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</si>
  <si>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</si>
  <si>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</si>
  <si>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</si>
  <si>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</si>
  <si>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</si>
  <si>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</si>
  <si>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</si>
  <si>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</si>
  <si>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</si>
  <si>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</si>
  <si>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</si>
  <si>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</si>
  <si>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</si>
  <si>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</si>
  <si>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</si>
  <si>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</si>
  <si>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</si>
  <si>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</si>
  <si>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</si>
  <si>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</si>
  <si>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</si>
  <si>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</si>
  <si>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</si>
  <si>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</si>
  <si>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</si>
  <si>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</si>
  <si>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</si>
  <si>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</si>
  <si>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</si>
  <si>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</si>
  <si>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</si>
  <si>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</si>
  <si>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</si>
  <si>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</si>
  <si>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</si>
  <si>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</si>
  <si>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</si>
  <si>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</si>
  <si>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</si>
  <si>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</si>
  <si>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</si>
  <si>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</si>
  <si>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</si>
  <si>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</si>
  <si>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</si>
  <si>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</si>
  <si>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</si>
  <si>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</si>
  <si>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</si>
  <si>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</si>
  <si>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</si>
  <si>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</si>
  <si>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</si>
  <si>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</si>
  <si>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</si>
  <si>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</si>
  <si>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</si>
  <si>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</si>
  <si>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</si>
  <si>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</si>
  <si>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</si>
  <si>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</si>
  <si>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</si>
  <si>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</si>
  <si>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</si>
  <si>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</si>
  <si>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</si>
  <si>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</si>
  <si>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</si>
  <si>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</si>
  <si>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</si>
  <si>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</si>
  <si>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</si>
  <si>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</si>
  <si>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</si>
  <si>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</si>
  <si>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</si>
  <si>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</si>
  <si>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</si>
  <si>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</si>
  <si>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</si>
  <si>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</si>
  <si>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</si>
  <si>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</si>
  <si>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</si>
  <si>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</si>
  <si>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</si>
  <si>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</si>
  <si>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</si>
  <si>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</si>
  <si>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</si>
  <si>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</si>
  <si>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</si>
  <si>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</si>
  <si>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</si>
  <si>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</si>
  <si>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</si>
  <si>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</si>
  <si>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</si>
  <si>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</si>
  <si>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</si>
  <si>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</si>
  <si>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</si>
  <si>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</si>
  <si>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</si>
  <si>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</si>
  <si>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</si>
  <si>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</si>
  <si>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</si>
  <si>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</si>
  <si>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</si>
  <si>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</si>
  <si>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</si>
  <si>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</si>
  <si>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</si>
  <si>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</si>
  <si>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</si>
  <si>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</si>
  <si>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</si>
  <si>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</si>
  <si>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</si>
  <si>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</si>
  <si>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</si>
  <si>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</si>
  <si>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</si>
  <si>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</si>
  <si>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</si>
  <si>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</si>
  <si>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</si>
  <si>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</si>
  <si>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</si>
  <si>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</si>
  <si>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</si>
  <si>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</si>
  <si>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</si>
  <si>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</si>
  <si>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</si>
  <si>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</si>
  <si>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</si>
  <si>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</si>
  <si>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</si>
  <si>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</si>
  <si>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</si>
  <si>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</si>
  <si>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</si>
  <si>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</si>
  <si>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</si>
  <si>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</si>
  <si>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</si>
  <si>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</si>
  <si>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</si>
  <si>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</si>
  <si>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</si>
  <si>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</si>
  <si>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</si>
  <si>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</si>
  <si>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</si>
  <si>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</si>
  <si>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</si>
  <si>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</si>
  <si>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</si>
  <si>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</si>
  <si>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</si>
  <si>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</si>
  <si>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</si>
  <si>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</si>
  <si>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</si>
  <si>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</si>
  <si>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</si>
  <si>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</si>
  <si>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</si>
  <si>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</si>
  <si>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</si>
  <si>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</si>
  <si>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</si>
  <si>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</si>
  <si>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</si>
  <si>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</si>
  <si>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</si>
  <si>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</si>
  <si>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</si>
  <si>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</si>
  <si>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</si>
  <si>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</si>
  <si>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</si>
  <si>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</si>
  <si>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</si>
  <si>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</si>
  <si>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</si>
  <si>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</si>
  <si>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</si>
  <si>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</si>
  <si>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</si>
  <si>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</si>
  <si>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</si>
  <si>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</si>
  <si>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</si>
  <si>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</si>
  <si>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</si>
  <si>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</si>
  <si>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</si>
  <si>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</si>
  <si>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</si>
  <si>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</si>
  <si>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</si>
  <si>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</si>
  <si>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</si>
  <si>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</si>
  <si>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</si>
  <si>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</si>
  <si>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</si>
  <si>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</si>
  <si>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</si>
  <si>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</si>
  <si>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</si>
  <si>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</si>
  <si>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</si>
  <si>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</si>
  <si>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</si>
  <si>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</si>
  <si>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</si>
  <si>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</si>
  <si>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</si>
  <si>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</si>
  <si>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</si>
  <si>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</si>
  <si>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</si>
  <si>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</si>
  <si>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</si>
  <si>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</si>
  <si>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</si>
  <si>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</si>
  <si>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</si>
  <si>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</si>
  <si>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</si>
  <si>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</si>
  <si>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</si>
  <si>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</si>
  <si>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</si>
  <si>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</si>
  <si>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</si>
  <si>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</si>
  <si>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</si>
  <si>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</si>
  <si>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</si>
  <si>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</si>
  <si>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</si>
  <si>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</si>
  <si>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</si>
  <si>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</si>
  <si>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</si>
  <si>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</si>
  <si>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</si>
  <si>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</si>
  <si>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</si>
  <si>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</si>
  <si>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</si>
  <si>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</si>
  <si>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</si>
  <si>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</si>
  <si>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</si>
  <si>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</si>
  <si>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</si>
  <si>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</si>
  <si>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</si>
  <si>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</si>
  <si>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</si>
  <si>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</si>
  <si>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</si>
  <si>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</si>
  <si>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</si>
  <si>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</si>
  <si>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</si>
  <si>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</si>
  <si>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</si>
  <si>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</si>
  <si>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</si>
  <si>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</si>
  <si>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</si>
  <si>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</si>
  <si>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</si>
  <si>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</si>
  <si>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</si>
  <si>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</si>
  <si>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</si>
  <si>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</si>
  <si>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</si>
  <si>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</si>
  <si>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</si>
  <si>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</si>
  <si>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</si>
  <si>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</si>
  <si>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</si>
  <si>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</si>
  <si>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</si>
  <si>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</si>
  <si>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</si>
  <si>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</si>
  <si>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</si>
  <si>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</si>
  <si>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</si>
  <si>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</si>
  <si>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</si>
  <si>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</si>
  <si>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</si>
  <si>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</si>
  <si>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</si>
  <si>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</si>
  <si>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</si>
  <si>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</si>
  <si>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</si>
  <si>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</si>
  <si>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</si>
  <si>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</si>
  <si>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</si>
  <si>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</si>
  <si>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</si>
  <si>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</si>
  <si>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</si>
  <si>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</si>
  <si>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</si>
  <si>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</si>
  <si>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</si>
  <si>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</si>
  <si>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</si>
  <si>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</si>
  <si>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</si>
  <si>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</si>
  <si>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</si>
  <si>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</si>
  <si>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</si>
  <si>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</si>
  <si>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</si>
  <si>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</si>
  <si>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</si>
  <si>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</si>
  <si>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</si>
  <si>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</si>
  <si>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</si>
  <si>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</si>
  <si>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</si>
  <si>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</si>
  <si>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</si>
  <si>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</si>
  <si>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</si>
  <si>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</si>
  <si>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</si>
  <si>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</si>
  <si>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</si>
  <si>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</si>
  <si>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</si>
  <si>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</si>
  <si>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</si>
  <si>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</si>
  <si>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</si>
  <si>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</si>
  <si>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</si>
  <si>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</si>
  <si>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</si>
  <si>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</si>
  <si>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</si>
  <si>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</si>
  <si>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</si>
  <si>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</si>
  <si>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</si>
  <si>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</si>
  <si>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</si>
  <si>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</si>
  <si>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</si>
  <si>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</si>
  <si>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</si>
  <si>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</si>
  <si>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</si>
  <si>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</si>
  <si>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</si>
  <si>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</si>
  <si>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</si>
  <si>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</si>
  <si>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</si>
  <si>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</si>
  <si>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</si>
  <si>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</si>
  <si>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</si>
  <si>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</si>
  <si>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</si>
  <si>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</si>
  <si>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</si>
  <si>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</si>
  <si>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</si>
  <si>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</si>
  <si>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</si>
  <si>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</si>
  <si>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</si>
  <si>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</si>
  <si>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</si>
  <si>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</si>
  <si>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</si>
  <si>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</si>
  <si>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</si>
  <si>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</si>
  <si>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</si>
  <si>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</si>
  <si>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</si>
  <si>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</si>
  <si>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</si>
  <si>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</si>
  <si>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</si>
  <si>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</si>
  <si>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</si>
  <si>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</si>
  <si>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</si>
  <si>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</si>
  <si>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</si>
  <si>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</si>
  <si>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</si>
  <si>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</si>
  <si>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</si>
  <si>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</si>
  <si>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</si>
  <si>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</si>
  <si>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</si>
  <si>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</si>
  <si>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</si>
  <si>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</si>
  <si>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</si>
  <si>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</si>
  <si>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</si>
  <si>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</si>
  <si>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</si>
  <si>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</si>
  <si>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</si>
  <si>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</si>
  <si>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</si>
  <si>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</si>
  <si>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</si>
  <si>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</si>
  <si>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</si>
  <si>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</si>
  <si>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</si>
  <si>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</si>
  <si>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</si>
  <si>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</si>
  <si>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</si>
  <si>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</si>
  <si>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</si>
  <si>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</si>
  <si>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</si>
  <si>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</si>
  <si>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</si>
  <si>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</si>
  <si>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</si>
  <si>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</si>
  <si>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</si>
  <si>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</si>
  <si>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</si>
  <si>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</si>
  <si>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</si>
  <si>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</si>
  <si>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</si>
  <si>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</si>
  <si>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</si>
  <si>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</si>
  <si>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</si>
  <si>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</si>
  <si>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</si>
  <si>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</si>
  <si>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</si>
  <si>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</si>
  <si>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</si>
  <si>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</si>
  <si>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</si>
  <si>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</si>
  <si>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</si>
  <si>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</si>
  <si>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</si>
  <si>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</si>
  <si>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</si>
  <si>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</si>
  <si>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</si>
  <si>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</si>
  <si>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</si>
  <si>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</si>
  <si>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</si>
  <si>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</si>
  <si>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</si>
  <si>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</si>
  <si>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</si>
  <si>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</si>
  <si>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</si>
  <si>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</si>
  <si>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</si>
  <si>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</si>
  <si>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</si>
  <si>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</si>
  <si>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</si>
  <si>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</si>
  <si>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</si>
  <si>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</si>
  <si>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</si>
  <si>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</si>
  <si>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</si>
  <si>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</si>
  <si>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</si>
  <si>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</si>
  <si>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</si>
  <si>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</si>
  <si>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</si>
  <si>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</si>
  <si>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</si>
  <si>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</si>
  <si>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</si>
  <si>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</si>
  <si>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</si>
  <si>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</si>
  <si>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</si>
  <si>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</si>
  <si>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</si>
  <si>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</si>
  <si>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</si>
  <si>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</si>
  <si>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</si>
  <si>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</si>
  <si>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</si>
  <si>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</si>
  <si>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</si>
  <si>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</si>
  <si>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</si>
  <si>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</si>
  <si>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</si>
  <si>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</si>
  <si>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</si>
  <si>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</si>
  <si>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</si>
  <si>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</si>
  <si>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</si>
  <si>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</si>
  <si>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</si>
  <si>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</si>
  <si>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</si>
  <si>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</si>
  <si>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</si>
  <si>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</si>
  <si>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</si>
  <si>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</si>
  <si>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</si>
  <si>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</si>
  <si>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</si>
  <si>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</si>
  <si>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</si>
  <si>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</si>
  <si>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</si>
  <si>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</si>
  <si>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</si>
  <si>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</si>
  <si>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</si>
  <si>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</si>
  <si>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</si>
  <si>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</si>
  <si>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</si>
  <si>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</si>
  <si>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</si>
  <si>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</si>
  <si>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</si>
  <si>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</si>
  <si>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</si>
  <si>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</si>
  <si>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</si>
  <si>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</si>
  <si>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</si>
  <si>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</si>
  <si>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</si>
  <si>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</si>
  <si>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</si>
  <si>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</si>
  <si>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</si>
  <si>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</si>
  <si>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</si>
  <si>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</si>
  <si>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</si>
  <si>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</si>
  <si>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</si>
  <si>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</si>
  <si>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</si>
  <si>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</si>
  <si>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</si>
  <si>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</si>
  <si>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</si>
  <si>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</si>
  <si>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</si>
  <si>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</si>
  <si>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</si>
  <si>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</si>
  <si>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</si>
  <si>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</si>
  <si>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</si>
  <si>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</si>
  <si>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</si>
  <si>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</si>
  <si>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</si>
  <si>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</si>
  <si>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</si>
  <si>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</si>
  <si>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</si>
  <si>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</si>
  <si>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</si>
  <si>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</si>
  <si>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</si>
  <si>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</si>
  <si>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</si>
  <si>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</si>
  <si>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</si>
  <si>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</si>
  <si>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</si>
  <si>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</si>
  <si>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</si>
  <si>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</si>
  <si>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</si>
  <si>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</si>
  <si>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</si>
  <si>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</si>
  <si>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</si>
  <si>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</si>
  <si>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</si>
  <si>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</si>
  <si>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</si>
  <si>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</si>
  <si>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</si>
  <si>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</si>
  <si>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</si>
  <si>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</si>
  <si>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</si>
  <si>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</si>
  <si>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</si>
  <si>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</si>
  <si>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</si>
  <si>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</si>
  <si>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</si>
  <si>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</si>
  <si>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</si>
  <si>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</si>
  <si>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</si>
  <si>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</si>
  <si>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</si>
  <si>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</si>
  <si>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</si>
  <si>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</si>
  <si>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</si>
  <si>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</si>
  <si>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</si>
  <si>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</si>
  <si>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</si>
  <si>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</si>
  <si>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</si>
  <si>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</si>
  <si>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</si>
  <si>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</si>
  <si>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</si>
  <si>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</si>
  <si>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</si>
  <si>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</si>
  <si>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</si>
  <si>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</si>
  <si>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</si>
  <si>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</si>
  <si>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</si>
  <si>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</si>
  <si>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</si>
  <si>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</si>
  <si>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</si>
  <si>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</si>
  <si>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</si>
  <si>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</si>
  <si>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</si>
  <si>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</si>
  <si>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</si>
  <si>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</si>
  <si>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</si>
  <si>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</si>
  <si>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</si>
  <si>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</si>
  <si>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</si>
  <si>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</si>
  <si>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</si>
  <si>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</si>
  <si>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</si>
  <si>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</si>
  <si>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</si>
  <si>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</si>
  <si>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</si>
  <si>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</si>
  <si>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</si>
  <si>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</si>
  <si>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</si>
  <si>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</si>
  <si>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</si>
  <si>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</si>
  <si>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</si>
  <si>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</si>
  <si>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</si>
  <si>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</si>
  <si>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</si>
  <si>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</si>
  <si>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</si>
  <si>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</si>
  <si>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</si>
  <si>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</si>
  <si>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</si>
  <si>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</si>
  <si>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</si>
  <si>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</si>
  <si>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</si>
  <si>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</si>
  <si>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</si>
  <si>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</si>
  <si>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</si>
  <si>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</si>
  <si>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</si>
  <si>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</si>
  <si>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</si>
  <si>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</si>
  <si>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</si>
  <si>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</si>
  <si>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</si>
  <si>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</si>
  <si>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</si>
  <si>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</si>
  <si>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</si>
  <si>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</si>
  <si>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</si>
  <si>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</si>
  <si>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</si>
  <si>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</si>
  <si>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</si>
  <si>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</si>
  <si>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</si>
  <si>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</si>
  <si>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</si>
  <si>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</si>
  <si>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</si>
  <si>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</si>
  <si>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</si>
  <si>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</si>
  <si>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</si>
  <si>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</si>
  <si>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</si>
  <si>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</si>
  <si>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</si>
  <si>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</si>
  <si>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</si>
  <si>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</si>
  <si>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</si>
  <si>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</si>
  <si>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</si>
  <si>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</si>
  <si>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</si>
  <si>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</si>
  <si>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</si>
  <si>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</si>
  <si>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</si>
  <si>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</si>
  <si>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</si>
  <si>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</si>
  <si>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</si>
  <si>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</si>
  <si>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</si>
  <si>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</si>
  <si>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</si>
  <si>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</si>
  <si>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</si>
  <si>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</si>
  <si>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</si>
  <si>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</si>
  <si>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</si>
  <si>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</si>
  <si>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</si>
  <si>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</si>
  <si>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</si>
  <si>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</si>
  <si>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</si>
  <si>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</si>
  <si>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</si>
  <si>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</si>
  <si>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</si>
  <si>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</si>
  <si>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</si>
  <si>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</si>
  <si>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</si>
  <si>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</si>
  <si>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</si>
  <si>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</si>
  <si>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</si>
  <si>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</si>
  <si>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</si>
  <si>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</si>
  <si>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</si>
  <si>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</si>
  <si>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</si>
  <si>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</si>
  <si>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</si>
  <si>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</si>
  <si>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</si>
  <si>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</si>
  <si>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</si>
  <si>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</si>
  <si>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</si>
  <si>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</si>
  <si>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</si>
  <si>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</si>
  <si>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</si>
  <si>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</si>
  <si>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</si>
  <si>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</si>
  <si>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</si>
  <si>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</si>
  <si>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</si>
  <si>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</si>
  <si>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</si>
  <si>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</si>
  <si>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</si>
  <si>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</si>
  <si>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</si>
  <si>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</si>
  <si>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</si>
  <si>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</si>
  <si>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</si>
  <si>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</si>
  <si>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</si>
  <si>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</si>
  <si>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</si>
  <si>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</si>
  <si>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</si>
  <si>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</si>
  <si>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</si>
  <si>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</si>
  <si>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</si>
  <si>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</si>
  <si>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</si>
  <si>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</si>
  <si>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</si>
  <si>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</si>
  <si>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</si>
  <si>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</si>
  <si>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</si>
  <si>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</si>
  <si>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</si>
  <si>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</si>
  <si>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</si>
  <si>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</si>
  <si>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</si>
  <si>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</si>
  <si>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</si>
  <si>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</si>
  <si>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</si>
  <si>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</si>
  <si>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</si>
  <si>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</si>
  <si>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</si>
  <si>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</si>
  <si>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</si>
  <si>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</si>
  <si>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</si>
  <si>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</si>
  <si>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</si>
  <si>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</si>
  <si>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</si>
  <si>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</si>
  <si>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</si>
  <si>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</si>
  <si>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</si>
  <si>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</si>
  <si>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</si>
  <si>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</si>
  <si>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</si>
  <si>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</si>
  <si>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</si>
  <si>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</si>
  <si>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</si>
  <si>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</si>
  <si>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</si>
  <si>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</si>
  <si>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</si>
  <si>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</si>
  <si>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</si>
  <si>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</si>
  <si>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</si>
  <si>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</si>
  <si>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</si>
  <si>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</si>
  <si>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</si>
  <si>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</si>
  <si>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</si>
  <si>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</si>
  <si>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</si>
  <si>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</si>
  <si>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</si>
  <si>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</si>
  <si>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</si>
  <si>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</si>
  <si>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</si>
  <si>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</si>
  <si>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</si>
  <si>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</si>
  <si>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</si>
  <si>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</si>
  <si>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</si>
  <si>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</si>
  <si>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</si>
  <si>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</si>
  <si>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</si>
  <si>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</si>
  <si>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</si>
  <si>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</si>
  <si>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</si>
  <si>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</si>
  <si>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</si>
  <si>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</si>
  <si>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</si>
  <si>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</si>
  <si>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</si>
  <si>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</si>
  <si>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</si>
  <si>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</si>
  <si>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</si>
  <si>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</si>
  <si>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</si>
  <si>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</si>
  <si>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</si>
  <si>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</si>
  <si>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</si>
  <si>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</si>
  <si>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</si>
  <si>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</si>
  <si>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</si>
  <si>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</si>
  <si>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</si>
  <si>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</si>
  <si>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</si>
  <si>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</si>
  <si>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</si>
  <si>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</si>
  <si>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</si>
  <si>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</si>
  <si>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</si>
  <si>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</si>
  <si>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</si>
  <si>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</si>
  <si>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</si>
  <si>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</si>
  <si>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</si>
  <si>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</si>
  <si>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</si>
  <si>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</si>
  <si>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</si>
  <si>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</si>
  <si>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</si>
  <si>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</si>
  <si>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</si>
  <si>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</si>
  <si>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</si>
  <si>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</si>
  <si>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</si>
  <si>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</si>
  <si>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</si>
  <si>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</si>
  <si>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</si>
  <si>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</si>
  <si>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</si>
  <si>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</si>
  <si>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</si>
  <si>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</si>
  <si>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</si>
  <si>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</si>
  <si>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</si>
  <si>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</si>
  <si>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</si>
  <si>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</si>
  <si>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</si>
  <si>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</si>
  <si>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</si>
  <si>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</si>
  <si>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</si>
  <si>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</si>
  <si>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</si>
  <si>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</si>
  <si>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</si>
  <si>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</si>
  <si>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</si>
  <si>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</si>
  <si>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</si>
  <si>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</si>
  <si>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</si>
  <si>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</si>
  <si>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</si>
  <si>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</si>
  <si>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</si>
  <si>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</si>
  <si>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</si>
  <si>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</si>
  <si>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</si>
  <si>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</si>
  <si>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</si>
  <si>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</si>
  <si>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</si>
  <si>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</si>
  <si>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</si>
  <si>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</si>
  <si>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</si>
  <si>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</si>
  <si>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</si>
  <si>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</si>
  <si>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</si>
  <si>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</si>
  <si>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</si>
  <si>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</si>
  <si>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</si>
  <si>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</si>
  <si>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</si>
  <si>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</si>
  <si>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</si>
  <si>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</si>
  <si>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</si>
  <si>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</si>
  <si>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</si>
  <si>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</si>
  <si>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</si>
  <si>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</si>
  <si>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</si>
  <si>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</si>
  <si>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</si>
  <si>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</si>
  <si>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</si>
  <si>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</si>
  <si>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</si>
  <si>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</si>
  <si>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</si>
  <si>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</si>
  <si>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</si>
  <si>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</si>
  <si>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</si>
  <si>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</si>
  <si>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</si>
  <si>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</si>
  <si>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</si>
  <si>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</si>
  <si>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</si>
  <si>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</si>
  <si>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</si>
  <si>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</si>
  <si>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</si>
  <si>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</si>
  <si>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</si>
  <si>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</si>
  <si>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</si>
  <si>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</si>
  <si>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</si>
  <si>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</si>
  <si>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</si>
  <si>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</si>
  <si>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</si>
  <si>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</si>
  <si>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</si>
  <si>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</si>
  <si>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</si>
  <si>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</si>
  <si>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</si>
  <si>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</si>
  <si>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</si>
  <si>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</si>
  <si>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</si>
  <si>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</si>
  <si>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</si>
  <si>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</si>
  <si>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</si>
  <si>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</si>
  <si>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</si>
  <si>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</si>
  <si>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</si>
  <si>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</si>
  <si>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</si>
  <si>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</si>
  <si>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</si>
  <si>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</si>
  <si>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</si>
  <si>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</si>
  <si>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</si>
  <si>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</si>
  <si>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</si>
  <si>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</si>
  <si>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</si>
  <si>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</si>
  <si>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</si>
  <si>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</si>
  <si>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</si>
  <si>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</si>
  <si>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</si>
  <si>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</si>
  <si>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</si>
  <si>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</si>
  <si>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</si>
  <si>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</si>
  <si>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</si>
  <si>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</si>
  <si>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</si>
  <si>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</si>
  <si>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</si>
  <si>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</si>
  <si>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</si>
  <si>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</si>
  <si>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</si>
  <si>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</si>
  <si>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</si>
  <si>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</si>
  <si>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</si>
  <si>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</si>
  <si>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</si>
  <si>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</si>
  <si>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</si>
  <si>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</si>
  <si>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</si>
  <si>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</si>
  <si>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</si>
  <si>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</si>
  <si>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</si>
  <si>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</si>
  <si>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</si>
  <si>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</si>
  <si>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</si>
  <si>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</si>
  <si>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</si>
  <si>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</si>
  <si>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</si>
  <si>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</si>
  <si>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</si>
  <si>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</si>
  <si>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</si>
  <si>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</si>
  <si>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</si>
  <si>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</si>
  <si>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</si>
  <si>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</si>
  <si>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</si>
  <si>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</si>
  <si>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</si>
  <si>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</si>
  <si>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</si>
  <si>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</si>
  <si>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</si>
  <si>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</si>
  <si>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</si>
  <si>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</si>
  <si>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</si>
  <si>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</si>
  <si>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</si>
  <si>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</si>
  <si>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</si>
  <si>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</si>
  <si>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</si>
  <si>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</si>
  <si>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</si>
  <si>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</si>
  <si>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</si>
  <si>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</si>
  <si>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</si>
  <si>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</si>
  <si>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</si>
  <si>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</si>
  <si>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</si>
  <si>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</si>
  <si>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</si>
  <si>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</si>
  <si>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</si>
  <si>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</si>
  <si>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</si>
  <si>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</si>
  <si>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</si>
  <si>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</si>
  <si>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</si>
  <si>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</si>
  <si>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</si>
  <si>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</si>
  <si>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</si>
  <si>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</si>
  <si>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</si>
  <si>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</si>
  <si>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</si>
  <si>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</si>
  <si>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</si>
  <si>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</si>
  <si>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</si>
  <si>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</si>
  <si>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</si>
  <si>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</si>
  <si>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</si>
  <si>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</si>
  <si>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</si>
  <si>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</si>
  <si>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</si>
  <si>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</si>
  <si>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</si>
  <si>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</si>
  <si>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</si>
  <si>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</si>
  <si>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</si>
  <si>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</si>
  <si>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</si>
  <si>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</si>
  <si>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</si>
  <si>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</si>
  <si>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</si>
  <si>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</si>
  <si>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</si>
  <si>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</si>
  <si>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</si>
  <si>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</si>
  <si>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</si>
  <si>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</si>
  <si>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</si>
  <si>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</si>
  <si>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</si>
  <si>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</si>
  <si>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</si>
  <si>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</si>
  <si>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</si>
  <si>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</si>
  <si>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</si>
  <si>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</si>
  <si>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</si>
  <si>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</si>
  <si>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</si>
  <si>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</si>
  <si>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</si>
  <si>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</si>
  <si>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</si>
  <si>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</si>
  <si>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</si>
  <si>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</si>
  <si>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</si>
  <si>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</si>
  <si>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</si>
  <si>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</si>
  <si>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</si>
  <si>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</si>
  <si>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</si>
  <si>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</si>
  <si>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</si>
  <si>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</si>
  <si>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</si>
  <si>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</si>
  <si>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</si>
  <si>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</si>
  <si>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</si>
  <si>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</si>
  <si>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</si>
  <si>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</si>
  <si>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</si>
  <si>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</si>
  <si>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</si>
  <si>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</si>
  <si>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</si>
  <si>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</si>
  <si>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</si>
  <si>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</si>
  <si>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</si>
  <si>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</si>
  <si>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</si>
  <si>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</si>
  <si>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</si>
  <si>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</si>
  <si>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</si>
  <si>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</si>
  <si>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</si>
  <si>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</si>
  <si>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</si>
  <si>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</si>
  <si>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</si>
  <si>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</si>
  <si>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</si>
  <si>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</si>
  <si>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</si>
  <si>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</si>
  <si>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</si>
  <si>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</si>
  <si>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</si>
  <si>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</si>
  <si>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</si>
  <si>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</si>
  <si>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</si>
  <si>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</si>
  <si>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</si>
  <si>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</si>
  <si>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</si>
  <si>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</si>
  <si>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</si>
  <si>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</si>
  <si>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</si>
  <si>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</si>
  <si>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</si>
  <si>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</si>
  <si>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</si>
  <si>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</si>
  <si>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</si>
  <si>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</si>
  <si>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</si>
  <si>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</si>
  <si>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</si>
  <si>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</si>
  <si>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</si>
  <si>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</si>
  <si>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</si>
  <si>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</si>
  <si>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</si>
  <si>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</si>
  <si>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</si>
  <si>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</si>
  <si>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</si>
  <si>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</si>
  <si>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</si>
  <si>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</si>
  <si>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</si>
  <si>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</si>
  <si>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</si>
  <si>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</si>
  <si>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</si>
  <si>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</si>
  <si>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</si>
  <si>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</si>
  <si>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</si>
  <si>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</si>
  <si>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</si>
  <si>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</si>
  <si>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</si>
  <si>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</si>
  <si>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</si>
  <si>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</si>
  <si>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</si>
  <si>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</si>
  <si>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</si>
  <si>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</si>
  <si>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</si>
  <si>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</si>
  <si>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</si>
  <si>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</si>
  <si>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</si>
  <si>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</si>
  <si>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</si>
  <si>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</si>
  <si>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</si>
  <si>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</si>
  <si>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</si>
  <si>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</si>
  <si>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</si>
  <si>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</si>
  <si>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</si>
  <si>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</si>
  <si>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</si>
  <si>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</si>
  <si>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</si>
  <si>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</si>
  <si>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</si>
  <si>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</si>
  <si>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</si>
  <si>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</si>
  <si>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</si>
  <si>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</si>
  <si>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</si>
  <si>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</si>
  <si>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</si>
  <si>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</si>
  <si>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</si>
  <si>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</si>
  <si>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</si>
  <si>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</si>
  <si>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</si>
  <si>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</si>
  <si>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</si>
  <si>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</si>
  <si>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</si>
  <si>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</si>
  <si>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</si>
  <si>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</si>
  <si>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</si>
  <si>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</si>
  <si>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</si>
  <si>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</si>
  <si>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</si>
  <si>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</si>
  <si>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</si>
  <si>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</si>
  <si>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</si>
  <si>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</si>
  <si>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</si>
  <si>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</si>
  <si>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</si>
  <si>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</si>
  <si>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</si>
  <si>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</si>
  <si>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</si>
  <si>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</si>
  <si>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</si>
  <si>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</si>
  <si>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</si>
  <si>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</si>
  <si>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</si>
  <si>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</si>
  <si>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</si>
  <si>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</si>
  <si>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</si>
  <si>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</si>
  <si>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</si>
  <si>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</si>
  <si>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</si>
  <si>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</si>
  <si>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</si>
  <si>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</si>
  <si>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</si>
  <si>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</si>
  <si>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</si>
  <si>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</si>
  <si>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</si>
  <si>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</si>
  <si>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</si>
  <si>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</si>
  <si>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</si>
  <si>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</si>
  <si>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</si>
  <si>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</si>
  <si>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</si>
  <si>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</si>
  <si>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</si>
  <si>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</si>
  <si>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</si>
  <si>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</si>
  <si>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</si>
  <si>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</si>
  <si>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</si>
  <si>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</si>
  <si>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</si>
  <si>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</si>
  <si>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</si>
  <si>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</si>
  <si>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</si>
  <si>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</si>
  <si>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</si>
  <si>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</si>
  <si>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</si>
  <si>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</si>
  <si>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</si>
  <si>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</si>
  <si>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</si>
  <si>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</si>
  <si>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</si>
  <si>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</si>
  <si>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</si>
  <si>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</si>
  <si>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</si>
  <si>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</si>
  <si>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</si>
  <si>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</si>
  <si>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</si>
  <si>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</si>
  <si>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</si>
  <si>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</si>
  <si>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</si>
  <si>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</si>
  <si>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</si>
  <si>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</si>
  <si>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</si>
  <si>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</si>
  <si>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</si>
  <si>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</si>
  <si>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</si>
  <si>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</si>
  <si>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</si>
  <si>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</si>
  <si>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</si>
  <si>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</si>
  <si>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</si>
  <si>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</si>
  <si>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</si>
  <si>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</si>
  <si>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</si>
  <si>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</si>
  <si>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</si>
  <si>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</si>
  <si>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</si>
  <si>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</si>
  <si>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</si>
  <si>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</si>
  <si>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</si>
  <si>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</si>
  <si>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</si>
  <si>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</si>
  <si>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</si>
  <si>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</si>
  <si>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</si>
  <si>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</si>
  <si>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</si>
  <si>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</si>
  <si>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</si>
  <si>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</si>
  <si>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</si>
  <si>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</si>
  <si>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</si>
  <si>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</si>
  <si>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</si>
  <si>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</si>
  <si>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</si>
  <si>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</si>
  <si>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</si>
  <si>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</si>
  <si>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</si>
  <si>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</si>
  <si>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</si>
  <si>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</si>
  <si>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</si>
  <si>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</si>
  <si>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</si>
  <si>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</si>
  <si>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</si>
  <si>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</si>
  <si>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</si>
  <si>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</si>
  <si>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</si>
  <si>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</si>
  <si>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</si>
  <si>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</si>
  <si>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</si>
  <si>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</si>
  <si>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</si>
  <si>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</si>
  <si>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</si>
  <si>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</si>
  <si>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</si>
  <si>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</si>
  <si>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</si>
  <si>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</si>
  <si>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</si>
  <si>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</si>
  <si>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</si>
  <si>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</si>
  <si>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</si>
  <si>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</si>
  <si>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</si>
  <si>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</si>
  <si>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</si>
  <si>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</si>
  <si>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</si>
  <si>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</si>
  <si>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</si>
  <si>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</si>
  <si>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</si>
  <si>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</si>
  <si>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</si>
  <si>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</si>
  <si>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</si>
  <si>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</si>
  <si>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</si>
  <si>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</si>
  <si>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</si>
  <si>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</si>
  <si>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</si>
  <si>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</si>
  <si>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</si>
  <si>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</si>
  <si>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</si>
  <si>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</si>
  <si>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</si>
  <si>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</si>
  <si>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</si>
  <si>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</si>
  <si>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</si>
  <si>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</si>
  <si>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</si>
  <si>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</si>
  <si>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</si>
  <si>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</si>
  <si>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</si>
  <si>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</si>
  <si>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</si>
  <si>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</si>
  <si>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</si>
  <si>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</si>
  <si>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</si>
  <si>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</si>
  <si>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</si>
  <si>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</si>
  <si>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</si>
  <si>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</si>
  <si>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</si>
  <si>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</si>
  <si>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</si>
  <si>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</si>
  <si>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</si>
  <si>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</si>
  <si>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</si>
  <si>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</si>
  <si>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</si>
  <si>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</si>
  <si>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</si>
  <si>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</si>
  <si>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</si>
  <si>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</si>
  <si>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</si>
  <si>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</si>
  <si>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</si>
  <si>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</si>
  <si>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</si>
  <si>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</si>
  <si>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</si>
  <si>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</si>
  <si>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</si>
  <si>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</si>
  <si>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</si>
  <si>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</si>
  <si>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</si>
  <si>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</si>
  <si>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</si>
  <si>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</si>
  <si>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</si>
  <si>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</si>
  <si>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</si>
  <si>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</si>
  <si>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</si>
  <si>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</si>
  <si>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</si>
  <si>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</si>
  <si>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</si>
  <si>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</si>
  <si>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</si>
  <si>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</si>
  <si>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</si>
  <si>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</si>
  <si>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</si>
  <si>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</si>
  <si>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</si>
  <si>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</si>
  <si>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</si>
  <si>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</si>
  <si>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</si>
  <si>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</si>
  <si>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</si>
  <si>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</si>
  <si>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</si>
  <si>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</si>
  <si>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</si>
  <si>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</si>
  <si>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</si>
  <si>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</si>
  <si>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</si>
  <si>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</si>
  <si>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</si>
  <si>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</si>
  <si>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</si>
  <si>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</si>
  <si>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</si>
  <si>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</si>
  <si>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</si>
  <si>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</si>
  <si>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</si>
  <si>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</si>
  <si>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</si>
  <si>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</si>
  <si>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</si>
  <si>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</si>
  <si>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</si>
  <si>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</si>
  <si>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</si>
  <si>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</si>
  <si>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</si>
  <si>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</si>
  <si>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</si>
  <si>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</si>
  <si>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</si>
  <si>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</si>
  <si>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</si>
  <si>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</si>
  <si>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</si>
  <si>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</si>
  <si>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</si>
  <si>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</si>
  <si>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</si>
  <si>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</si>
  <si>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</si>
  <si>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</si>
  <si>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</si>
  <si>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</si>
  <si>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</si>
  <si>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</si>
  <si>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</si>
  <si>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</si>
  <si>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</si>
  <si>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</si>
  <si>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</si>
  <si>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</si>
  <si>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</si>
  <si>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</si>
  <si>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</si>
  <si>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</si>
  <si>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</si>
  <si>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</si>
  <si>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</si>
  <si>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</si>
  <si>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</si>
  <si>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</si>
  <si>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</si>
  <si>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</si>
  <si>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</si>
  <si>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</si>
  <si>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</si>
  <si>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</si>
  <si>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</si>
  <si>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</si>
  <si>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</si>
  <si>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</si>
  <si>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</si>
  <si>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</si>
  <si>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</si>
  <si>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</si>
  <si>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</si>
  <si>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</si>
  <si>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</si>
  <si>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</si>
  <si>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</si>
  <si>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</si>
  <si>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</si>
  <si>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</si>
  <si>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</si>
  <si>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</si>
  <si>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</si>
  <si>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</si>
  <si>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</si>
  <si>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</si>
  <si>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</si>
  <si>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</si>
  <si>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</si>
  <si>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</si>
  <si>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</si>
  <si>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</si>
  <si>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</si>
  <si>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</si>
  <si>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</si>
  <si>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</si>
  <si>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</si>
  <si>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</si>
  <si>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</si>
  <si>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</si>
  <si>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</si>
  <si>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</si>
  <si>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</si>
  <si>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</si>
  <si>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</si>
  <si>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</si>
  <si>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</si>
  <si>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</si>
  <si>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</si>
  <si>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</si>
  <si>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</si>
  <si>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</si>
  <si>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</si>
  <si>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</si>
  <si>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</si>
  <si>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</si>
  <si>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</si>
  <si>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</si>
  <si>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</si>
  <si>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</si>
  <si>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</si>
  <si>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</si>
  <si>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</si>
  <si>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</si>
  <si>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</si>
  <si>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</si>
  <si>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</si>
  <si>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</si>
  <si>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</si>
  <si>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</si>
  <si>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</si>
  <si>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</si>
  <si>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</si>
  <si>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</si>
  <si>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</si>
  <si>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</si>
  <si>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</si>
  <si>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</si>
  <si>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</si>
  <si>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</si>
  <si>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</si>
  <si>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</si>
  <si>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</si>
  <si>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</si>
  <si>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</si>
  <si>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</si>
  <si>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</si>
  <si>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</si>
  <si>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</si>
  <si>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</si>
  <si>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</si>
  <si>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</si>
  <si>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</si>
  <si>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</si>
  <si>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</si>
  <si>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</si>
  <si>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</si>
  <si>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</si>
  <si>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</si>
  <si>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</si>
  <si>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</si>
  <si>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</si>
  <si>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</si>
  <si>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</si>
  <si>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</si>
  <si>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</si>
  <si>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</si>
  <si>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</si>
  <si>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</si>
  <si>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</si>
  <si>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</si>
  <si>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</si>
  <si>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</si>
  <si>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</si>
  <si>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</si>
  <si>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</si>
  <si>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</si>
  <si>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</si>
  <si>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</si>
  <si>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</si>
  <si>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</si>
  <si>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</si>
  <si>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</si>
  <si>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</si>
  <si>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</si>
  <si>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</si>
  <si>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</si>
  <si>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</si>
  <si>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</si>
  <si>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</si>
  <si>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</si>
  <si>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</si>
  <si>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</si>
  <si>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</si>
  <si>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</si>
  <si>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</si>
  <si>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</si>
  <si>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</si>
  <si>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</si>
  <si>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</si>
  <si>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</si>
  <si>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</si>
  <si>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</si>
  <si>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</si>
  <si>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</si>
  <si>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</si>
  <si>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</si>
  <si>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</si>
  <si>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</si>
  <si>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</si>
  <si>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</si>
  <si>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</si>
  <si>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</si>
  <si>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</si>
  <si>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</si>
  <si>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</si>
  <si>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</si>
  <si>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</si>
  <si>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</si>
  <si>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</si>
  <si>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</si>
  <si>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</si>
  <si>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</si>
  <si>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</si>
  <si>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</si>
  <si>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</si>
  <si>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</si>
  <si>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</si>
  <si>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</si>
  <si>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</si>
  <si>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</si>
  <si>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</si>
  <si>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</si>
  <si>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</si>
  <si>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</si>
  <si>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</si>
  <si>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</si>
  <si>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</si>
  <si>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</si>
  <si>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</si>
  <si>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</si>
  <si>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</si>
  <si>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</si>
  <si>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</si>
  <si>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</si>
  <si>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</si>
  <si>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</si>
  <si>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</si>
  <si>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</si>
  <si>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</si>
  <si>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</si>
  <si>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</si>
  <si>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</si>
  <si>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</si>
  <si>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</si>
  <si>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</si>
  <si>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</si>
  <si>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</si>
  <si>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</si>
  <si>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</si>
  <si>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</si>
  <si>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</si>
  <si>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</si>
  <si>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</si>
  <si>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</si>
  <si>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</si>
  <si>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</si>
  <si>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</si>
  <si>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</si>
  <si>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</si>
  <si>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</si>
  <si>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</si>
  <si>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</si>
  <si>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</si>
  <si>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</si>
  <si>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</si>
  <si>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</si>
  <si>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</si>
  <si>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</si>
  <si>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</si>
  <si>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</si>
  <si>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</si>
  <si>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</si>
  <si>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</si>
  <si>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</si>
  <si>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</si>
  <si>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</si>
  <si>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</si>
  <si>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</si>
  <si>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</si>
  <si>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</si>
  <si>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</si>
  <si>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</si>
  <si>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</si>
  <si>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</si>
  <si>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</si>
  <si>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</si>
  <si>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</si>
  <si>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</si>
  <si>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</si>
  <si>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</si>
  <si>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</si>
  <si>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</si>
  <si>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</si>
  <si>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</si>
  <si>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</si>
  <si>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</si>
  <si>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</si>
  <si>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</si>
  <si>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</si>
  <si>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</si>
  <si>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</si>
  <si>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</si>
  <si>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</si>
  <si>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</si>
  <si>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</si>
  <si>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</si>
  <si>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</si>
  <si>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</si>
  <si>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</si>
  <si>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</si>
  <si>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</si>
  <si>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</si>
  <si>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</si>
  <si>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</si>
  <si>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</si>
  <si>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</si>
  <si>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</si>
  <si>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</si>
  <si>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</si>
  <si>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</si>
  <si>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</si>
  <si>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</si>
  <si>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</si>
  <si>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</si>
  <si>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</si>
  <si>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</si>
  <si>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</si>
  <si>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</si>
  <si>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</si>
  <si>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</si>
  <si>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</si>
  <si>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</si>
  <si>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</si>
  <si>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</si>
  <si>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</si>
  <si>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</si>
  <si>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</si>
  <si>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</si>
  <si>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</si>
  <si>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</si>
  <si>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</si>
  <si>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</si>
  <si>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</si>
  <si>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</si>
  <si>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</si>
  <si>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</si>
  <si>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</si>
  <si>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</si>
  <si>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</si>
  <si>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</si>
  <si>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</si>
  <si>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</si>
  <si>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</si>
  <si>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</si>
  <si>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</si>
  <si>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</si>
  <si>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</si>
  <si>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</si>
  <si>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</si>
  <si>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</si>
  <si>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</si>
  <si>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</si>
  <si>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</si>
  <si>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</si>
  <si>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</si>
  <si>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</si>
  <si>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</si>
  <si>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</si>
  <si>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</si>
  <si>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</si>
  <si>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</si>
  <si>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</si>
  <si>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</si>
  <si>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</si>
  <si>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</si>
  <si>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</si>
  <si>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</si>
  <si>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</si>
  <si>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</si>
  <si>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</si>
  <si>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</si>
  <si>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</si>
  <si>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</si>
  <si>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</si>
  <si>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</si>
  <si>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</si>
  <si>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</si>
  <si>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</si>
  <si>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</si>
  <si>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</si>
  <si>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</si>
  <si>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</si>
  <si>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</si>
  <si>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</si>
  <si>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</si>
  <si>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</si>
  <si>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</si>
  <si>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</si>
  <si>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</si>
  <si>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</si>
  <si>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</si>
  <si>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</si>
  <si>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</si>
  <si>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</si>
  <si>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</si>
  <si>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</si>
  <si>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</si>
  <si>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</si>
  <si>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</si>
  <si>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</si>
  <si>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</si>
  <si>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</si>
  <si>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</si>
  <si>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</si>
  <si>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</si>
  <si>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</si>
  <si>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</si>
  <si>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</si>
  <si>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</si>
  <si>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</si>
  <si>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</si>
  <si>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</si>
  <si>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</si>
  <si>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</si>
  <si>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</si>
  <si>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</si>
  <si>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</si>
  <si>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</si>
  <si>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</si>
  <si>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</si>
  <si>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</si>
  <si>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</si>
  <si>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</si>
  <si>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</si>
  <si>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</si>
  <si>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</si>
  <si>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</si>
  <si>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</si>
  <si>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</si>
  <si>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</si>
  <si>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</si>
  <si>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</si>
  <si>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</si>
  <si>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</si>
  <si>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</si>
  <si>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</si>
  <si>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</si>
  <si>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</si>
  <si>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</si>
  <si>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</si>
  <si>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</si>
  <si>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</si>
  <si>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</si>
  <si>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</si>
  <si>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</si>
  <si>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</si>
  <si>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</si>
  <si>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</si>
  <si>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</si>
  <si>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</si>
  <si>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</si>
  <si>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</si>
  <si>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</si>
  <si>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</si>
  <si>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</si>
  <si>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</si>
  <si>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</si>
  <si>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</si>
  <si>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</si>
  <si>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</si>
  <si>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</si>
  <si>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</si>
  <si>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</si>
  <si>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</si>
  <si>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</si>
  <si>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</si>
  <si>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</si>
  <si>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</si>
  <si>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</si>
  <si>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</si>
  <si>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</si>
  <si>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</si>
  <si>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</si>
  <si>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</si>
  <si>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</si>
  <si>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</si>
  <si>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</si>
  <si>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</si>
  <si>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</si>
  <si>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</si>
  <si>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</si>
  <si>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</si>
  <si>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</si>
  <si>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</si>
  <si>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</si>
  <si>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</si>
  <si>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</si>
  <si>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</si>
  <si>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</si>
  <si>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</si>
  <si>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</si>
  <si>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</si>
  <si>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</si>
  <si>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</si>
  <si>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</si>
  <si>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</si>
  <si>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</si>
  <si>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</si>
  <si>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</si>
  <si>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</si>
  <si>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</si>
  <si>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</si>
  <si>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</si>
  <si>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</si>
  <si>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</si>
  <si>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</si>
  <si>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</si>
  <si>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</si>
  <si>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</si>
  <si>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</si>
  <si>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</si>
  <si>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</si>
  <si>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</si>
  <si>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</si>
  <si>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</si>
  <si>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</si>
  <si>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</si>
  <si>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</si>
  <si>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</si>
  <si>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</si>
  <si>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</si>
  <si>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</si>
  <si>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</si>
  <si>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</si>
  <si>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</si>
  <si>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</si>
  <si>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</si>
  <si>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</si>
  <si>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</si>
  <si>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</si>
  <si>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</si>
  <si>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</si>
  <si>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</si>
  <si>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</si>
  <si>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</si>
  <si>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</si>
  <si>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</si>
  <si>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</si>
  <si>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</si>
  <si>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</si>
  <si>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</si>
  <si>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</si>
  <si>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</si>
  <si>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</si>
  <si>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</si>
  <si>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</si>
  <si>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</si>
  <si>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</si>
  <si>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</si>
  <si>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</si>
  <si>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</si>
  <si>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</si>
  <si>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</si>
  <si>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</si>
  <si>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</si>
  <si>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</si>
  <si>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</si>
  <si>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</si>
  <si>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</si>
  <si>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</si>
  <si>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</si>
  <si>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</si>
  <si>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</si>
  <si>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</si>
  <si>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</si>
  <si>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</si>
  <si>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</si>
  <si>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</si>
  <si>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</si>
  <si>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</si>
  <si>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</si>
  <si>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</si>
  <si>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</si>
  <si>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</si>
  <si>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</si>
  <si>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</si>
  <si>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</si>
  <si>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</si>
  <si>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</si>
  <si>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</si>
  <si>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</si>
  <si>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</si>
  <si>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</si>
  <si>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</si>
  <si>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</si>
  <si>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</si>
  <si>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</si>
  <si>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</si>
  <si>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</si>
  <si>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</si>
  <si>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</si>
  <si>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</si>
  <si>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</si>
  <si>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</si>
  <si>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</si>
  <si>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</si>
  <si>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</si>
  <si>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</si>
  <si>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</si>
  <si>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</si>
  <si>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</si>
  <si>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</si>
  <si>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</si>
  <si>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</si>
  <si>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</si>
  <si>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</si>
  <si>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</si>
  <si>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</si>
  <si>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</si>
  <si>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</si>
  <si>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</si>
  <si>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</si>
  <si>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</si>
  <si>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</si>
  <si>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</si>
  <si>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</si>
  <si>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</si>
  <si>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</si>
  <si>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</si>
  <si>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</si>
  <si>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</si>
  <si>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</si>
  <si>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</si>
  <si>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</si>
  <si>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</si>
  <si>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</si>
  <si>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</si>
  <si>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</si>
  <si>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</si>
  <si>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</si>
  <si>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</si>
  <si>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</si>
  <si>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</si>
  <si>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</si>
  <si>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</si>
  <si>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</si>
  <si>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</si>
  <si>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</si>
  <si>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</si>
  <si>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</si>
  <si>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</si>
  <si>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</si>
  <si>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</si>
  <si>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</si>
  <si>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</si>
  <si>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</si>
  <si>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</si>
  <si>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</si>
  <si>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</si>
  <si>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</si>
  <si>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</si>
  <si>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</si>
  <si>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</si>
  <si>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</si>
  <si>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</si>
  <si>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</si>
  <si>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</si>
  <si>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</si>
  <si>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</si>
  <si>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</si>
  <si>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</si>
  <si>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</si>
  <si>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</si>
  <si>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</si>
  <si>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</si>
  <si>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</si>
  <si>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</si>
  <si>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</si>
  <si>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</si>
  <si>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</si>
  <si>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</si>
  <si>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</si>
  <si>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</si>
  <si>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</si>
  <si>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</si>
  <si>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</si>
  <si>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</si>
  <si>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</si>
  <si>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</si>
  <si>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</si>
  <si>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</si>
  <si>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</si>
  <si>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</si>
  <si>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</si>
  <si>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</si>
  <si>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</si>
  <si>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</si>
  <si>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</si>
  <si>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</si>
  <si>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</si>
  <si>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</si>
  <si>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</si>
  <si>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</si>
  <si>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</si>
  <si>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</si>
  <si>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</si>
  <si>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</si>
  <si>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</si>
  <si>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</si>
  <si>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</si>
  <si>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</si>
  <si>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</si>
  <si>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</si>
  <si>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</si>
  <si>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</si>
  <si>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</si>
  <si>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</si>
  <si>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</si>
  <si>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</si>
  <si>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</si>
  <si>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</si>
  <si>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</si>
  <si>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</si>
  <si>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</si>
  <si>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</si>
  <si>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</si>
  <si>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</si>
  <si>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</si>
  <si>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</si>
  <si>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</si>
  <si>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</si>
  <si>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</si>
  <si>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</si>
  <si>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</si>
  <si>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</si>
  <si>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</si>
  <si>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</si>
  <si>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</si>
  <si>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</si>
  <si>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</si>
  <si>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</si>
  <si>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</si>
  <si>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</si>
  <si>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</si>
  <si>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</si>
  <si>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</si>
  <si>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</si>
  <si>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</si>
  <si>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</si>
  <si>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</si>
  <si>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</si>
  <si>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</si>
  <si>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</si>
  <si>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</si>
  <si>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</si>
  <si>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</si>
  <si>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</si>
  <si>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</si>
  <si>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</si>
  <si>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</si>
  <si>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</si>
  <si>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</si>
  <si>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</si>
  <si>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</si>
  <si>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</si>
  <si>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</si>
  <si>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</si>
  <si>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</si>
  <si>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</si>
  <si>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</si>
  <si>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</si>
  <si>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</si>
  <si>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</si>
  <si>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</si>
  <si>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</si>
  <si>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</si>
  <si>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</si>
  <si>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</si>
  <si>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</si>
  <si>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</si>
  <si>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</si>
  <si>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</si>
  <si>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</si>
  <si>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</si>
  <si>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</si>
  <si>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</si>
  <si>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</si>
  <si>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</si>
  <si>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</si>
  <si>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</si>
  <si>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</si>
  <si>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</si>
  <si>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</si>
  <si>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</si>
  <si>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</si>
  <si>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</si>
  <si>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</si>
  <si>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</si>
  <si>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</si>
  <si>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</si>
  <si>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</si>
  <si>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</si>
  <si>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</si>
  <si>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</si>
  <si>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</si>
  <si>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</si>
  <si>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</si>
  <si>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</si>
  <si>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</si>
  <si>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</si>
  <si>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</si>
  <si>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</si>
  <si>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</si>
  <si>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</si>
  <si>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</si>
  <si>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</si>
  <si>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</si>
  <si>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</si>
  <si>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</si>
  <si>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</si>
  <si>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</si>
  <si>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</si>
  <si>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</si>
  <si>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</si>
  <si>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</si>
  <si>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</si>
  <si>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</si>
  <si>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</si>
  <si>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</si>
  <si>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</si>
  <si>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</si>
  <si>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</si>
  <si>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</si>
  <si>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</si>
  <si>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</si>
  <si>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</si>
  <si>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</si>
  <si>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</si>
  <si>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</si>
  <si>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</si>
  <si>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</si>
  <si>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</si>
  <si>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</si>
  <si>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</si>
  <si>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</si>
  <si>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</si>
  <si>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</si>
  <si>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</si>
  <si>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</si>
  <si>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</si>
  <si>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</si>
  <si>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</si>
  <si>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</si>
  <si>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</si>
  <si>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</si>
  <si>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</si>
  <si>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</si>
  <si>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</si>
  <si>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</si>
  <si>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</si>
  <si>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</si>
  <si>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</si>
  <si>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</si>
  <si>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</si>
  <si>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</si>
  <si>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</si>
  <si>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</si>
  <si>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</si>
  <si>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</si>
  <si>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</si>
  <si>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</si>
  <si>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</si>
  <si>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</si>
  <si>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</si>
  <si>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</si>
  <si>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</si>
  <si>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</si>
  <si>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</si>
  <si>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</si>
  <si>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</si>
  <si>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</si>
  <si>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</si>
  <si>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</si>
  <si>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</si>
  <si>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</si>
  <si>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</si>
  <si>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</si>
  <si>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</si>
  <si>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</si>
  <si>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</si>
  <si>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</si>
  <si>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</si>
  <si>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</si>
  <si>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</si>
  <si>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</si>
  <si>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</si>
  <si>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</si>
  <si>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</si>
  <si>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</si>
  <si>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</si>
  <si>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</si>
  <si>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</si>
  <si>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</si>
  <si>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</si>
  <si>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</si>
  <si>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</si>
  <si>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</si>
  <si>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</si>
  <si>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</si>
  <si>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</si>
  <si>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</si>
  <si>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</si>
  <si>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</si>
  <si>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</si>
  <si>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</si>
  <si>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</si>
  <si>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</si>
  <si>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</si>
  <si>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</si>
  <si>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</si>
  <si>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</si>
  <si>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</si>
  <si>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</si>
  <si>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</si>
  <si>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</si>
  <si>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</si>
  <si>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</si>
  <si>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</si>
  <si>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</si>
  <si>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</si>
  <si>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</si>
  <si>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</si>
  <si>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</si>
  <si>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</si>
  <si>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</si>
  <si>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</si>
  <si>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</si>
  <si>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</si>
  <si>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</si>
  <si>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</si>
  <si>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</si>
  <si>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</si>
  <si>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</si>
  <si>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</si>
  <si>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</si>
  <si>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</si>
  <si>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</si>
  <si>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</si>
  <si>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</si>
  <si>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</si>
  <si>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</si>
  <si>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</si>
  <si>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</si>
  <si>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</si>
  <si>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</si>
  <si>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</si>
  <si>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</si>
  <si>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</si>
  <si>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</si>
  <si>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</si>
  <si>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</si>
  <si>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</si>
  <si>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</si>
  <si>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</si>
  <si>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</si>
  <si>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</si>
  <si>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</si>
  <si>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</si>
  <si>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</si>
  <si>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</si>
  <si>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</si>
  <si>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</si>
  <si>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</si>
  <si>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</si>
  <si>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</si>
  <si>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</si>
  <si>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</si>
  <si>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</si>
  <si>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</si>
  <si>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</si>
  <si>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</si>
  <si>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</si>
  <si>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</si>
  <si>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</si>
  <si>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</si>
  <si>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</si>
  <si>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</si>
  <si>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</si>
  <si>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</si>
  <si>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</si>
  <si>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</si>
  <si>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</si>
  <si>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</si>
  <si>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</si>
  <si>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</si>
  <si>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</si>
  <si>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</si>
  <si>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</si>
  <si>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</si>
  <si>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</si>
  <si>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</si>
  <si>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</si>
  <si>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</si>
  <si>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</si>
  <si>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</si>
  <si>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</si>
  <si>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</si>
  <si>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</si>
  <si>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</si>
  <si>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</si>
  <si>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</si>
  <si>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</si>
  <si>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</si>
  <si>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</si>
  <si>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</si>
  <si>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</si>
  <si>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</si>
  <si>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</si>
  <si>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</si>
  <si>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</si>
  <si>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</si>
  <si>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</si>
  <si>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</si>
  <si>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</si>
  <si>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</si>
  <si>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</si>
  <si>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</si>
  <si>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</si>
  <si>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</si>
  <si>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</si>
  <si>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</si>
  <si>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</si>
  <si>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</si>
  <si>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</si>
  <si>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</si>
  <si>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</si>
  <si>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</si>
  <si>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</si>
  <si>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</si>
  <si>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</si>
  <si>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</si>
  <si>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</si>
  <si>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</si>
  <si>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</si>
  <si>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</si>
  <si>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</si>
  <si>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</si>
  <si>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</si>
  <si>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</si>
  <si>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</si>
  <si>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</si>
  <si>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</si>
  <si>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</si>
  <si>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</si>
  <si>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</si>
  <si>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</si>
  <si>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</si>
  <si>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</si>
  <si>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</si>
  <si>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</si>
  <si>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</si>
  <si>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</si>
  <si>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</si>
  <si>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</si>
  <si>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</si>
  <si>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</si>
  <si>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</si>
  <si>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</si>
  <si>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</si>
  <si>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</si>
  <si>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</si>
  <si>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</si>
  <si>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</si>
  <si>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</si>
  <si>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</si>
  <si>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</si>
  <si>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</si>
  <si>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</si>
  <si>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</si>
  <si>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</si>
  <si>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</si>
  <si>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</si>
  <si>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</si>
  <si>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</si>
  <si>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</si>
  <si>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</si>
  <si>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</si>
  <si>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</si>
  <si>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</si>
  <si>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</si>
  <si>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</si>
  <si>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</si>
  <si>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</si>
  <si>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</si>
  <si>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</si>
  <si>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</si>
  <si>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</si>
  <si>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</si>
  <si>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</si>
  <si>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</si>
  <si>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</si>
  <si>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</si>
  <si>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</si>
  <si>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</si>
  <si>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</si>
  <si>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</si>
  <si>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</si>
  <si>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</si>
  <si>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</si>
  <si>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</si>
  <si>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</si>
  <si>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</si>
  <si>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</si>
  <si>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</si>
  <si>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</si>
  <si>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</si>
  <si>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</si>
  <si>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</si>
  <si>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</si>
  <si>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</si>
  <si>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</si>
  <si>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</si>
  <si>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</si>
  <si>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</si>
  <si>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</si>
  <si>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</si>
  <si>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</si>
  <si>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</si>
  <si>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</si>
  <si>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</si>
  <si>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</si>
  <si>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</si>
  <si>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</si>
  <si>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</si>
  <si>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</si>
  <si>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</si>
  <si>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</si>
  <si>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</si>
  <si>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</si>
  <si>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</si>
  <si>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</si>
  <si>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</si>
  <si>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</si>
  <si>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</si>
  <si>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</si>
  <si>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</si>
  <si>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</si>
  <si>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</si>
  <si>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</si>
  <si>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</si>
  <si>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</si>
  <si>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</si>
  <si>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</si>
  <si>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</si>
  <si>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</si>
  <si>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</si>
  <si>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</si>
  <si>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</si>
  <si>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</si>
  <si>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</si>
  <si>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</si>
  <si>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</si>
  <si>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</si>
  <si>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</si>
  <si>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</si>
  <si>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</si>
  <si>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</si>
  <si>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</si>
  <si>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</si>
  <si>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</si>
  <si>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</si>
  <si>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</si>
  <si>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</si>
  <si>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</si>
  <si>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</si>
  <si>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</si>
  <si>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</si>
  <si>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</si>
  <si>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</si>
  <si>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</si>
  <si>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</si>
  <si>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</si>
  <si>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</si>
  <si>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</si>
  <si>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</si>
  <si>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</si>
  <si>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</si>
  <si>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</si>
  <si>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</si>
  <si>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</si>
  <si>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</si>
  <si>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</si>
  <si>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</si>
  <si>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</si>
  <si>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</si>
  <si>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</si>
  <si>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</si>
  <si>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</si>
  <si>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</si>
  <si>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</si>
  <si>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</si>
  <si>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</si>
  <si>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</si>
  <si>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</si>
  <si>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</si>
  <si>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</si>
  <si>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</si>
  <si>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</si>
  <si>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</si>
  <si>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</si>
  <si>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</si>
  <si>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</si>
  <si>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</si>
  <si>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</si>
  <si>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</si>
  <si>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</si>
  <si>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</si>
  <si>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</si>
  <si>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</si>
  <si>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</si>
  <si>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</si>
  <si>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</si>
  <si>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</si>
  <si>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</si>
  <si>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</si>
  <si>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</si>
  <si>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</si>
  <si>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</si>
  <si>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</si>
  <si>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</si>
  <si>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</si>
  <si>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</si>
  <si>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</si>
  <si>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</si>
  <si>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</si>
  <si>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</si>
  <si>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</si>
  <si>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</si>
  <si>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</si>
  <si>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</si>
  <si>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</si>
  <si>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</si>
  <si>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</si>
  <si>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</si>
  <si>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</si>
  <si>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</si>
  <si>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</si>
  <si>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</si>
  <si>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</si>
  <si>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</si>
  <si>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</si>
  <si>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</si>
  <si>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</si>
  <si>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</si>
  <si>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</si>
  <si>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</si>
  <si>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</si>
  <si>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</si>
  <si>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</si>
  <si>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</si>
  <si>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</si>
  <si>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</si>
  <si>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</si>
  <si>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</si>
  <si>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</si>
  <si>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</si>
  <si>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</si>
  <si>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</si>
  <si>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</si>
  <si>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</si>
  <si>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</si>
  <si>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</si>
  <si>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</si>
  <si>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</si>
  <si>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</si>
  <si>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</si>
  <si>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</si>
  <si>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</si>
  <si>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</si>
  <si>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</si>
  <si>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</si>
  <si>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</si>
  <si>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</si>
  <si>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</si>
  <si>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</si>
  <si>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</si>
  <si>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</si>
  <si>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</si>
  <si>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</si>
  <si>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</si>
  <si>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</si>
  <si>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</si>
  <si>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</si>
  <si>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</si>
  <si>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</si>
  <si>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</si>
  <si>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</si>
  <si>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</si>
  <si>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</si>
  <si>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</si>
  <si>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</si>
  <si>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</si>
  <si>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</si>
  <si>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</si>
  <si>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</si>
  <si>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</si>
  <si>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</si>
  <si>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</si>
  <si>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</si>
  <si>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</si>
  <si>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</si>
  <si>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</si>
  <si>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</si>
  <si>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</si>
  <si>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</si>
  <si>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</si>
  <si>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</si>
  <si>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</si>
  <si>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</si>
  <si>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</si>
  <si>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</si>
  <si>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</si>
  <si>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</si>
  <si>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</si>
  <si>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</si>
  <si>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</si>
  <si>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</si>
  <si>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</si>
  <si>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</si>
  <si>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</si>
  <si>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</si>
  <si>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</si>
  <si>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</si>
  <si>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</si>
  <si>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</si>
  <si>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</si>
  <si>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</si>
  <si>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</si>
  <si>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</si>
  <si>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</si>
  <si>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</si>
  <si>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</si>
  <si>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</si>
  <si>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</si>
  <si>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</si>
  <si>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</si>
  <si>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</si>
  <si>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</si>
  <si>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</si>
  <si>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</si>
  <si>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</si>
  <si>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</si>
  <si>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</si>
  <si>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</si>
  <si>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</si>
  <si>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</si>
  <si>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</si>
  <si>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</si>
  <si>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</si>
  <si>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</si>
  <si>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</si>
  <si>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</si>
  <si>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</si>
  <si>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</si>
  <si>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</si>
  <si>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</si>
  <si>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</si>
  <si>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</si>
  <si>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</si>
  <si>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</si>
  <si>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</si>
  <si>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</si>
  <si>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</si>
  <si>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</si>
  <si>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</si>
  <si>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</si>
  <si>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</si>
  <si>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</si>
  <si>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</si>
  <si>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</si>
  <si>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</si>
  <si>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</si>
  <si>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</si>
  <si>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</si>
  <si>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</si>
  <si>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</si>
  <si>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</si>
  <si>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</si>
  <si>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</si>
  <si>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</si>
  <si>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</si>
  <si>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</si>
  <si>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</si>
  <si>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</si>
  <si>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</si>
  <si>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</si>
  <si>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</si>
  <si>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</si>
  <si>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</si>
  <si>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</si>
  <si>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</si>
  <si>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</si>
  <si>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</si>
  <si>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</si>
  <si>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</si>
  <si>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</si>
  <si>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</si>
  <si>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</si>
  <si>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</si>
  <si>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</si>
  <si>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</si>
  <si>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</si>
  <si>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</si>
  <si>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</si>
  <si>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</si>
  <si>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</si>
  <si>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</si>
  <si>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</si>
  <si>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</si>
  <si>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</si>
  <si>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</si>
  <si>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</si>
  <si>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</si>
  <si>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</si>
  <si>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</si>
  <si>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</si>
  <si>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</si>
  <si>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</si>
  <si>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</si>
  <si>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</si>
  <si>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</si>
  <si>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</si>
  <si>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</si>
  <si>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</si>
  <si>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</si>
  <si>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</si>
  <si>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</si>
  <si>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</si>
  <si>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</si>
  <si>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</si>
  <si>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</si>
  <si>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</si>
  <si>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</si>
  <si>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</si>
  <si>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</si>
  <si>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</si>
  <si>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</si>
  <si>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</si>
  <si>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</si>
  <si>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</si>
  <si>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</si>
  <si>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</si>
  <si>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</si>
  <si>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</si>
  <si>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</si>
  <si>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</si>
  <si>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</si>
  <si>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</si>
  <si>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</si>
  <si>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</si>
  <si>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</si>
  <si>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</si>
  <si>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</si>
  <si>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</si>
  <si>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</si>
  <si>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</si>
  <si>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</si>
  <si>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</si>
  <si>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</si>
  <si>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</si>
  <si>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</si>
  <si>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</si>
  <si>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</si>
  <si>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</si>
  <si>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</si>
  <si>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</si>
  <si>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</si>
  <si>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</si>
  <si>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</si>
  <si>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</si>
  <si>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</si>
  <si>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</si>
  <si>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</si>
  <si>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</si>
  <si>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</si>
  <si>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</si>
  <si>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</si>
  <si>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</si>
  <si>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</si>
  <si>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</si>
  <si>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</si>
  <si>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</si>
  <si>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</si>
  <si>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</si>
  <si>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</si>
  <si>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</si>
  <si>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</si>
  <si>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</si>
  <si>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</si>
  <si>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</si>
  <si>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</si>
  <si>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</si>
  <si>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</si>
  <si>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</si>
  <si>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</si>
  <si>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</si>
  <si>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</si>
  <si>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</si>
  <si>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</si>
  <si>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</si>
  <si>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</si>
  <si>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</si>
  <si>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</si>
  <si>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</si>
  <si>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</si>
  <si>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</si>
  <si>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</si>
  <si>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</si>
  <si>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</si>
  <si>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</si>
  <si>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</si>
  <si>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</si>
  <si>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</si>
  <si>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</si>
  <si>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</si>
  <si>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</si>
  <si>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</si>
  <si>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</si>
  <si>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</si>
  <si>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</si>
  <si>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</si>
  <si>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</si>
  <si>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</si>
  <si>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</si>
  <si>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</si>
  <si>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</si>
  <si>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</si>
  <si>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</si>
  <si>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</si>
  <si>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</si>
  <si>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</si>
  <si>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</si>
  <si>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</si>
  <si>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</si>
  <si>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</si>
  <si>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</si>
  <si>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</si>
  <si>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</si>
  <si>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</si>
  <si>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</si>
  <si>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</si>
  <si>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</si>
  <si>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</si>
  <si>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</si>
  <si>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</si>
  <si>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</si>
  <si>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</si>
  <si>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</si>
  <si>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</si>
  <si>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</si>
  <si>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</si>
  <si>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</si>
  <si>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</si>
  <si>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</si>
  <si>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</si>
  <si>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</si>
  <si>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</si>
  <si>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</si>
  <si>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</si>
  <si>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</si>
  <si>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</si>
  <si>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</si>
  <si>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</si>
  <si>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</si>
  <si>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</si>
  <si>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</si>
  <si>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</si>
  <si>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</si>
  <si>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</si>
  <si>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</si>
  <si>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</si>
  <si>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</si>
  <si>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</si>
  <si>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</si>
  <si>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</si>
  <si>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</si>
  <si>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</si>
  <si>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</si>
  <si>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</si>
  <si>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</si>
  <si>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</si>
  <si>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</si>
  <si>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</si>
  <si>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</si>
  <si>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</si>
  <si>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</si>
  <si>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</si>
  <si>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</si>
  <si>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</si>
  <si>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</si>
  <si>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</si>
  <si>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</si>
  <si>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</si>
  <si>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</si>
  <si>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</si>
  <si>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</si>
  <si>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</si>
  <si>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</si>
  <si>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</si>
  <si>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</si>
  <si>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</si>
  <si>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</si>
  <si>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</si>
  <si>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</si>
  <si>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</si>
  <si>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</si>
  <si>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</si>
  <si>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</si>
  <si>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</si>
  <si>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</si>
  <si>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</si>
  <si>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</si>
  <si>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</si>
  <si>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</si>
  <si>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</si>
  <si>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</si>
  <si>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</si>
  <si>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</si>
  <si>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</si>
  <si>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</si>
  <si>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</si>
  <si>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</si>
  <si>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</si>
  <si>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</si>
  <si>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</si>
  <si>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</si>
  <si>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</si>
  <si>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</si>
  <si>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</si>
  <si>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</si>
  <si>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</si>
  <si>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</si>
  <si>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</si>
  <si>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</si>
  <si>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</si>
  <si>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</si>
  <si>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</si>
  <si>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</si>
  <si>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</si>
  <si>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</si>
  <si>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</si>
  <si>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</si>
  <si>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</si>
  <si>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</si>
  <si>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</si>
  <si>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</si>
  <si>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</si>
  <si>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</si>
  <si>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</si>
  <si>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</si>
  <si>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</si>
  <si>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</si>
  <si>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</si>
  <si>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</si>
  <si>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</si>
  <si>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</si>
  <si>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</si>
  <si>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</si>
  <si>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</si>
  <si>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</si>
  <si>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</si>
  <si>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</si>
  <si>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</si>
  <si>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</si>
  <si>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</si>
  <si>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</si>
  <si>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</si>
  <si>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</si>
  <si>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</si>
  <si>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</si>
  <si>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</si>
  <si>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</si>
  <si>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</si>
  <si>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</si>
  <si>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</si>
  <si>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</si>
  <si>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</si>
  <si>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</si>
  <si>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</si>
  <si>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</si>
  <si>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</si>
  <si>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</si>
  <si>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</si>
  <si>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</si>
  <si>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</si>
  <si>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</si>
  <si>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</si>
  <si>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</si>
  <si>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</si>
  <si>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</si>
  <si>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</si>
  <si>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</si>
  <si>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</si>
  <si>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</si>
  <si>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</si>
  <si>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</si>
  <si>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</si>
  <si>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</si>
  <si>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</si>
  <si>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</si>
  <si>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</si>
  <si>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</si>
  <si>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</si>
  <si>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</si>
  <si>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</si>
  <si>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</si>
  <si>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</si>
  <si>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</si>
  <si>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</si>
  <si>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</si>
  <si>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</si>
  <si>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</si>
  <si>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</si>
  <si>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</si>
  <si>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</si>
  <si>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</si>
  <si>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</si>
  <si>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</si>
  <si>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</si>
  <si>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</si>
  <si>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</si>
  <si>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</si>
  <si>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</si>
  <si>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</si>
  <si>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</si>
  <si>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</si>
  <si>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</si>
  <si>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</si>
  <si>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</si>
  <si>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</si>
  <si>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</si>
  <si>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</si>
  <si>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</si>
  <si>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</si>
  <si>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</si>
  <si>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</si>
  <si>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</si>
  <si>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</si>
  <si>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</si>
  <si>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</si>
  <si>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</si>
  <si>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</si>
  <si>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</si>
  <si>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</si>
  <si>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</si>
  <si>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</si>
  <si>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</si>
  <si>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</si>
  <si>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</si>
  <si>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</si>
  <si>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</si>
  <si>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</si>
  <si>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</si>
  <si>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</si>
  <si>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</si>
  <si>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</si>
  <si>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</si>
  <si>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</si>
  <si>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</si>
  <si>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</si>
  <si>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</si>
  <si>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</si>
  <si>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</si>
  <si>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</si>
  <si>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</si>
  <si>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</si>
  <si>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</si>
  <si>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</si>
  <si>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</si>
  <si>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</si>
  <si>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</si>
  <si>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</si>
  <si>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</si>
  <si>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</si>
  <si>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</si>
  <si>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</si>
  <si>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</si>
  <si>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</si>
  <si>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</si>
  <si>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</si>
  <si>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</si>
  <si>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</si>
  <si>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</si>
  <si>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</si>
  <si>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</si>
  <si>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</si>
  <si>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</si>
  <si>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</si>
  <si>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</si>
  <si>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</si>
  <si>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</si>
  <si>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</si>
  <si>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</si>
  <si>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</si>
  <si>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</si>
  <si>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</si>
  <si>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</si>
  <si>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</si>
  <si>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</si>
  <si>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</si>
  <si>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</si>
  <si>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</si>
  <si>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</si>
  <si>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</si>
  <si>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</si>
  <si>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</si>
  <si>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</si>
  <si>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</si>
  <si>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</si>
  <si>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</si>
  <si>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</si>
  <si>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</si>
  <si>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</si>
  <si>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</si>
  <si>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</si>
  <si>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</si>
  <si>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</si>
  <si>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</si>
  <si>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</si>
  <si>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</si>
  <si>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</si>
  <si>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</si>
  <si>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</si>
  <si>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</si>
  <si>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</si>
  <si>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</si>
  <si>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</si>
  <si>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</si>
  <si>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</si>
  <si>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</si>
  <si>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</si>
  <si>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</si>
  <si>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</si>
  <si>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</si>
  <si>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</si>
  <si>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</si>
  <si>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</si>
  <si>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</si>
  <si>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</si>
  <si>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</si>
  <si>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</si>
  <si>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</si>
  <si>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</si>
  <si>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</si>
  <si>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</si>
  <si>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</si>
  <si>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</si>
  <si>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</si>
  <si>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</si>
  <si>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</si>
  <si>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</si>
  <si>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</si>
  <si>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</si>
  <si>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</si>
  <si>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</si>
  <si>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</si>
  <si>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</si>
  <si>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</si>
  <si>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</si>
  <si>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</si>
  <si>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</si>
  <si>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</si>
  <si>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</si>
  <si>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</si>
  <si>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</si>
  <si>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</si>
  <si>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</si>
  <si>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</si>
  <si>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</si>
  <si>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</si>
  <si>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</si>
  <si>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</si>
  <si>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</si>
  <si>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</si>
  <si>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</si>
  <si>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</si>
  <si>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</si>
  <si>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</si>
  <si>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</si>
  <si>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</si>
  <si>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</si>
  <si>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</si>
  <si>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</si>
  <si>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</si>
  <si>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</si>
  <si>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</si>
  <si>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</si>
  <si>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</si>
  <si>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</si>
  <si>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</si>
  <si>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</si>
  <si>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</si>
  <si>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</si>
  <si>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</si>
  <si>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</si>
  <si>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</si>
  <si>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</si>
  <si>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</si>
  <si>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</si>
  <si>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</si>
  <si>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</si>
  <si>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</si>
  <si>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</si>
  <si>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</si>
  <si>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</si>
  <si>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</si>
  <si>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</si>
  <si>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</si>
  <si>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</si>
  <si>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</si>
  <si>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</si>
  <si>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</si>
  <si>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</si>
  <si>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</si>
  <si>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</si>
  <si>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</si>
  <si>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</si>
  <si>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</si>
  <si>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</si>
  <si>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</si>
  <si>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</si>
  <si>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</si>
  <si>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</si>
  <si>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</si>
  <si>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</si>
  <si>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</si>
  <si>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</si>
  <si>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</si>
  <si>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</si>
  <si>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</si>
  <si>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</si>
  <si>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</si>
  <si>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</si>
  <si>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</si>
  <si>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</si>
  <si>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</si>
  <si>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</si>
  <si>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</si>
  <si>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</si>
  <si>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</si>
  <si>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</si>
  <si>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</si>
  <si>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</si>
  <si>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</si>
  <si>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</si>
  <si>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</si>
  <si>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</si>
  <si>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</si>
  <si>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</si>
  <si>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</si>
  <si>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</si>
  <si>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</si>
  <si>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</si>
  <si>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</si>
  <si>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</si>
  <si>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</si>
  <si>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</si>
  <si>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</si>
  <si>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</si>
  <si>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</si>
  <si>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</si>
  <si>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</si>
  <si>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</si>
  <si>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</si>
  <si>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</si>
  <si>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</si>
  <si>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</si>
  <si>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</si>
  <si>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</si>
  <si>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</si>
  <si>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</si>
  <si>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</si>
  <si>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</si>
  <si>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</si>
  <si>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</si>
  <si>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</si>
  <si>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</si>
  <si>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</si>
  <si>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</si>
  <si>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</si>
  <si>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</si>
  <si>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</si>
  <si>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</si>
  <si>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</si>
  <si>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</si>
  <si>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</si>
  <si>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</si>
  <si>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</si>
  <si>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</si>
  <si>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</si>
  <si>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</si>
  <si>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</si>
  <si>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</si>
  <si>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</si>
  <si>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</si>
  <si>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</si>
  <si>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</si>
  <si>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</si>
  <si>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</si>
  <si>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</si>
  <si>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</si>
  <si>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</si>
  <si>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</si>
  <si>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</si>
  <si>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</si>
  <si>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</si>
  <si>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</si>
  <si>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</si>
  <si>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</si>
  <si>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</si>
  <si>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</si>
  <si>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</si>
  <si>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</si>
  <si>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</si>
  <si>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</si>
  <si>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</si>
  <si>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</si>
  <si>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</si>
  <si>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</si>
  <si>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</si>
  <si>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</si>
  <si>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</si>
  <si>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</si>
  <si>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</si>
  <si>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</si>
  <si>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</si>
  <si>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</si>
  <si>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</si>
  <si>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</si>
  <si>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</si>
  <si>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</si>
  <si>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</si>
  <si>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</si>
  <si>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</si>
  <si>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</si>
  <si>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</si>
  <si>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</si>
  <si>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</si>
  <si>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</si>
  <si>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</si>
  <si>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</si>
  <si>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</si>
  <si>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</si>
  <si>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</si>
  <si>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</si>
  <si>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</si>
  <si>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</si>
  <si>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</si>
  <si>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</si>
  <si>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</si>
  <si>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</si>
  <si>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</si>
  <si>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</si>
  <si>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</si>
  <si>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</si>
  <si>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</si>
  <si>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</si>
  <si>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</si>
  <si>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</si>
  <si>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</si>
  <si>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</si>
  <si>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</si>
  <si>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</si>
  <si>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</si>
  <si>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</si>
  <si>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</si>
  <si>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</si>
  <si>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</si>
  <si>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</si>
  <si>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</si>
  <si>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</si>
  <si>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</si>
  <si>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</si>
  <si>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</si>
  <si>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</si>
  <si>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</si>
  <si>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</si>
  <si>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</si>
  <si>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</si>
  <si>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</si>
  <si>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</si>
  <si>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</si>
  <si>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</si>
  <si>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</si>
  <si>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</si>
  <si>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</si>
  <si>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</si>
  <si>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</si>
  <si>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</si>
  <si>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</si>
  <si>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</si>
  <si>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</si>
  <si>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</si>
  <si>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</si>
  <si>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</si>
  <si>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</si>
  <si>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</si>
  <si>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</si>
  <si>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</si>
  <si>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</si>
  <si>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</si>
  <si>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</si>
  <si>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</si>
  <si>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</si>
  <si>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</si>
  <si>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</si>
  <si>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</si>
  <si>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</si>
  <si>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</si>
  <si>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</si>
  <si>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</si>
  <si>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</si>
  <si>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</si>
  <si>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</si>
  <si>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</si>
  <si>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</si>
  <si>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</si>
  <si>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</si>
  <si>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</si>
  <si>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</si>
  <si>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</si>
  <si>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</si>
  <si>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</si>
  <si>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</si>
  <si>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</si>
  <si>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</si>
  <si>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</si>
  <si>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</si>
  <si>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</si>
  <si>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</si>
  <si>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</si>
  <si>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</si>
  <si>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</si>
  <si>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</si>
  <si>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</si>
  <si>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</si>
  <si>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</si>
  <si>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</si>
  <si>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</si>
  <si>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</si>
  <si>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</si>
  <si>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</si>
  <si>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</si>
  <si>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</si>
  <si>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</si>
  <si>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</si>
  <si>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</si>
  <si>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</si>
  <si>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</si>
  <si>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</si>
  <si>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</si>
  <si>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</si>
  <si>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</si>
  <si>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</si>
  <si>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</si>
  <si>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</si>
  <si>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</si>
  <si>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</si>
  <si>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</si>
  <si>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</si>
  <si>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</si>
  <si>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</si>
  <si>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</si>
  <si>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</si>
  <si>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</si>
  <si>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</si>
  <si>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</si>
  <si>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</si>
  <si>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</si>
  <si>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</si>
  <si>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</si>
  <si>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</si>
  <si>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</si>
  <si>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</si>
  <si>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</si>
  <si>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</si>
  <si>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</si>
  <si>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</si>
  <si>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</si>
  <si>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</si>
  <si>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</si>
  <si>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</si>
  <si>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</si>
  <si>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</si>
  <si>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</si>
  <si>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</si>
  <si>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</si>
  <si>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</si>
  <si>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</si>
  <si>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</si>
  <si>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</si>
  <si>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</si>
  <si>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</si>
  <si>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</si>
  <si>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</si>
  <si>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</si>
  <si>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</si>
  <si>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</si>
  <si>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</si>
  <si>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</si>
  <si>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</si>
  <si>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</si>
  <si>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</si>
  <si>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</si>
  <si>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</si>
  <si>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</si>
  <si>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</si>
  <si>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</si>
  <si>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</si>
  <si>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</si>
  <si>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</si>
  <si>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</si>
  <si>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</si>
  <si>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</si>
  <si>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</si>
  <si>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</si>
  <si>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</si>
  <si>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</si>
  <si>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</si>
  <si>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</si>
  <si>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</si>
  <si>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</si>
  <si>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</si>
  <si>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</si>
  <si>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</si>
  <si>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</si>
  <si>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</si>
  <si>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</si>
  <si>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</si>
  <si>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</si>
  <si>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</si>
  <si>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</si>
  <si>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</si>
  <si>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</si>
  <si>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</si>
  <si>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</si>
  <si>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</si>
  <si>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</si>
  <si>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</si>
  <si>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</si>
  <si>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</si>
  <si>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</si>
  <si>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</si>
  <si>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</si>
  <si>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</si>
  <si>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</si>
  <si>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</si>
  <si>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</si>
  <si>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</si>
  <si>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</si>
  <si>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</si>
  <si>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</si>
  <si>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</si>
  <si>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</si>
  <si>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</si>
  <si>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</si>
  <si>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</si>
  <si>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</si>
  <si>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</si>
  <si>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</si>
  <si>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</si>
  <si>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</si>
  <si>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</si>
  <si>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</si>
  <si>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</si>
  <si>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</si>
  <si>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</si>
  <si>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</si>
  <si>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</si>
  <si>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</si>
  <si>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</si>
  <si>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</si>
  <si>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</si>
  <si>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</si>
  <si>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</si>
  <si>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</si>
  <si>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</si>
  <si>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</si>
  <si>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</si>
  <si>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</si>
  <si>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</si>
  <si>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</si>
  <si>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</si>
  <si>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</si>
  <si>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</si>
  <si>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</si>
  <si>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</si>
  <si>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</si>
  <si>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</si>
  <si>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</si>
  <si>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</si>
  <si>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</si>
  <si>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</si>
  <si>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</si>
  <si>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</si>
  <si>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</si>
  <si>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</si>
  <si>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</si>
  <si>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</si>
  <si>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</si>
  <si>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</si>
  <si>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</si>
  <si>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</si>
  <si>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</si>
  <si>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</si>
  <si>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</si>
  <si>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</si>
  <si>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</si>
  <si>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</si>
  <si>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</si>
  <si>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</si>
  <si>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</si>
  <si>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</si>
  <si>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</si>
  <si>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</si>
  <si>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</si>
  <si>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</si>
  <si>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</si>
  <si>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</si>
  <si>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</si>
  <si>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</si>
  <si>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</si>
  <si>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</si>
  <si>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</si>
  <si>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</si>
  <si>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</si>
  <si>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</si>
  <si>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</si>
  <si>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</si>
  <si>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</si>
  <si>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</si>
  <si>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</si>
  <si>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</si>
  <si>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</si>
  <si>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</si>
  <si>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</si>
  <si>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</si>
  <si>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</si>
  <si>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</si>
  <si>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</si>
  <si>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</si>
  <si>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</si>
  <si>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</si>
  <si>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</si>
  <si>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</si>
  <si>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</si>
  <si>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</si>
  <si>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</si>
  <si>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</si>
  <si>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</si>
  <si>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</si>
  <si>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</si>
  <si>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</si>
  <si>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</si>
  <si>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</si>
  <si>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</si>
  <si>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</si>
  <si>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</si>
  <si>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</si>
  <si>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</si>
  <si>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</si>
  <si>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</si>
  <si>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</si>
  <si>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</si>
  <si>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</si>
  <si>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</si>
  <si>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</si>
  <si>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</si>
  <si>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</si>
  <si>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</si>
  <si>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</si>
  <si>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</si>
  <si>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</si>
  <si>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</si>
  <si>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</si>
  <si>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</si>
  <si>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</si>
  <si>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</si>
  <si>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</si>
  <si>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</si>
  <si>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</si>
  <si>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</si>
  <si>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</si>
  <si>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</si>
  <si>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</si>
  <si>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</si>
  <si>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</si>
  <si>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</si>
  <si>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</si>
  <si>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</si>
  <si>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</si>
  <si>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</si>
  <si>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</si>
  <si>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</si>
  <si>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</si>
  <si>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</si>
  <si>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</si>
  <si>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</si>
  <si>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</si>
  <si>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</si>
  <si>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</si>
  <si>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</si>
  <si>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</si>
  <si>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</si>
  <si>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</si>
  <si>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</si>
  <si>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</si>
  <si>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</si>
  <si>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</si>
  <si>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</si>
  <si>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</si>
  <si>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</si>
  <si>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</si>
  <si>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</si>
  <si>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</si>
  <si>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</si>
  <si>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</si>
  <si>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</si>
  <si>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</si>
  <si>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</si>
  <si>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</si>
  <si>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</si>
  <si>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</si>
  <si>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</si>
  <si>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</si>
  <si>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</si>
  <si>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</si>
  <si>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</si>
  <si>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</si>
  <si>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</si>
  <si>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</si>
  <si>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</si>
  <si>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</si>
  <si>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</si>
  <si>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</si>
  <si>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</si>
  <si>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</si>
  <si>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</si>
  <si>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</si>
  <si>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</si>
  <si>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</si>
  <si>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</si>
  <si>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</si>
  <si>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</si>
  <si>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</si>
  <si>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</si>
  <si>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</si>
  <si>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</si>
  <si>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</si>
  <si>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</si>
  <si>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</si>
  <si>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</si>
  <si>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</si>
  <si>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</si>
  <si>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</si>
  <si>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</si>
  <si>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</si>
  <si>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</si>
  <si>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</si>
  <si>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</si>
  <si>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</si>
  <si>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</si>
  <si>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</si>
  <si>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</si>
  <si>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</si>
  <si>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</si>
  <si>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</si>
  <si>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</si>
  <si>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</si>
  <si>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</si>
  <si>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</si>
  <si>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</si>
  <si>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</si>
  <si>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</si>
  <si>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</si>
  <si>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</si>
  <si>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</si>
  <si>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</si>
  <si>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</si>
  <si>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</si>
  <si>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</si>
  <si>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</si>
  <si>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</si>
  <si>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</si>
  <si>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</si>
  <si>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</si>
  <si>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</si>
  <si>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</si>
  <si>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</si>
  <si>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</si>
  <si>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</si>
  <si>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</si>
  <si>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</si>
  <si>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</si>
  <si>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</si>
  <si>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</si>
  <si>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</si>
  <si>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</si>
  <si>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</si>
  <si>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</si>
  <si>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</si>
  <si>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</si>
  <si>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</si>
  <si>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</si>
  <si>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</si>
  <si>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</si>
  <si>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</si>
  <si>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</si>
  <si>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</si>
  <si>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</si>
  <si>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</si>
  <si>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</si>
  <si>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</si>
  <si>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</si>
  <si>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</si>
  <si>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</si>
  <si>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</si>
  <si>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</si>
  <si>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</si>
  <si>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</si>
  <si>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</si>
  <si>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</si>
  <si>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</si>
  <si>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</si>
  <si>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</si>
  <si>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</si>
  <si>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</si>
  <si>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</si>
  <si>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</si>
  <si>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</si>
  <si>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</si>
  <si>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</si>
  <si>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</si>
  <si>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</si>
  <si>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</si>
  <si>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</si>
  <si>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</si>
  <si>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</si>
  <si>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</si>
  <si>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</si>
  <si>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</si>
  <si>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</si>
  <si>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</si>
  <si>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</si>
  <si>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</si>
  <si>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</si>
  <si>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</si>
  <si>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</si>
  <si>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</si>
  <si>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</si>
  <si>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</si>
  <si>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</si>
  <si>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</si>
  <si>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</si>
  <si>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</si>
  <si>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</si>
  <si>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</si>
  <si>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</si>
  <si>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</si>
  <si>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</si>
  <si>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</si>
  <si>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</si>
  <si>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</si>
  <si>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</si>
  <si>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</si>
  <si>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</si>
  <si>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</si>
  <si>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</si>
  <si>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</si>
  <si>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</si>
  <si>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</si>
  <si>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</si>
  <si>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</si>
  <si>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</si>
  <si>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</si>
  <si>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</si>
  <si>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</si>
  <si>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</si>
  <si>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</si>
  <si>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</si>
  <si>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</si>
  <si>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</si>
  <si>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</si>
  <si>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</si>
  <si>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</si>
  <si>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</si>
  <si>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</si>
  <si>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</si>
  <si>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</si>
  <si>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</si>
  <si>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</si>
  <si>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</si>
  <si>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</si>
  <si>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</si>
  <si>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</si>
  <si>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</si>
  <si>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</si>
  <si>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</si>
  <si>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</si>
  <si>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</si>
  <si>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</si>
  <si>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</si>
  <si>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</si>
  <si>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</si>
  <si>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</si>
  <si>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</si>
  <si>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</si>
  <si>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</si>
  <si>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</si>
  <si>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</si>
  <si>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</si>
  <si>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</si>
  <si>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</si>
  <si>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</si>
  <si>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</si>
  <si>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</si>
  <si>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</si>
  <si>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</si>
  <si>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</si>
  <si>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</si>
  <si>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</si>
  <si>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</si>
  <si>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</si>
  <si>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</si>
  <si>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</si>
  <si>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</si>
  <si>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</si>
  <si>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</si>
  <si>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</si>
  <si>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</si>
  <si>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</si>
  <si>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</si>
  <si>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</si>
  <si>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</si>
  <si>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</si>
  <si>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</si>
  <si>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</si>
  <si>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</si>
  <si>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</si>
  <si>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</si>
  <si>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</si>
  <si>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</si>
  <si>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</si>
  <si>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</si>
  <si>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</si>
  <si>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</si>
  <si>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</si>
  <si>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</si>
  <si>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</si>
  <si>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</si>
  <si>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</si>
  <si>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</si>
  <si>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</si>
  <si>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</si>
  <si>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</si>
  <si>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</si>
  <si>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</si>
  <si>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</si>
  <si>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</si>
  <si>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</si>
  <si>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</si>
  <si>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</si>
  <si>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</si>
  <si>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</si>
  <si>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</si>
  <si>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</si>
  <si>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</si>
  <si>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</si>
  <si>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</si>
  <si>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</si>
  <si>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</si>
  <si>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</si>
  <si>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</si>
  <si>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</si>
  <si>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</si>
  <si>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</si>
  <si>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</si>
  <si>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</si>
  <si>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</si>
  <si>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</si>
  <si>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</si>
  <si>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</si>
  <si>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</si>
  <si>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</si>
  <si>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</si>
  <si>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</si>
  <si>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</si>
  <si>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</si>
  <si>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</si>
  <si>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</si>
  <si>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</si>
  <si>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</si>
  <si>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</si>
  <si>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</si>
  <si>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</si>
  <si>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</si>
  <si>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</si>
  <si>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</si>
  <si>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</si>
  <si>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</si>
  <si>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</si>
  <si>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</si>
  <si>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</si>
  <si>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</si>
  <si>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</si>
  <si>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</si>
  <si>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</si>
  <si>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</si>
  <si>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</si>
  <si>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</si>
  <si>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</si>
  <si>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</si>
  <si>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</si>
  <si>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</si>
  <si>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</si>
  <si>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</si>
  <si>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</si>
  <si>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</si>
  <si>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</si>
  <si>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</si>
  <si>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</si>
  <si>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</si>
  <si>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</si>
  <si>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</si>
  <si>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</si>
  <si>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</si>
  <si>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</si>
  <si>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</si>
  <si>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</si>
  <si>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</si>
  <si>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</si>
  <si>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</si>
  <si>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</si>
  <si>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</si>
  <si>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</si>
  <si>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</si>
  <si>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</si>
  <si>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</si>
  <si>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</si>
  <si>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</si>
  <si>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</si>
  <si>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</si>
  <si>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</si>
  <si>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</si>
  <si>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</si>
  <si>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</si>
  <si>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</si>
  <si>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</si>
  <si>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</si>
  <si>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</si>
  <si>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</si>
  <si>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</si>
  <si>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</si>
  <si>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</si>
  <si>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</si>
  <si>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</si>
  <si>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</si>
  <si>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</si>
  <si>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</si>
  <si>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</si>
  <si>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</si>
  <si>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</si>
  <si>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</si>
  <si>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</si>
  <si>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</si>
  <si>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</si>
  <si>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</si>
  <si>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</si>
  <si>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</si>
  <si>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</si>
  <si>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</si>
  <si>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</si>
  <si>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</si>
  <si>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</si>
  <si>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</si>
  <si>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</si>
  <si>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</si>
  <si>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</si>
  <si>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</si>
  <si>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</si>
  <si>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</si>
  <si>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</si>
  <si>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</si>
  <si>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</si>
  <si>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</si>
  <si>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</si>
  <si>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</si>
  <si>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</si>
  <si>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</si>
  <si>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</si>
  <si>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</si>
  <si>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</si>
  <si>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</si>
  <si>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</si>
  <si>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</si>
  <si>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</si>
  <si>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</si>
  <si>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</si>
  <si>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</si>
  <si>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</si>
  <si>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</si>
  <si>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</si>
  <si>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</si>
  <si>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</si>
  <si>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</si>
  <si>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</si>
  <si>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</si>
  <si>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</si>
  <si>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</si>
  <si>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</si>
  <si>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</si>
  <si>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</si>
  <si>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</si>
  <si>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</si>
  <si>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</si>
  <si>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</si>
  <si>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</si>
  <si>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</si>
  <si>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</si>
  <si>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</si>
  <si>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</si>
  <si>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</si>
  <si>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</si>
  <si>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</si>
  <si>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</si>
  <si>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</si>
  <si>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</si>
  <si>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</si>
  <si>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</si>
  <si>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</si>
  <si>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</si>
  <si>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</si>
  <si>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</si>
  <si>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</si>
  <si>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</si>
  <si>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</si>
  <si>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</si>
  <si>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</si>
  <si>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</si>
  <si>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</si>
  <si>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</si>
  <si>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</si>
  <si>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</si>
  <si>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</si>
  <si>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</si>
  <si>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</si>
  <si>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</si>
  <si>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</si>
  <si>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</si>
  <si>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</si>
  <si>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</si>
  <si>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</si>
  <si>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</si>
  <si>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</si>
  <si>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</si>
  <si>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</si>
  <si>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</si>
  <si>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</si>
  <si>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</si>
  <si>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</si>
  <si>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</si>
  <si>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</si>
  <si>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</si>
  <si>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</si>
  <si>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</si>
  <si>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</si>
  <si>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</si>
  <si>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</si>
  <si>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</si>
  <si>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</si>
  <si>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</si>
  <si>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</si>
  <si>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</si>
  <si>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</si>
  <si>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</si>
  <si>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</si>
  <si>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</si>
  <si>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</si>
  <si>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</si>
  <si>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</si>
  <si>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</si>
  <si>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</si>
  <si>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</si>
  <si>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</si>
  <si>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</si>
  <si>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</si>
  <si>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</si>
  <si>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</si>
  <si>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</si>
  <si>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</si>
  <si>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</si>
  <si>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</si>
  <si>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</si>
  <si>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</si>
  <si>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</si>
  <si>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</si>
  <si>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</si>
  <si>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</si>
  <si>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</si>
  <si>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</si>
  <si>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</si>
  <si>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</si>
  <si>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</si>
  <si>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</si>
  <si>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</si>
  <si>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</si>
  <si>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</si>
  <si>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</si>
  <si>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</si>
  <si>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</si>
  <si>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</si>
  <si>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</si>
  <si>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</si>
  <si>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</si>
  <si>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</si>
  <si>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</si>
  <si>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</si>
  <si>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</si>
  <si>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</si>
  <si>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</si>
  <si>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</si>
  <si>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</si>
  <si>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</si>
  <si>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</si>
  <si>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</si>
  <si>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</si>
  <si>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</si>
  <si>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</si>
  <si>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</si>
  <si>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</si>
  <si>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</si>
  <si>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</si>
  <si>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</si>
  <si>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</si>
  <si>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</si>
  <si>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</si>
  <si>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</si>
  <si>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</si>
  <si>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</si>
  <si>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</si>
  <si>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</si>
  <si>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</si>
  <si>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</si>
  <si>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</si>
  <si>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</si>
  <si>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</si>
  <si>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</si>
  <si>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</si>
  <si>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</si>
  <si>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</si>
  <si>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</si>
  <si>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</si>
  <si>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</si>
  <si>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</si>
  <si>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</si>
  <si>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</si>
  <si>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</si>
  <si>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</si>
  <si>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</si>
  <si>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</si>
  <si>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</si>
  <si>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</si>
  <si>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</si>
  <si>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</si>
  <si>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</si>
  <si>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</si>
  <si>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</si>
  <si>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</si>
  <si>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</si>
  <si>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</si>
  <si>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</si>
  <si>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</si>
  <si>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</si>
  <si>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</si>
  <si>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</si>
  <si>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</si>
  <si>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</si>
  <si>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</si>
  <si>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</si>
  <si>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</si>
  <si>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</si>
  <si>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</si>
  <si>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</si>
  <si>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</si>
  <si>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</si>
  <si>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</si>
  <si>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</si>
  <si>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</si>
  <si>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</si>
  <si>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</si>
  <si>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</si>
  <si>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</si>
  <si>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</si>
  <si>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</si>
  <si>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</si>
  <si>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</si>
  <si>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</si>
  <si>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</si>
  <si>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</si>
  <si>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</si>
  <si>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</si>
  <si>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</si>
  <si>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</si>
  <si>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</si>
  <si>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</si>
  <si>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</si>
  <si>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</si>
  <si>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</si>
  <si>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</si>
  <si>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</si>
  <si>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</si>
  <si>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</si>
  <si>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</si>
  <si>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</si>
  <si>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</si>
  <si>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</si>
  <si>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</si>
  <si>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</si>
  <si>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</si>
  <si>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</si>
  <si>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</si>
  <si>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</si>
  <si>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</si>
  <si>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</si>
  <si>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</si>
  <si>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</si>
  <si>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</si>
  <si>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</si>
  <si>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</si>
  <si>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</si>
  <si>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</si>
  <si>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</si>
  <si>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</si>
  <si>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</si>
  <si>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</si>
  <si>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</si>
  <si>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</si>
  <si>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</si>
  <si>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</si>
  <si>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</si>
  <si>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</si>
  <si>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</si>
  <si>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</si>
  <si>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</si>
  <si>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</si>
  <si>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</si>
  <si>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</si>
  <si>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</si>
  <si>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</si>
  <si>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</si>
  <si>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</si>
  <si>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</si>
  <si>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</si>
  <si>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</si>
  <si>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</si>
  <si>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</si>
  <si>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</si>
  <si>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</si>
  <si>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</si>
  <si>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</si>
  <si>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</si>
  <si>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</si>
  <si>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</si>
  <si>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</si>
  <si>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</si>
  <si>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</si>
  <si>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</si>
  <si>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</si>
  <si>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</si>
  <si>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</si>
  <si>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</si>
  <si>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</si>
  <si>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</si>
  <si>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</si>
  <si>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</si>
  <si>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</si>
  <si>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</si>
  <si>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</si>
  <si>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</si>
  <si>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</si>
  <si>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</si>
  <si>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</si>
  <si>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</si>
  <si>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</si>
  <si>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</si>
  <si>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</si>
  <si>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</si>
  <si>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</si>
  <si>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</si>
  <si>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</si>
  <si>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</si>
  <si>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</si>
  <si>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</si>
  <si>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</si>
  <si>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</si>
  <si>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</si>
  <si>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</si>
  <si>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</si>
  <si>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</si>
  <si>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</si>
  <si>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</si>
  <si>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</si>
  <si>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</si>
  <si>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</si>
  <si>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</si>
  <si>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</si>
  <si>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</si>
  <si>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</si>
  <si>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</si>
  <si>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</si>
  <si>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</si>
  <si>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</si>
  <si>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</si>
  <si>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</si>
  <si>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</si>
  <si>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</si>
  <si>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</si>
  <si>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</si>
  <si>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</si>
  <si>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</si>
  <si>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</si>
  <si>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</si>
  <si>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</si>
  <si>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</si>
  <si>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</si>
  <si>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</si>
  <si>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</si>
  <si>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</si>
  <si>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</si>
  <si>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</si>
  <si>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</si>
  <si>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</si>
  <si>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</si>
  <si>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</si>
  <si>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</si>
  <si>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</si>
  <si>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</si>
  <si>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</si>
  <si>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</si>
  <si>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</si>
  <si>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</si>
  <si>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</si>
  <si>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</si>
  <si>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</si>
  <si>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</si>
  <si>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</si>
  <si>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</si>
  <si>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</si>
  <si>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</si>
  <si>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</si>
  <si>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</si>
  <si>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</si>
  <si>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</si>
  <si>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</si>
  <si>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</si>
  <si>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</si>
  <si>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</si>
  <si>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</si>
  <si>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</si>
  <si>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</si>
  <si>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</si>
  <si>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</si>
  <si>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</si>
  <si>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</si>
  <si>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</si>
  <si>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</si>
  <si>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</si>
  <si>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</si>
  <si>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</si>
  <si>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</si>
  <si>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</si>
  <si>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</si>
  <si>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</si>
  <si>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</si>
  <si>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</si>
  <si>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</si>
  <si>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</si>
  <si>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</si>
  <si>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</si>
  <si>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</si>
  <si>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</si>
  <si>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</si>
  <si>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</si>
  <si>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</si>
  <si>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</si>
  <si>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</si>
  <si>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</si>
  <si>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</si>
  <si>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</si>
  <si>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</si>
  <si>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</si>
  <si>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</si>
  <si>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</si>
  <si>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</si>
  <si>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</si>
  <si>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</si>
  <si>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</si>
  <si>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</si>
  <si>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</si>
  <si>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</si>
  <si>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</si>
  <si>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</si>
  <si>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</si>
  <si>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</si>
  <si>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</si>
  <si>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</si>
  <si>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</si>
  <si>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</si>
  <si>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</si>
  <si>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</si>
  <si>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</si>
  <si>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</si>
  <si>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</si>
  <si>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</si>
  <si>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</si>
  <si>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</si>
  <si>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</si>
  <si>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</si>
  <si>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</si>
  <si>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</si>
  <si>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</si>
  <si>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</si>
  <si>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</si>
  <si>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</si>
  <si>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</si>
  <si>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</si>
  <si>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</si>
  <si>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</si>
  <si>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</si>
  <si>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</si>
  <si>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</si>
  <si>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</si>
  <si>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</si>
  <si>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</si>
  <si>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</si>
  <si>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</si>
  <si>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</si>
  <si>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</si>
  <si>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</si>
  <si>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</si>
  <si>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</si>
  <si>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</si>
  <si>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</si>
  <si>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</si>
  <si>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</si>
  <si>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</si>
  <si>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</si>
  <si>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</si>
  <si>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</si>
  <si>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</si>
  <si>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</si>
  <si>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</si>
  <si>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</si>
  <si>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</si>
  <si>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</si>
  <si>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</si>
  <si>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</si>
  <si>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</si>
  <si>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</si>
  <si>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</si>
  <si>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</si>
  <si>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</si>
  <si>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</si>
  <si>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</si>
  <si>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</si>
  <si>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</si>
  <si>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</si>
  <si>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</si>
  <si>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</si>
  <si>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</si>
  <si>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</si>
  <si>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</si>
  <si>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</si>
  <si>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</si>
  <si>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</si>
  <si>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</si>
  <si>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</si>
  <si>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</si>
  <si>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</si>
  <si>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</si>
  <si>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</si>
  <si>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</si>
  <si>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</si>
  <si>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</si>
  <si>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</si>
  <si>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</si>
  <si>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</si>
  <si>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</si>
  <si>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</si>
  <si>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</si>
  <si>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</si>
  <si>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</si>
  <si>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</si>
  <si>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</si>
  <si>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</si>
  <si>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</si>
  <si>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</si>
  <si>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</si>
  <si>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</si>
  <si>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</si>
  <si>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</si>
  <si>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</si>
  <si>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</si>
  <si>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</si>
  <si>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</si>
  <si>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</si>
  <si>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</si>
  <si>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</si>
  <si>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</si>
  <si>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</si>
  <si>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</si>
  <si>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</si>
  <si>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</si>
  <si>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</si>
  <si>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</si>
  <si>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</si>
  <si>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</si>
  <si>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</si>
  <si>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</si>
  <si>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</si>
  <si>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</si>
  <si>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</si>
  <si>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</si>
  <si>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</si>
  <si>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</si>
  <si>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</si>
  <si>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</si>
  <si>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</si>
  <si>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</si>
  <si>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</si>
  <si>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</si>
  <si>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</si>
  <si>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</si>
  <si>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</si>
  <si>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</si>
  <si>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</si>
  <si>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</si>
  <si>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</si>
  <si>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</si>
  <si>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</si>
  <si>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</si>
  <si>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</si>
  <si>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</si>
  <si>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</si>
  <si>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</si>
  <si>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</si>
  <si>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</si>
  <si>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</si>
  <si>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</si>
  <si>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</si>
  <si>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</si>
  <si>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</si>
  <si>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</si>
  <si>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</si>
  <si>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</si>
  <si>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</si>
  <si>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</si>
  <si>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</si>
  <si>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</si>
  <si>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</si>
  <si>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</si>
  <si>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</si>
  <si>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</si>
  <si>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</si>
  <si>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</si>
  <si>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</si>
  <si>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</si>
  <si>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</si>
  <si>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</si>
  <si>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</si>
  <si>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</si>
  <si>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</si>
  <si>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</si>
  <si>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</si>
  <si>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</si>
  <si>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</si>
  <si>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</si>
  <si>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</si>
  <si>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</si>
  <si>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</si>
  <si>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</si>
  <si>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</si>
  <si>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</si>
  <si>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</si>
  <si>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</si>
  <si>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</si>
  <si>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</si>
  <si>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</si>
  <si>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</si>
  <si>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</si>
  <si>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</si>
  <si>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</si>
  <si>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</si>
  <si>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</si>
  <si>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</si>
  <si>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</si>
  <si>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</si>
  <si>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</si>
  <si>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</si>
  <si>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</si>
  <si>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</si>
  <si>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</si>
  <si>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</si>
  <si>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</si>
  <si>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</si>
  <si>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</si>
  <si>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</si>
  <si>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</si>
  <si>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</si>
  <si>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</si>
  <si>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</si>
  <si>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</si>
  <si>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</si>
  <si>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</si>
  <si>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</si>
  <si>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</si>
  <si>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</si>
  <si>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</si>
  <si>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</si>
  <si>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</si>
  <si>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</si>
  <si>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</si>
  <si>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</si>
  <si>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</si>
  <si>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</si>
  <si>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</si>
  <si>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</si>
  <si>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</si>
  <si>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</si>
  <si>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</si>
  <si>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</si>
  <si>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</si>
  <si>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</si>
  <si>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</si>
  <si>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</si>
  <si>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</si>
  <si>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</si>
  <si>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</si>
  <si>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</si>
  <si>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</si>
  <si>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</si>
  <si>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</si>
  <si>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</si>
  <si>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</si>
  <si>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</si>
  <si>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</si>
  <si>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</si>
  <si>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</si>
  <si>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</si>
  <si>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</si>
  <si>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</si>
  <si>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</si>
  <si>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</si>
  <si>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</si>
  <si>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</si>
  <si>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</si>
  <si>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</si>
  <si>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</si>
  <si>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</si>
  <si>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</si>
  <si>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</si>
  <si>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</si>
  <si>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</si>
  <si>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</si>
  <si>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</si>
  <si>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</si>
  <si>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</si>
  <si>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</si>
  <si>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</si>
  <si>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</si>
  <si>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</si>
  <si>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</si>
  <si>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</si>
  <si>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</si>
  <si>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</si>
  <si>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</si>
  <si>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</si>
  <si>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</si>
  <si>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</si>
  <si>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</si>
  <si>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</si>
  <si>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</si>
  <si>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</si>
  <si>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</si>
  <si>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</si>
  <si>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</si>
  <si>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</si>
  <si>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</si>
  <si>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</si>
  <si>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</si>
  <si>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</si>
  <si>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</si>
  <si>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</si>
  <si>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</si>
  <si>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</si>
  <si>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</si>
  <si>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</si>
  <si>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</si>
  <si>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</si>
  <si>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</si>
  <si>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</si>
  <si>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</si>
  <si>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</si>
  <si>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</si>
  <si>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</si>
  <si>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</si>
  <si>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</si>
  <si>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</si>
  <si>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</si>
  <si>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</si>
  <si>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</si>
  <si>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</si>
  <si>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</si>
  <si>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</si>
  <si>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</si>
  <si>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</si>
  <si>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</si>
  <si>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</si>
  <si>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</si>
  <si>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</si>
  <si>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</si>
  <si>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</si>
  <si>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</si>
  <si>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</si>
  <si>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</si>
  <si>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</si>
  <si>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</si>
  <si>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</si>
  <si>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</si>
  <si>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</si>
  <si>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</si>
  <si>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</si>
  <si>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</si>
  <si>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</si>
  <si>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</si>
  <si>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</si>
  <si>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</si>
  <si>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</si>
  <si>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</si>
  <si>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</si>
  <si>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</si>
  <si>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</si>
  <si>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</si>
  <si>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</si>
  <si>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</si>
  <si>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</si>
  <si>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</si>
  <si>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</si>
  <si>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</si>
  <si>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</si>
  <si>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</si>
  <si>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</si>
  <si>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</si>
  <si>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</si>
  <si>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</si>
  <si>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</si>
  <si>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</si>
  <si>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</si>
  <si>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</si>
  <si>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</si>
  <si>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</si>
  <si>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</si>
  <si>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</si>
  <si>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</si>
  <si>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</si>
  <si>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</si>
  <si>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</si>
  <si>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</si>
  <si>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</si>
  <si>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</si>
  <si>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</si>
  <si>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</si>
  <si>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</si>
  <si>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</si>
  <si>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</si>
  <si>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</si>
  <si>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</si>
  <si>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</si>
  <si>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</si>
  <si>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</si>
  <si>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</si>
  <si>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</si>
  <si>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</si>
  <si>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</si>
  <si>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</si>
  <si>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</si>
  <si>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</si>
  <si>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</si>
  <si>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</si>
  <si>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</si>
  <si>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</si>
  <si>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</si>
  <si>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</si>
  <si>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</si>
  <si>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</si>
  <si>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</si>
  <si>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</si>
  <si>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</si>
  <si>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</si>
  <si>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</si>
  <si>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</si>
  <si>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</si>
  <si>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</si>
  <si>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</si>
  <si>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</si>
  <si>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</si>
  <si>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</si>
  <si>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</si>
  <si>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</si>
  <si>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</si>
  <si>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</si>
  <si>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</si>
  <si>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</si>
  <si>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</si>
  <si>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</si>
  <si>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</si>
  <si>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</si>
  <si>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</si>
  <si>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</si>
  <si>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</si>
  <si>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</si>
  <si>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</si>
  <si>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</si>
  <si>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</si>
  <si>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</si>
  <si>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</si>
  <si>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</si>
  <si>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</si>
  <si>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</si>
  <si>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</si>
  <si>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</si>
  <si>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</si>
  <si>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</si>
  <si>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</si>
  <si>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</si>
  <si>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</si>
  <si>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</si>
  <si>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</si>
  <si>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</si>
  <si>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</si>
  <si>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</si>
  <si>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</si>
  <si>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</si>
  <si>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</si>
  <si>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</si>
  <si>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</si>
  <si>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</si>
  <si>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</si>
  <si>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</si>
  <si>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</si>
  <si>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</si>
  <si>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</si>
  <si>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</si>
  <si>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</si>
  <si>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</si>
  <si>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</si>
  <si>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</si>
  <si>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</si>
  <si>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</si>
  <si>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</si>
  <si>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</si>
  <si>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</si>
  <si>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</si>
  <si>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</si>
  <si>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</si>
  <si>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</si>
  <si>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</si>
  <si>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</si>
  <si>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</si>
  <si>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</si>
  <si>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</si>
  <si>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</si>
  <si>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</si>
  <si>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</si>
  <si>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</si>
  <si>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</si>
  <si>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</si>
  <si>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</si>
  <si>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</si>
  <si>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</si>
  <si>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</si>
  <si>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</si>
  <si>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</si>
  <si>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</si>
  <si>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</si>
  <si>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</si>
  <si>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</si>
  <si>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</si>
  <si>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</si>
  <si>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</si>
  <si>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</si>
  <si>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</si>
  <si>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</si>
  <si>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</si>
  <si>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</si>
  <si>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</si>
  <si>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</si>
  <si>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</si>
  <si>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</si>
  <si>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</si>
  <si>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</si>
  <si>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</si>
  <si>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</si>
  <si>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</si>
  <si>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</si>
  <si>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</si>
  <si>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</si>
  <si>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</si>
  <si>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</si>
  <si>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</si>
  <si>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</si>
  <si>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</si>
  <si>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</si>
  <si>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</si>
  <si>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</si>
  <si>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</si>
  <si>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</si>
  <si>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</si>
  <si>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</si>
  <si>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</si>
  <si>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</si>
  <si>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</si>
  <si>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</si>
  <si>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</si>
  <si>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</si>
  <si>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</si>
  <si>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</si>
  <si>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</si>
  <si>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</si>
  <si>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</si>
  <si>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</si>
  <si>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</si>
  <si>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</si>
  <si>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</si>
  <si>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</si>
  <si>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</si>
  <si>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</si>
  <si>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</si>
  <si>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</si>
  <si>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</si>
  <si>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</si>
  <si>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</si>
  <si>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</si>
  <si>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</si>
  <si>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</si>
  <si>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</si>
  <si>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</si>
  <si>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</si>
  <si>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</si>
  <si>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</si>
  <si>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</si>
  <si>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</si>
  <si>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</si>
  <si>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</si>
  <si>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</si>
  <si>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</si>
  <si>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</si>
  <si>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</si>
  <si>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</si>
  <si>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</si>
  <si>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</si>
  <si>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</si>
  <si>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</si>
  <si>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</si>
  <si>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</si>
  <si>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</si>
  <si>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</si>
  <si>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</si>
  <si>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</si>
  <si>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</si>
  <si>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</si>
  <si>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</si>
  <si>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</si>
  <si>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</si>
  <si>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</si>
  <si>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</si>
  <si>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</si>
  <si>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</si>
  <si>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</si>
  <si>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</si>
  <si>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</si>
  <si>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</si>
  <si>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</si>
  <si>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</si>
  <si>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</si>
  <si>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</si>
  <si>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</si>
  <si>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</si>
  <si>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</si>
  <si>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</si>
  <si>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</si>
  <si>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</si>
  <si>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</si>
  <si>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</si>
  <si>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</si>
  <si>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</si>
  <si>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</si>
  <si>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</si>
  <si>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</si>
  <si>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</si>
  <si>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</si>
  <si>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</si>
  <si>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</si>
  <si>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</si>
  <si>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</si>
  <si>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</si>
  <si>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</si>
  <si>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</si>
  <si>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</si>
  <si>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</si>
  <si>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</si>
  <si>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</si>
  <si>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</si>
  <si>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</si>
  <si>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</si>
  <si>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</si>
  <si>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</si>
  <si>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</si>
  <si>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</si>
  <si>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</si>
  <si>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</si>
  <si>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</si>
  <si>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</si>
  <si>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</si>
  <si>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</si>
  <si>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</si>
  <si>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</si>
  <si>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</si>
  <si>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</si>
  <si>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</si>
  <si>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</si>
  <si>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</si>
  <si>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</si>
  <si>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</si>
  <si>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</si>
  <si>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</si>
  <si>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</si>
  <si>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</si>
  <si>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</si>
  <si>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</si>
  <si>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</si>
  <si>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</si>
  <si>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</si>
  <si>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</si>
  <si>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</si>
  <si>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</si>
  <si>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</si>
  <si>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</si>
  <si>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</si>
  <si>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</si>
  <si>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</si>
  <si>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</si>
  <si>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</si>
  <si>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</si>
  <si>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</si>
  <si>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</si>
  <si>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</si>
  <si>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</si>
  <si>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</si>
  <si>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</si>
  <si>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</si>
  <si>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</si>
  <si>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</si>
  <si>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</si>
  <si>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</si>
  <si>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</si>
  <si>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</si>
  <si>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</si>
  <si>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</si>
  <si>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</si>
  <si>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</si>
  <si>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</si>
  <si>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</si>
  <si>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</si>
  <si>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</si>
  <si>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</si>
  <si>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</si>
  <si>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</si>
  <si>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</si>
  <si>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</si>
  <si>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</si>
  <si>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</si>
  <si>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</si>
  <si>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</si>
  <si>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</si>
  <si>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</si>
  <si>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</si>
  <si>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</si>
  <si>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</si>
  <si>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</si>
  <si>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</si>
  <si>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</si>
  <si>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</si>
  <si>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</si>
  <si>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</si>
  <si>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</si>
  <si>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</si>
  <si>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</si>
  <si>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</si>
  <si>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</si>
  <si>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</si>
  <si>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</si>
  <si>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</si>
  <si>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</si>
  <si>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</si>
  <si>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</si>
  <si>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</si>
  <si>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</si>
  <si>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</si>
  <si>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</si>
  <si>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</si>
  <si>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</si>
  <si>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</si>
  <si>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</si>
  <si>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</si>
  <si>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</si>
  <si>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</si>
  <si>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</si>
  <si>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</si>
  <si>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</si>
  <si>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</si>
  <si>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</si>
  <si>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</si>
  <si>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</si>
  <si>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</si>
  <si>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</si>
  <si>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</si>
  <si>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</si>
  <si>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</si>
  <si>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</si>
  <si>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</si>
  <si>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</si>
  <si>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</si>
  <si>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</si>
  <si>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</si>
  <si>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</si>
  <si>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</si>
  <si>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</si>
  <si>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</si>
  <si>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</si>
  <si>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</si>
  <si>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</si>
  <si>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</si>
  <si>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</si>
  <si>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</si>
  <si>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</si>
  <si>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</si>
  <si>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</si>
  <si>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</si>
  <si>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</si>
  <si>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</si>
  <si>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</si>
  <si>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</si>
  <si>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</si>
  <si>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</si>
  <si>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</si>
  <si>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</si>
  <si>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</si>
  <si>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</si>
  <si>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</si>
  <si>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</si>
  <si>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</si>
  <si>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</si>
  <si>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</si>
  <si>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</si>
  <si>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</si>
  <si>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</si>
  <si>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</si>
  <si>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</si>
  <si>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</si>
  <si>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</si>
  <si>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</si>
  <si>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</si>
  <si>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</si>
  <si>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</si>
  <si>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</si>
  <si>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</si>
  <si>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</si>
  <si>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</si>
  <si>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</si>
  <si>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</si>
  <si>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</si>
  <si>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</si>
  <si>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</si>
  <si>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</si>
  <si>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</si>
  <si>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</si>
  <si>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</si>
  <si>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</si>
  <si>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</si>
  <si>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</si>
  <si>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</si>
  <si>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</si>
  <si>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</si>
  <si>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</si>
  <si>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</si>
  <si>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</si>
  <si>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</si>
  <si>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</si>
  <si>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</si>
  <si>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</si>
  <si>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</si>
  <si>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</si>
  <si>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</si>
  <si>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</si>
  <si>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</si>
  <si>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</si>
  <si>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</si>
  <si>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</si>
  <si>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</si>
  <si>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</si>
  <si>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</si>
  <si>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</si>
  <si>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</si>
  <si>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</si>
  <si>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</si>
  <si>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</si>
  <si>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</si>
  <si>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</si>
  <si>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</si>
  <si>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</si>
  <si>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</si>
  <si>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</si>
  <si>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</si>
  <si>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</si>
  <si>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</si>
  <si>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</si>
  <si>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</si>
  <si>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</si>
  <si>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</si>
  <si>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</si>
  <si>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</si>
  <si>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</si>
  <si>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</si>
  <si>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</si>
  <si>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</si>
  <si>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</si>
  <si>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</si>
  <si>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</si>
  <si>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</si>
  <si>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</si>
  <si>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</si>
  <si>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</si>
  <si>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</si>
  <si>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</si>
  <si>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</si>
  <si>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</si>
  <si>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</si>
  <si>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</si>
  <si>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</si>
  <si>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</si>
  <si>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</si>
  <si>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</si>
  <si>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</si>
  <si>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</si>
  <si>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</si>
  <si>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</si>
  <si>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</si>
  <si>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</si>
  <si>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</si>
  <si>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</si>
  <si>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</si>
  <si>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</si>
  <si>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</si>
  <si>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</si>
  <si>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</si>
  <si>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</si>
  <si>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</si>
  <si>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</si>
  <si>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</si>
  <si>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</si>
  <si>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</si>
  <si>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</si>
  <si>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</si>
  <si>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</si>
  <si>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</si>
  <si>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</si>
  <si>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</si>
  <si>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</si>
  <si>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</si>
  <si>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</si>
  <si>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</si>
  <si>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</si>
  <si>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</si>
  <si>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</si>
  <si>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</si>
  <si>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</si>
  <si>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</si>
  <si>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</si>
  <si>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</si>
  <si>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</si>
  <si>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</si>
  <si>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</si>
  <si>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</si>
  <si>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</si>
  <si>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</si>
  <si>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</si>
  <si>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</si>
  <si>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</si>
  <si>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</si>
  <si>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</si>
  <si>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</si>
  <si>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</si>
  <si>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</si>
  <si>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</si>
  <si>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</si>
  <si>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</si>
  <si>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</si>
  <si>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</si>
  <si>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</si>
  <si>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</si>
  <si>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</si>
  <si>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</si>
  <si>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</si>
  <si>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</si>
  <si>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</si>
  <si>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</si>
  <si>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</si>
  <si>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</si>
  <si>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</si>
  <si>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</si>
  <si>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</si>
  <si>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</si>
  <si>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</si>
  <si>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</si>
  <si>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</si>
  <si>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</si>
  <si>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</si>
  <si>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</si>
  <si>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</si>
  <si>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</si>
  <si>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</si>
  <si>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</si>
  <si>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</si>
  <si>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</si>
  <si>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</si>
  <si>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</si>
  <si>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</si>
  <si>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</si>
  <si>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</si>
  <si>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</si>
  <si>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</si>
  <si>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</si>
  <si>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</si>
  <si>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</si>
  <si>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</si>
  <si>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</si>
  <si>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</si>
  <si>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</si>
  <si>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</si>
  <si>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</si>
  <si>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</si>
  <si>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</si>
  <si>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</si>
  <si>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</si>
  <si>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</si>
  <si>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</si>
  <si>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</si>
  <si>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</si>
  <si>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</si>
  <si>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</si>
  <si>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</si>
  <si>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</si>
  <si>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</si>
  <si>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</si>
  <si>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</si>
  <si>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</si>
  <si>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</si>
  <si>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</si>
  <si>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</si>
  <si>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</si>
  <si>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</si>
  <si>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</si>
  <si>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</si>
  <si>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</si>
  <si>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</si>
  <si>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</si>
  <si>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</si>
  <si>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</si>
  <si>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</si>
  <si>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</si>
  <si>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</si>
  <si>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</si>
  <si>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</si>
  <si>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</si>
  <si>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</si>
  <si>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</si>
  <si>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</si>
  <si>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</si>
  <si>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</si>
  <si>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</si>
  <si>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</si>
  <si>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</si>
  <si>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</si>
  <si>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</si>
  <si>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</si>
  <si>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</si>
  <si>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</si>
  <si>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</si>
  <si>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</si>
  <si>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</si>
  <si>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</si>
  <si>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</si>
  <si>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</si>
  <si>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</si>
  <si>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</si>
  <si>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</si>
  <si>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</si>
  <si>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</si>
  <si>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</si>
  <si>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</si>
  <si>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</si>
  <si>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</si>
  <si>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</si>
  <si>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</si>
  <si>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</si>
  <si>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</si>
  <si>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</si>
  <si>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</si>
  <si>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</si>
  <si>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</si>
  <si>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</si>
  <si>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</si>
  <si>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</si>
  <si>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</si>
  <si>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</si>
  <si>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</si>
  <si>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</si>
  <si>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</si>
  <si>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</si>
  <si>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</si>
  <si>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</si>
  <si>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</si>
  <si>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</si>
  <si>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</si>
  <si>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</si>
  <si>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</si>
  <si>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</si>
  <si>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</si>
  <si>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</si>
  <si>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</si>
  <si>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</si>
  <si>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</si>
  <si>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</si>
  <si>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</si>
  <si>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</si>
  <si>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</si>
  <si>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</si>
  <si>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</si>
  <si>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</si>
  <si>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</si>
  <si>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</si>
  <si>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</si>
  <si>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</si>
  <si>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</si>
  <si>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</si>
  <si>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</si>
  <si>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</si>
  <si>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</si>
  <si>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</si>
  <si>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</si>
  <si>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</si>
  <si>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</si>
  <si>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</si>
  <si>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</si>
  <si>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</si>
  <si>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</si>
  <si>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</si>
  <si>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</si>
  <si>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</si>
  <si>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</si>
  <si>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</si>
  <si>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</si>
  <si>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</si>
  <si>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</si>
  <si>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</si>
  <si>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</si>
  <si>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</si>
  <si>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</si>
  <si>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</si>
  <si>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</si>
  <si>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</si>
  <si>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</si>
  <si>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</si>
  <si>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</si>
  <si>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</si>
  <si>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</si>
  <si>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</si>
  <si>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</si>
  <si>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</si>
  <si>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</si>
  <si>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</si>
  <si>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</si>
  <si>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</si>
  <si>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</si>
  <si>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</si>
  <si>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</si>
  <si>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</si>
  <si>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</si>
  <si>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</si>
  <si>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</si>
  <si>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</si>
  <si>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</si>
  <si>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</si>
  <si>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</si>
  <si>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</si>
  <si>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</si>
  <si>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</si>
  <si>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</si>
  <si>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</si>
  <si>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</si>
  <si>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</si>
  <si>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</si>
  <si>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</si>
  <si>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</si>
  <si>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</si>
  <si>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</si>
  <si>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</si>
  <si>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</si>
  <si>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</si>
  <si>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</si>
  <si>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</si>
  <si>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</si>
  <si>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</si>
  <si>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</si>
  <si>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</si>
  <si>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</si>
  <si>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</si>
  <si>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</si>
  <si>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</si>
  <si>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</si>
  <si>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</si>
  <si>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</si>
  <si>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</si>
  <si>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</si>
  <si>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</si>
  <si>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</si>
  <si>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</si>
  <si>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</si>
  <si>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</si>
  <si>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</si>
  <si>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</si>
  <si>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</si>
  <si>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</si>
  <si>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</si>
  <si>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</si>
  <si>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</si>
  <si>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</si>
  <si>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</si>
  <si>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</si>
  <si>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</si>
  <si>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</si>
  <si>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</si>
  <si>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</si>
  <si>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</si>
  <si>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</si>
  <si>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</si>
  <si>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</si>
  <si>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</si>
  <si>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</si>
  <si>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</si>
  <si>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</si>
  <si>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</si>
  <si>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</si>
  <si>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</si>
  <si>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</si>
  <si>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</si>
  <si>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</si>
  <si>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</si>
  <si>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</si>
  <si>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</si>
  <si>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</si>
  <si>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</si>
  <si>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</si>
  <si>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</si>
  <si>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</si>
  <si>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</si>
  <si>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</si>
  <si>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</si>
  <si>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</si>
  <si>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</si>
  <si>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</si>
  <si>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</si>
  <si>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</si>
  <si>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</si>
  <si>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</si>
  <si>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</si>
  <si>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</si>
  <si>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</si>
  <si>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</si>
  <si>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</si>
  <si>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</si>
  <si>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</si>
  <si>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</si>
  <si>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</si>
  <si>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</si>
  <si>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</si>
  <si>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</si>
  <si>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</si>
  <si>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</si>
  <si>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</si>
  <si>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</si>
  <si>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</si>
  <si>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</si>
  <si>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</si>
  <si>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</si>
  <si>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</si>
  <si>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</si>
  <si>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</si>
  <si>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</si>
  <si>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</si>
  <si>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</si>
  <si>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</si>
  <si>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</si>
  <si>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</si>
  <si>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</si>
  <si>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</si>
  <si>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</si>
  <si>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</si>
  <si>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</si>
  <si>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</si>
  <si>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</si>
  <si>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</si>
  <si>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</si>
  <si>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</si>
  <si>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</si>
  <si>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</si>
  <si>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</si>
  <si>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</si>
  <si>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</si>
  <si>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</si>
  <si>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</si>
  <si>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</si>
  <si>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</si>
  <si>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</si>
  <si>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</si>
  <si>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</si>
  <si>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</si>
  <si>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</si>
  <si>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</si>
  <si>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</si>
  <si>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</si>
  <si>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</si>
  <si>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</si>
  <si>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</si>
  <si>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</si>
  <si>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</si>
  <si>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</si>
  <si>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</si>
  <si>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</si>
  <si>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</si>
  <si>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</si>
  <si>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</si>
  <si>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</si>
  <si>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</si>
  <si>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</si>
  <si>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</si>
  <si>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</si>
  <si>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</si>
  <si>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</si>
  <si>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</si>
  <si>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</si>
  <si>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</si>
  <si>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</si>
  <si>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</si>
  <si>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</si>
  <si>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</si>
  <si>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</si>
  <si>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</si>
  <si>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</si>
  <si>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</si>
  <si>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</si>
  <si>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</si>
  <si>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</si>
  <si>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</si>
  <si>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</si>
  <si>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</si>
  <si>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</si>
  <si>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</si>
  <si>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</si>
  <si>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</si>
  <si>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</si>
  <si>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</si>
  <si>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</si>
  <si>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</si>
  <si>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</si>
  <si>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</si>
  <si>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</si>
  <si>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</si>
  <si>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</si>
  <si>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</si>
  <si>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</si>
  <si>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</si>
  <si>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</si>
  <si>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</si>
  <si>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</si>
  <si>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</si>
  <si>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</si>
  <si>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</si>
  <si>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</si>
  <si>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</si>
  <si>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</si>
  <si>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</si>
  <si>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</si>
  <si>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</si>
  <si>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</si>
  <si>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</si>
  <si>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</si>
  <si>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</si>
  <si>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</si>
  <si>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</si>
  <si>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</si>
  <si>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</si>
  <si>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</si>
  <si>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</si>
  <si>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</si>
  <si>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</si>
  <si>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</si>
  <si>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</si>
  <si>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</si>
  <si>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</si>
  <si>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</si>
  <si>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</si>
  <si>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</si>
  <si>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</si>
  <si>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</si>
  <si>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</si>
  <si>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</si>
  <si>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</si>
  <si>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</si>
  <si>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</si>
  <si>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</si>
  <si>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</si>
  <si>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</si>
  <si>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</si>
  <si>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</si>
  <si>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</si>
  <si>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</si>
  <si>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</si>
  <si>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</si>
  <si>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</si>
  <si>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</si>
  <si>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</si>
  <si>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</si>
  <si>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</si>
  <si>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</si>
  <si>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</si>
  <si>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</si>
  <si>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</si>
  <si>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</si>
  <si>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</si>
  <si>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</si>
  <si>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</si>
  <si>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</si>
  <si>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</si>
  <si>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</si>
  <si>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</si>
  <si>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</si>
  <si>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</si>
  <si>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</si>
  <si>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</si>
  <si>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</si>
  <si>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</si>
  <si>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</si>
  <si>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</si>
  <si>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</si>
  <si>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</si>
  <si>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</si>
  <si>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</si>
  <si>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</si>
  <si>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</si>
  <si>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</si>
  <si>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</si>
  <si>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</si>
  <si>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</si>
  <si>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</si>
  <si>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</si>
  <si>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</si>
  <si>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</si>
  <si>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</si>
  <si>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</si>
  <si>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</si>
  <si>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</si>
  <si>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</si>
  <si>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</si>
  <si>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</si>
  <si>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</si>
  <si>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</si>
  <si>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</si>
  <si>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</si>
  <si>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</si>
  <si>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</si>
  <si>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</si>
  <si>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</si>
  <si>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</si>
  <si>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</si>
  <si>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</si>
  <si>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</si>
  <si>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</si>
  <si>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</si>
  <si>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</si>
  <si>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</si>
  <si>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</si>
  <si>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</si>
  <si>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</si>
  <si>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</si>
  <si>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</si>
  <si>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</si>
  <si>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</si>
  <si>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</si>
  <si>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</si>
  <si>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</si>
  <si>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</si>
  <si>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</si>
  <si>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</si>
  <si>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</si>
  <si>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</si>
  <si>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</si>
  <si>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</si>
  <si>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</si>
  <si>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</si>
  <si>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</si>
  <si>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</si>
  <si>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</si>
  <si>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</si>
  <si>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</si>
  <si>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</si>
  <si>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</si>
  <si>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</si>
  <si>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</si>
  <si>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</si>
  <si>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</si>
  <si>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</si>
  <si>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</si>
  <si>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</si>
  <si>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</si>
  <si>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</si>
  <si>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</si>
  <si>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</si>
  <si>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</si>
  <si>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</si>
  <si>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</si>
  <si>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</si>
  <si>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</si>
  <si>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</si>
  <si>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</si>
  <si>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</si>
  <si>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</si>
  <si>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</si>
  <si>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</si>
  <si>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</si>
  <si>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</si>
  <si>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</si>
  <si>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</si>
  <si>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</si>
  <si>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</si>
  <si>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</si>
  <si>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</si>
  <si>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</si>
  <si>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</si>
  <si>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</si>
  <si>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</si>
  <si>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</si>
  <si>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</si>
  <si>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</si>
  <si>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</si>
  <si>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</si>
  <si>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</si>
  <si>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</si>
  <si>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</si>
  <si>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</si>
  <si>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</si>
  <si>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</si>
  <si>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</si>
  <si>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</si>
  <si>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</si>
  <si>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</si>
  <si>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</si>
  <si>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</si>
  <si>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</si>
  <si>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</si>
  <si>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</si>
  <si>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</si>
  <si>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</si>
  <si>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</si>
  <si>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</si>
  <si>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</si>
  <si>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</si>
  <si>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</si>
  <si>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</si>
  <si>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</si>
  <si>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</si>
  <si>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</si>
  <si>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</si>
  <si>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</si>
  <si>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</si>
  <si>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</si>
  <si>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</si>
  <si>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</si>
  <si>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</si>
  <si>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</si>
  <si>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</si>
  <si>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</si>
  <si>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</si>
  <si>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</si>
  <si>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</si>
  <si>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</si>
  <si>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</si>
  <si>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</si>
  <si>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</si>
  <si>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</si>
  <si>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</si>
  <si>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</si>
  <si>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</si>
  <si>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</si>
  <si>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</si>
  <si>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</si>
  <si>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</si>
  <si>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</si>
  <si>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</si>
  <si>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</si>
  <si>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</si>
  <si>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</si>
  <si>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</si>
  <si>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</si>
  <si>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</si>
  <si>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</si>
  <si>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</si>
  <si>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</si>
  <si>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</si>
  <si>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</si>
  <si>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</si>
  <si>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</si>
  <si>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</si>
  <si>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</si>
  <si>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</si>
  <si>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</si>
  <si>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</si>
  <si>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</si>
  <si>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</si>
  <si>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</si>
  <si>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</si>
  <si>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</si>
  <si>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</si>
  <si>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</si>
  <si>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</si>
  <si>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</si>
  <si>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</si>
  <si>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</si>
  <si>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</si>
  <si>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</si>
  <si>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</si>
  <si>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</si>
  <si>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</si>
  <si>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</si>
  <si>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</si>
  <si>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</si>
  <si>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</si>
  <si>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</si>
  <si>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</si>
  <si>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</si>
  <si>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</si>
  <si>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</si>
  <si>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</si>
  <si>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</si>
  <si>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</si>
  <si>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</si>
  <si>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</si>
  <si>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</si>
  <si>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</si>
  <si>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</si>
  <si>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</si>
  <si>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</si>
  <si>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</si>
  <si>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</si>
  <si>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</si>
  <si>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</si>
  <si>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</si>
  <si>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</si>
  <si>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</si>
  <si>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</si>
  <si>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</si>
  <si>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</si>
  <si>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</si>
  <si>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</si>
  <si>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</si>
  <si>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</si>
  <si>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</si>
  <si>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</si>
  <si>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</si>
  <si>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</si>
  <si>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</si>
  <si>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</si>
  <si>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</si>
  <si>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</si>
  <si>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</si>
  <si>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</si>
  <si>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</si>
  <si>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</si>
  <si>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</si>
  <si>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</si>
  <si>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</si>
  <si>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</si>
  <si>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</si>
  <si>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</si>
  <si>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</si>
  <si>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</si>
  <si>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</si>
  <si>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</si>
  <si>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</si>
  <si>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</si>
  <si>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</si>
  <si>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</si>
  <si>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</si>
  <si>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</si>
  <si>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</si>
  <si>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</si>
  <si>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</si>
  <si>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</si>
  <si>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</si>
  <si>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</si>
  <si>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</si>
  <si>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</si>
  <si>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</si>
  <si>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</si>
  <si>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</si>
  <si>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</si>
  <si>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</si>
  <si>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</si>
  <si>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</si>
  <si>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</si>
  <si>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</si>
  <si>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</si>
  <si>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</si>
  <si>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</si>
  <si>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</si>
  <si>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</si>
  <si>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</si>
  <si>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</si>
  <si>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</si>
  <si>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</si>
  <si>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</si>
  <si>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</si>
  <si>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</si>
  <si>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</si>
  <si>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</si>
  <si>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</si>
  <si>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</si>
  <si>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</si>
  <si>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</si>
  <si>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</si>
  <si>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</si>
  <si>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</si>
  <si>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</si>
  <si>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</si>
  <si>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</si>
  <si>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</si>
  <si>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</si>
  <si>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</si>
  <si>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</si>
  <si>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</si>
  <si>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</si>
  <si>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</si>
  <si>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</si>
  <si>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</si>
  <si>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</si>
  <si>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</si>
  <si>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</si>
  <si>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</si>
  <si>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</si>
  <si>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</si>
  <si>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</si>
  <si>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</si>
  <si>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</si>
  <si>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</si>
  <si>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</si>
  <si>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</si>
  <si>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</si>
  <si>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</si>
  <si>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</si>
  <si>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</si>
  <si>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</si>
  <si>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</si>
  <si>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</si>
  <si>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</si>
  <si>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</si>
  <si>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</si>
  <si>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</si>
  <si>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</si>
  <si>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</si>
  <si>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</si>
  <si>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</si>
  <si>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</si>
  <si>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</si>
  <si>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</si>
  <si>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</si>
  <si>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</si>
  <si>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</si>
  <si>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</si>
  <si>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</si>
  <si>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</si>
  <si>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</si>
  <si>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</si>
  <si>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</si>
  <si>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</si>
  <si>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</si>
  <si>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</si>
  <si>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</si>
  <si>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</si>
  <si>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</si>
  <si>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</si>
  <si>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</si>
  <si>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</si>
  <si>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</si>
  <si>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</si>
  <si>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</si>
  <si>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</si>
  <si>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</si>
  <si>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</si>
  <si>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</si>
  <si>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</si>
  <si>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</si>
  <si>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</si>
  <si>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</si>
  <si>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</si>
  <si>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</si>
  <si>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</si>
  <si>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</si>
  <si>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</si>
  <si>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</si>
  <si>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</si>
  <si>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</si>
  <si>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</si>
  <si>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</si>
  <si>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</si>
  <si>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</si>
  <si>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</si>
  <si>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</si>
  <si>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</si>
  <si>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</si>
  <si>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</si>
  <si>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</si>
  <si>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</si>
  <si>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</si>
  <si>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</si>
  <si>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</si>
  <si>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</si>
  <si>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</si>
  <si>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</si>
  <si>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</si>
  <si>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</si>
  <si>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</si>
  <si>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</si>
  <si>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</si>
  <si>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</si>
  <si>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</si>
  <si>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</si>
  <si>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</si>
  <si>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</si>
  <si>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</si>
  <si>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</si>
  <si>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</si>
  <si>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</si>
  <si>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</si>
  <si>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</si>
  <si>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</si>
  <si>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</si>
  <si>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</si>
  <si>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</si>
  <si>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</si>
  <si>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</si>
  <si>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</si>
  <si>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</si>
  <si>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</si>
  <si>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</si>
  <si>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</si>
  <si>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</si>
  <si>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</si>
  <si>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</si>
  <si>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</si>
  <si>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</si>
  <si>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</si>
  <si>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</si>
  <si>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</si>
  <si>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</si>
  <si>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</si>
  <si>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</si>
  <si>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</si>
  <si>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</si>
  <si>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</si>
  <si>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</si>
  <si>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</si>
  <si>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</si>
  <si>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</si>
  <si>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</si>
  <si>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</si>
  <si>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</si>
  <si>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</si>
  <si>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</si>
  <si>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</si>
  <si>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</si>
  <si>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</si>
  <si>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</si>
  <si>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</si>
  <si>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</si>
  <si>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</si>
  <si>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</si>
  <si>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</si>
  <si>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</si>
  <si>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</si>
  <si>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</si>
  <si>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</si>
  <si>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</si>
  <si>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</si>
  <si>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</si>
  <si>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</si>
  <si>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</si>
  <si>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</si>
  <si>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</si>
  <si>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</si>
  <si>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</si>
  <si>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</si>
  <si>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</si>
  <si>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</si>
  <si>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</si>
  <si>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</si>
  <si>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</si>
  <si>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</si>
  <si>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</si>
  <si>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</si>
  <si>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</si>
  <si>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</si>
  <si>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</si>
  <si>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</si>
  <si>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</si>
  <si>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</si>
  <si>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</si>
  <si>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</si>
  <si>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</si>
  <si>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</si>
  <si>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</si>
  <si>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</si>
  <si>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</si>
  <si>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</si>
  <si>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</si>
  <si>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</si>
  <si>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</si>
  <si>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</si>
  <si>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</si>
  <si>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</si>
  <si>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</si>
  <si>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</si>
  <si>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</si>
  <si>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</si>
  <si>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</si>
  <si>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</si>
  <si>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</si>
  <si>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</si>
  <si>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</si>
  <si>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</si>
  <si>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</si>
  <si>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</si>
  <si>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</si>
  <si>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</si>
  <si>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</si>
  <si>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</si>
  <si>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</si>
  <si>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</si>
  <si>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</si>
  <si>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</si>
  <si>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</si>
  <si>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</si>
  <si>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</si>
  <si>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</si>
  <si>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</si>
  <si>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</si>
  <si>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</si>
  <si>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</si>
  <si>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</si>
  <si>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</si>
  <si>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</si>
  <si>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</si>
  <si>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</si>
  <si>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</si>
  <si>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</si>
  <si>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</si>
  <si>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</si>
  <si>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</si>
  <si>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</si>
  <si>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</si>
  <si>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</si>
  <si>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</si>
  <si>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</si>
  <si>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</si>
  <si>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</si>
  <si>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</si>
  <si>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</si>
  <si>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</si>
  <si>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</si>
  <si>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</si>
  <si>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</si>
  <si>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</si>
  <si>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</si>
  <si>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</si>
  <si>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</si>
  <si>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</si>
  <si>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</si>
  <si>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</si>
  <si>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</si>
  <si>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</si>
  <si>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</si>
  <si>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</si>
  <si>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</si>
  <si>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</si>
  <si>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</si>
  <si>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</si>
  <si>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</si>
  <si>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</si>
  <si>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</si>
  <si>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</si>
  <si>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</si>
  <si>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</si>
  <si>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</si>
  <si>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</si>
  <si>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</si>
  <si>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</si>
  <si>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</si>
  <si>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</si>
  <si>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</si>
  <si>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</si>
  <si>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</si>
  <si>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</si>
  <si>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</si>
  <si>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</si>
  <si>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</si>
  <si>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</si>
  <si>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</si>
  <si>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</si>
  <si>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</si>
  <si>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</si>
  <si>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</si>
  <si>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</si>
  <si>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</si>
  <si>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</si>
  <si>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</si>
  <si>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</si>
  <si>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</si>
  <si>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</si>
  <si>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</si>
  <si>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</si>
  <si>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</si>
  <si>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</si>
  <si>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</si>
  <si>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</si>
  <si>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</si>
  <si>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</si>
  <si>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</si>
  <si>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</si>
  <si>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</si>
  <si>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</si>
  <si>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</si>
  <si>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</si>
  <si>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</si>
  <si>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</si>
  <si>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</si>
  <si>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</si>
  <si>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</si>
  <si>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</si>
  <si>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</si>
  <si>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</si>
  <si>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</si>
  <si>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</si>
  <si>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</si>
  <si>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</si>
  <si>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</si>
  <si>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</si>
  <si>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</si>
  <si>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</si>
  <si>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</si>
  <si>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</si>
  <si>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</si>
  <si>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</si>
  <si>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</si>
  <si>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</si>
  <si>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</si>
  <si>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</si>
  <si>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</si>
  <si>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</si>
  <si>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</si>
  <si>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</si>
  <si>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</si>
  <si>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</si>
  <si>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</si>
  <si>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</si>
  <si>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</si>
  <si>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</si>
  <si>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</si>
  <si>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</si>
  <si>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</si>
  <si>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</si>
  <si>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</si>
  <si>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</si>
  <si>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</si>
  <si>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</si>
  <si>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</si>
  <si>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</si>
  <si>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</si>
  <si>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</si>
  <si>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</si>
  <si>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</si>
  <si>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</si>
  <si>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</si>
  <si>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</si>
  <si>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</si>
  <si>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</si>
  <si>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</si>
  <si>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</si>
  <si>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</si>
  <si>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</si>
  <si>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</si>
  <si>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</si>
  <si>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</si>
  <si>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</si>
  <si>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</si>
  <si>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</si>
  <si>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</si>
  <si>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</si>
  <si>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</si>
  <si>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</si>
  <si>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</si>
  <si>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</si>
  <si>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</si>
  <si>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</si>
  <si>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</si>
  <si>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</si>
  <si>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</si>
  <si>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</si>
  <si>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</si>
  <si>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</si>
  <si>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</si>
  <si>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</si>
  <si>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</si>
  <si>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</si>
  <si>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</si>
  <si>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</si>
  <si>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</si>
  <si>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</si>
  <si>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</si>
  <si>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</si>
  <si>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</si>
  <si>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</si>
  <si>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</si>
  <si>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</si>
  <si>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</si>
  <si>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</si>
  <si>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</si>
  <si>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</si>
  <si>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</si>
  <si>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</si>
  <si>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</si>
  <si>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</si>
  <si>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</si>
  <si>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</si>
  <si>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</si>
  <si>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</si>
  <si>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</si>
  <si>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</si>
  <si>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</si>
  <si>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</si>
  <si>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</si>
  <si>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</si>
  <si>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</si>
  <si>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</si>
  <si>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</si>
  <si>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</si>
  <si>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</si>
  <si>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</si>
  <si>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</si>
  <si>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</si>
  <si>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</si>
  <si>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</si>
  <si>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</si>
  <si>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</si>
  <si>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</si>
  <si>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</si>
  <si>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</si>
  <si>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</si>
  <si>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</si>
  <si>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</si>
  <si>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</si>
  <si>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</si>
  <si>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</si>
  <si>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</si>
  <si>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</si>
  <si>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</si>
  <si>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</si>
  <si>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</si>
  <si>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</si>
  <si>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</si>
  <si>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</si>
  <si>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</si>
  <si>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</si>
  <si>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</si>
  <si>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</si>
  <si>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</si>
  <si>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</si>
  <si>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</si>
  <si>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</si>
  <si>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</si>
  <si>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</si>
  <si>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</si>
  <si>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</si>
  <si>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</si>
  <si>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</si>
  <si>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</si>
  <si>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</si>
  <si>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</si>
  <si>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</si>
  <si>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</si>
  <si>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</si>
  <si>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</si>
  <si>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</si>
  <si>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</si>
  <si>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</si>
  <si>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</si>
  <si>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</si>
  <si>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</si>
  <si>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</si>
  <si>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</si>
  <si>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</si>
  <si>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</si>
  <si>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</si>
  <si>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</si>
  <si>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</si>
  <si>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</si>
  <si>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</si>
  <si>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</si>
  <si>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</si>
  <si>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</si>
  <si>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</si>
  <si>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</si>
  <si>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</si>
  <si>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</si>
  <si>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</si>
  <si>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</si>
  <si>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</si>
  <si>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</si>
  <si>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</si>
  <si>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</si>
  <si>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</si>
  <si>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</si>
  <si>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</si>
  <si>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</si>
  <si>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</si>
  <si>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</si>
  <si>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</si>
  <si>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</si>
  <si>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</si>
  <si>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</si>
  <si>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</si>
  <si>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</si>
  <si>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</si>
  <si>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</si>
  <si>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</si>
  <si>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</si>
  <si>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</si>
  <si>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</si>
  <si>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</si>
  <si>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</si>
  <si>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</si>
  <si>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</si>
  <si>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</si>
  <si>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</si>
  <si>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</si>
  <si>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</si>
  <si>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</si>
  <si>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</si>
  <si>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</si>
  <si>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</si>
  <si>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</si>
  <si>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</si>
  <si>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</si>
  <si>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</si>
  <si>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</si>
  <si>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</si>
  <si>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</si>
  <si>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</si>
  <si>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</si>
  <si>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</si>
  <si>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</si>
  <si>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</si>
  <si>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</si>
  <si>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</si>
  <si>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</si>
  <si>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</si>
  <si>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</si>
  <si>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</si>
  <si>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</si>
  <si>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</si>
  <si>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</si>
  <si>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</si>
  <si>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</si>
  <si>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</si>
  <si>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</si>
  <si>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</si>
  <si>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</si>
  <si>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</si>
  <si>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</si>
  <si>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</si>
  <si>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</si>
  <si>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</si>
  <si>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</si>
  <si>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</si>
  <si>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</si>
  <si>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</si>
  <si>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</si>
  <si>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</si>
  <si>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</si>
  <si>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</si>
  <si>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</si>
  <si>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</si>
  <si>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</si>
  <si>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</si>
  <si>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</si>
  <si>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</si>
  <si>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</si>
  <si>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</si>
  <si>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</si>
  <si>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</si>
  <si>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</si>
  <si>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</si>
  <si>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</si>
  <si>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</si>
  <si>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</si>
  <si>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</si>
  <si>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</si>
  <si>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</si>
  <si>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</si>
  <si>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</si>
  <si>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</si>
  <si>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</si>
  <si>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</si>
  <si>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</si>
  <si>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</si>
  <si>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</si>
  <si>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</si>
  <si>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</si>
  <si>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</si>
  <si>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</si>
  <si>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</si>
  <si>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</si>
  <si>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</si>
  <si>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</si>
  <si>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</si>
  <si>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</si>
  <si>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</si>
  <si>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</si>
  <si>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</si>
  <si>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</si>
  <si>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</si>
  <si>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</si>
  <si>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</si>
  <si>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</si>
  <si>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</si>
  <si>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</si>
  <si>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</si>
  <si>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</si>
  <si>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</si>
  <si>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</si>
  <si>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</si>
  <si>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</si>
  <si>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</si>
  <si>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</si>
  <si>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</si>
  <si>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</si>
  <si>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</si>
  <si>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</si>
  <si>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</si>
  <si>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</si>
  <si>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</si>
  <si>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</si>
  <si>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</si>
  <si>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</si>
  <si>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</si>
  <si>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</si>
  <si>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</si>
  <si>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</si>
  <si>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</si>
  <si>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</si>
  <si>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</si>
  <si>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</si>
  <si>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</si>
  <si>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</si>
  <si>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</si>
  <si>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</si>
  <si>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</si>
  <si>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</si>
  <si>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</si>
  <si>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</si>
  <si>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</si>
  <si>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</si>
  <si>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</si>
  <si>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</si>
  <si>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</si>
  <si>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</si>
  <si>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</si>
  <si>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</si>
  <si>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</si>
  <si>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</si>
  <si>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</si>
  <si>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</si>
  <si>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</si>
  <si>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</si>
  <si>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</si>
  <si>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</si>
  <si>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</si>
  <si>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</si>
  <si>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</si>
  <si>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</si>
  <si>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</si>
  <si>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</si>
  <si>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</si>
  <si>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</si>
  <si>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</si>
  <si>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</si>
  <si>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</si>
  <si>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</si>
  <si>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</si>
  <si>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</si>
  <si>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</si>
  <si>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</si>
  <si>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</si>
  <si>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</si>
  <si>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</si>
  <si>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</si>
  <si>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</si>
  <si>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</si>
  <si>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</si>
  <si>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</si>
  <si>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</si>
  <si>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</si>
  <si>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</si>
  <si>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</si>
  <si>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</si>
  <si>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</si>
  <si>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</si>
  <si>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</si>
  <si>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</si>
  <si>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</si>
  <si>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</si>
  <si>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</si>
  <si>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</si>
  <si>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</si>
  <si>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</si>
  <si>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</si>
  <si>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</si>
  <si>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</si>
  <si>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</si>
  <si>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</si>
  <si>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</si>
  <si>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</si>
  <si>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</si>
  <si>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</si>
  <si>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</si>
  <si>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</si>
  <si>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</si>
  <si>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</si>
  <si>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</si>
  <si>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</si>
  <si>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</si>
  <si>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</si>
  <si>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</si>
  <si>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</si>
  <si>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</si>
  <si>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</si>
  <si>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</si>
  <si>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</si>
  <si>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</si>
  <si>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</si>
  <si>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</si>
  <si>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</si>
  <si>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</si>
  <si>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</si>
  <si>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</si>
  <si>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</si>
  <si>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</si>
  <si>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</si>
  <si>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</si>
  <si>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</si>
  <si>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</si>
  <si>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</si>
  <si>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</si>
  <si>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</si>
  <si>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</si>
  <si>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</si>
  <si>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</si>
  <si>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</si>
  <si>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</si>
  <si>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</si>
  <si>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</si>
  <si>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</si>
  <si>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</si>
  <si>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</si>
  <si>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</si>
  <si>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</si>
  <si>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</si>
  <si>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</si>
  <si>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</si>
  <si>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</si>
  <si>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</si>
  <si>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</si>
  <si>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</si>
  <si>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</si>
  <si>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</si>
  <si>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</si>
  <si>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</si>
  <si>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</si>
  <si>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</si>
  <si>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</si>
  <si>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</si>
  <si>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</si>
  <si>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</si>
  <si>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</si>
  <si>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</si>
  <si>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</si>
  <si>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</si>
  <si>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</si>
  <si>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</si>
  <si>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</si>
  <si>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</si>
  <si>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</si>
  <si>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</si>
  <si>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</si>
  <si>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</si>
  <si>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</si>
  <si>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</si>
  <si>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</si>
  <si>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</si>
  <si>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</si>
  <si>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</si>
  <si>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</si>
  <si>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</si>
  <si>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</si>
  <si>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</si>
  <si>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</si>
  <si>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</si>
  <si>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</si>
  <si>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</si>
  <si>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</si>
  <si>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</si>
  <si>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</si>
  <si>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</si>
  <si>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</si>
  <si>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</si>
  <si>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</si>
  <si>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</si>
  <si>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</si>
  <si>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</si>
  <si>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</si>
  <si>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</si>
  <si>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</si>
  <si>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</si>
  <si>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</si>
  <si>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</si>
  <si>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</si>
  <si>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</si>
  <si>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</si>
  <si>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</si>
  <si>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</si>
  <si>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</si>
  <si>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</si>
  <si>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</si>
  <si>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</si>
  <si>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</si>
  <si>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</si>
  <si>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</si>
  <si>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</si>
  <si>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</si>
  <si>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</si>
  <si>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</si>
  <si>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</si>
  <si>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</si>
  <si>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</si>
  <si>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</si>
  <si>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</si>
  <si>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</si>
  <si>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</si>
  <si>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</si>
  <si>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</si>
  <si>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</si>
  <si>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</si>
  <si>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</si>
  <si>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</si>
  <si>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</si>
  <si>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</si>
  <si>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</si>
  <si>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</si>
  <si>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</si>
  <si>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</si>
  <si>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</si>
  <si>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</si>
  <si>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</si>
  <si>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</si>
  <si>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</si>
  <si>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</si>
  <si>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</si>
  <si>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</si>
  <si>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</si>
  <si>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</si>
  <si>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</si>
  <si>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</si>
  <si>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</si>
  <si>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</si>
  <si>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</si>
  <si>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</si>
  <si>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</si>
  <si>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</si>
  <si>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</si>
  <si>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</si>
  <si>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</si>
  <si>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</si>
  <si>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</si>
  <si>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</si>
  <si>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</si>
  <si>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</si>
  <si>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</si>
  <si>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</si>
  <si>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</si>
  <si>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</si>
  <si>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</si>
  <si>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</si>
  <si>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</si>
  <si>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</si>
  <si>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</si>
  <si>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</si>
  <si>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</si>
  <si>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</si>
  <si>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</si>
  <si>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</si>
  <si>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</si>
  <si>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</si>
  <si>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</si>
  <si>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</si>
  <si>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</si>
  <si>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</si>
  <si>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</si>
  <si>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</si>
  <si>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</si>
  <si>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</si>
  <si>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</si>
  <si>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</si>
  <si>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</si>
  <si>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</si>
  <si>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</si>
  <si>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</si>
  <si>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</si>
  <si>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</si>
  <si>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</si>
  <si>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</si>
  <si>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</si>
  <si>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</si>
  <si>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</si>
  <si>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</si>
  <si>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</si>
  <si>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</si>
  <si>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</si>
  <si>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</si>
  <si>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</si>
  <si>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</si>
  <si>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</si>
  <si>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</si>
  <si>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</si>
  <si>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</si>
  <si>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</si>
  <si>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</si>
  <si>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</si>
  <si>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</si>
  <si>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</si>
  <si>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</si>
  <si>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</si>
  <si>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</si>
  <si>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</si>
  <si>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</si>
  <si>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</si>
  <si>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</si>
  <si>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</si>
  <si>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</si>
  <si>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</si>
  <si>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</si>
  <si>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</si>
  <si>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</si>
  <si>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</si>
  <si>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</si>
  <si>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</si>
  <si>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</si>
  <si>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</si>
  <si>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</si>
  <si>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</si>
  <si>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</si>
  <si>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</si>
  <si>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</si>
  <si>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</si>
  <si>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</si>
  <si>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</si>
  <si>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</si>
  <si>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</si>
  <si>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</si>
  <si>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</si>
  <si>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</si>
  <si>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</si>
  <si>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</si>
  <si>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</si>
  <si>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</si>
  <si>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</si>
  <si>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</si>
  <si>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</si>
  <si>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</si>
  <si>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</si>
  <si>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</si>
  <si>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</si>
  <si>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</si>
  <si>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</si>
  <si>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</si>
  <si>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</si>
  <si>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</si>
  <si>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</si>
  <si>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</si>
  <si>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</si>
  <si>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</si>
  <si>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</si>
  <si>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</si>
  <si>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</si>
  <si>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</si>
  <si>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</si>
  <si>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</si>
  <si>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</si>
  <si>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</si>
  <si>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</si>
  <si>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</si>
  <si>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</si>
  <si>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</si>
  <si>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</si>
  <si>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</si>
  <si>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</si>
  <si>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</si>
  <si>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</si>
  <si>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</si>
  <si>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</si>
  <si>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</si>
  <si>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</si>
  <si>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</si>
  <si>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</si>
  <si>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</si>
  <si>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</si>
  <si>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</si>
  <si>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</si>
  <si>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</si>
  <si>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</si>
  <si>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</si>
  <si>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</si>
  <si>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</si>
  <si>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</si>
  <si>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</si>
  <si>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</si>
  <si>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</si>
  <si>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</si>
  <si>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</si>
  <si>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</si>
  <si>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</si>
  <si>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</si>
  <si>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</si>
  <si>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</si>
  <si>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</si>
  <si>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</si>
  <si>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</si>
  <si>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</si>
  <si>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</si>
  <si>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</si>
  <si>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</si>
  <si>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</si>
  <si>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</si>
  <si>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</si>
  <si>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</si>
  <si>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</si>
  <si>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</si>
  <si>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</si>
  <si>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</si>
  <si>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</si>
  <si>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</si>
  <si>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</si>
  <si>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</si>
  <si>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</si>
  <si>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</si>
  <si>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</si>
  <si>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</si>
  <si>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</si>
  <si>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</si>
  <si>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</si>
  <si>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</si>
  <si>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</si>
  <si>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</si>
  <si>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</si>
  <si>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</si>
  <si>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</si>
  <si>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</si>
  <si>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</si>
  <si>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</si>
  <si>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</si>
  <si>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</si>
  <si>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</si>
  <si>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</si>
  <si>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</si>
  <si>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</si>
  <si>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</si>
  <si>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</si>
  <si>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</si>
  <si>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</si>
  <si>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</si>
  <si>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</si>
  <si>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</si>
  <si>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</si>
  <si>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</si>
  <si>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</si>
  <si>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</si>
  <si>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</si>
  <si>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</si>
  <si>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</si>
  <si>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</si>
  <si>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</si>
  <si>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</si>
  <si>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</si>
  <si>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</si>
  <si>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</si>
  <si>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</si>
  <si>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</si>
  <si>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</si>
  <si>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</si>
  <si>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</si>
  <si>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</si>
  <si>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</si>
  <si>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</si>
  <si>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</si>
  <si>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</si>
  <si>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</si>
  <si>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</si>
  <si>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</si>
  <si>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</si>
  <si>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</si>
  <si>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</si>
  <si>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</si>
  <si>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</si>
  <si>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</si>
  <si>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</si>
  <si>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</si>
  <si>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</si>
  <si>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</si>
  <si>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</si>
  <si>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</si>
  <si>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</si>
  <si>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</si>
  <si>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</si>
  <si>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</si>
  <si>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</si>
  <si>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</si>
  <si>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</si>
  <si>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</si>
  <si>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</si>
  <si>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</si>
  <si>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</si>
  <si>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</si>
  <si>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</si>
  <si>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</si>
  <si>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</si>
  <si>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</si>
  <si>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</si>
  <si>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</si>
  <si>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</si>
  <si>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</si>
  <si>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</si>
  <si>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</si>
  <si>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</si>
  <si>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</si>
  <si>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</si>
  <si>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</si>
  <si>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</si>
  <si>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</si>
  <si>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</si>
  <si>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</si>
  <si>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</si>
  <si>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</si>
  <si>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</si>
  <si>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</si>
  <si>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</si>
  <si>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</si>
  <si>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</si>
  <si>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</si>
  <si>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</si>
  <si>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</si>
  <si>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</si>
  <si>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</si>
  <si>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</si>
  <si>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</si>
  <si>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</si>
  <si>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</si>
  <si>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</si>
  <si>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</si>
  <si>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</si>
  <si>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</si>
  <si>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</si>
  <si>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</si>
  <si>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</si>
  <si>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</si>
  <si>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</si>
  <si>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</si>
  <si>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</si>
  <si>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</si>
  <si>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</si>
  <si>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</si>
  <si>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</si>
  <si>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</si>
  <si>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</si>
  <si>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</si>
  <si>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</si>
  <si>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</si>
  <si>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</si>
  <si>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</si>
  <si>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</si>
  <si>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</si>
  <si>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</si>
  <si>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</si>
  <si>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</si>
  <si>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</si>
  <si>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</si>
  <si>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</si>
  <si>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</si>
  <si>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</si>
  <si>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</si>
  <si>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</si>
  <si>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</si>
  <si>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</si>
  <si>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</si>
  <si>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</si>
  <si>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</si>
  <si>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</si>
  <si>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</si>
  <si>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</si>
  <si>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</si>
  <si>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</si>
  <si>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</si>
  <si>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</si>
  <si>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</si>
  <si>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</si>
  <si>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</si>
  <si>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</si>
  <si>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</si>
  <si>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</si>
  <si>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</si>
  <si>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</si>
  <si>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</si>
  <si>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</si>
  <si>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</si>
  <si>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</si>
  <si>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</si>
  <si>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</si>
  <si>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</si>
  <si>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</si>
  <si>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</si>
  <si>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</si>
  <si>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</si>
  <si>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</si>
  <si>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</si>
  <si>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</si>
  <si>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</si>
  <si>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</si>
  <si>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</si>
  <si>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</si>
  <si>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</si>
  <si>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</si>
  <si>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</si>
  <si>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</si>
  <si>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</si>
  <si>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</si>
  <si>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</si>
  <si>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</si>
  <si>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</si>
  <si>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</si>
  <si>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</si>
  <si>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</si>
  <si>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</si>
  <si>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</si>
  <si>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</si>
  <si>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</si>
  <si>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</si>
  <si>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</si>
  <si>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</si>
  <si>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</si>
  <si>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</si>
  <si>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</si>
  <si>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</si>
  <si>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</si>
  <si>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</si>
  <si>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</si>
  <si>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</si>
  <si>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</si>
  <si>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</si>
  <si>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</si>
  <si>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</si>
  <si>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</si>
  <si>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</si>
  <si>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</si>
  <si>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</si>
  <si>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</si>
  <si>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</si>
  <si>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</si>
  <si>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</si>
  <si>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</si>
  <si>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</si>
  <si>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</si>
  <si>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</si>
  <si>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</si>
  <si>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</si>
  <si>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</si>
  <si>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</si>
  <si>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</si>
  <si>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</si>
  <si>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</si>
  <si>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</si>
  <si>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</si>
  <si>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</si>
  <si>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</si>
  <si>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</si>
  <si>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</si>
  <si>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</si>
  <si>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</si>
  <si>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</si>
  <si>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</si>
  <si>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</si>
  <si>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</si>
  <si>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</si>
  <si>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</si>
  <si>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</si>
  <si>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</si>
  <si>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</si>
  <si>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</si>
  <si>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</si>
  <si>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</si>
  <si>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</si>
  <si>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</si>
  <si>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</si>
  <si>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</si>
  <si>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</si>
  <si>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</si>
  <si>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</si>
  <si>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</si>
  <si>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</si>
  <si>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</si>
  <si>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</si>
  <si>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</si>
  <si>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</si>
  <si>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</si>
  <si>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</si>
  <si>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</si>
  <si>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</si>
  <si>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</si>
  <si>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</si>
  <si>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</si>
  <si>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</si>
  <si>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</si>
  <si>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</si>
  <si>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</si>
  <si>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</si>
  <si>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</si>
  <si>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</si>
  <si>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</si>
  <si>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</si>
  <si>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</si>
  <si>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</si>
  <si>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</si>
  <si>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</si>
  <si>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</si>
  <si>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</si>
  <si>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</si>
  <si>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</si>
  <si>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</si>
  <si>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</si>
  <si>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</si>
  <si>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</si>
  <si>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</si>
  <si>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</si>
  <si>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</si>
  <si>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</si>
  <si>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</si>
  <si>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</si>
  <si>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</si>
  <si>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</si>
  <si>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</si>
  <si>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</si>
  <si>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</si>
  <si>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</si>
  <si>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</si>
  <si>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</si>
  <si>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</si>
  <si>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</si>
  <si>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</si>
  <si>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</si>
  <si>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</si>
  <si>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</si>
  <si>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</si>
  <si>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</si>
  <si>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</si>
  <si>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</si>
  <si>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</si>
  <si>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</si>
  <si>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</si>
  <si>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</si>
  <si>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</si>
  <si>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</si>
  <si>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</si>
  <si>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</si>
  <si>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</si>
  <si>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</si>
  <si>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</si>
  <si>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</si>
  <si>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</si>
  <si>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</si>
  <si>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</si>
  <si>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</si>
  <si>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</si>
  <si>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</si>
  <si>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</si>
  <si>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</si>
  <si>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</si>
  <si>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</si>
  <si>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</si>
  <si>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</si>
  <si>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</si>
  <si>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</si>
  <si>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</si>
  <si>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</si>
  <si>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</si>
  <si>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</si>
  <si>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</si>
  <si>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</si>
  <si>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</si>
  <si>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</si>
  <si>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</si>
  <si>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</si>
  <si>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</si>
  <si>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</si>
  <si>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</si>
  <si>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</si>
  <si>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</si>
  <si>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</si>
  <si>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</si>
  <si>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</si>
  <si>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</si>
  <si>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</si>
  <si>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</si>
  <si>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</si>
  <si>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</si>
  <si>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</si>
  <si>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</si>
  <si>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</si>
  <si>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</si>
  <si>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</si>
  <si>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</si>
  <si>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</si>
  <si>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</si>
  <si>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</si>
  <si>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</si>
  <si>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</si>
  <si>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</si>
  <si>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</si>
  <si>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</si>
  <si>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</si>
  <si>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</si>
  <si>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</si>
  <si>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</si>
  <si>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</si>
  <si>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</si>
  <si>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</si>
  <si>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</si>
  <si>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</si>
  <si>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</si>
  <si>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</si>
  <si>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</si>
  <si>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</si>
  <si>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</si>
  <si>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</si>
  <si>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</si>
  <si>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</si>
  <si>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</si>
  <si>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</si>
  <si>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</si>
  <si>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</si>
  <si>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</si>
  <si>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</si>
  <si>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</si>
  <si>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</si>
  <si>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</si>
  <si>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</si>
  <si>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</si>
  <si>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</si>
  <si>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</si>
  <si>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</si>
  <si>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</si>
  <si>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</si>
  <si>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</si>
  <si>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</si>
  <si>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</si>
  <si>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</si>
  <si>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</si>
  <si>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</si>
  <si>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</si>
  <si>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</si>
  <si>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</si>
  <si>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</si>
  <si>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</si>
  <si>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</si>
  <si>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</si>
  <si>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</si>
  <si>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</si>
  <si>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</si>
  <si>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</si>
  <si>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</si>
  <si>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</si>
  <si>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</si>
  <si>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</si>
  <si>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</si>
  <si>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</si>
  <si>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</si>
  <si>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</si>
  <si>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</si>
  <si>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</si>
  <si>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</si>
  <si>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</si>
  <si>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</si>
  <si>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</si>
  <si>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</si>
  <si>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</si>
  <si>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</si>
  <si>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</si>
  <si>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</si>
  <si>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</si>
  <si>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</si>
  <si>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</si>
  <si>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</si>
  <si>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</si>
  <si>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</si>
  <si>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</si>
  <si>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</si>
  <si>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</si>
  <si>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</si>
  <si>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</si>
  <si>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</si>
  <si>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</si>
  <si>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</si>
  <si>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</si>
  <si>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</si>
  <si>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</si>
  <si>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</si>
  <si>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</si>
  <si>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</si>
  <si>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</si>
  <si>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</si>
  <si>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</si>
  <si>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</si>
  <si>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</si>
  <si>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</si>
  <si>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</si>
  <si>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</si>
  <si>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</si>
  <si>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</si>
  <si>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</si>
  <si>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</si>
  <si>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</si>
  <si>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</si>
  <si>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</si>
  <si>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</si>
  <si>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</si>
  <si>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Critical Poles</t>
  </si>
  <si>
    <t>None</t>
  </si>
  <si>
    <t>Conductor could break/Structure Collapse and cause harm to members of public</t>
  </si>
  <si>
    <t>Very Low</t>
  </si>
  <si>
    <t>Limited loss of habitat, plant and/or animal populations/species at risk; requires weeks/month to recover completely; Potential for limited risk to human health; Local media coverage/comment from regulator/order to comply but no/limited fines</t>
  </si>
  <si>
    <t>Fires in wooded areas due to Conductor Arching after a splice failure</t>
  </si>
  <si>
    <t>June 1st , 2018</t>
  </si>
  <si>
    <t>Over time, the current rate of detrioration will threaten the structural integrity and reliability of the structures and circuits</t>
  </si>
  <si>
    <t>Potential for permanent health consequences with extended recovery time in the case of a splice failure and/or structure failure</t>
  </si>
  <si>
    <t xml:space="preserve"> 1 every 3 - 10 years</t>
  </si>
  <si>
    <t>Less than 1 every 100 years</t>
  </si>
  <si>
    <t>Critical customer impacted at Hollingsworht GS</t>
  </si>
  <si>
    <t>Wood Structure Replacement Program</t>
  </si>
  <si>
    <t>GLP Ref#</t>
  </si>
  <si>
    <t>2018-OMA Annual Savings</t>
  </si>
  <si>
    <t># of poles</t>
  </si>
  <si>
    <t>Replacement of additional structures as needed</t>
  </si>
  <si>
    <t>HOSSM is forecasting to replace the aging structures on the 115 KV Steephill circuit connecting Steephill Falls GS to the HOSSM system via Magpie SS. The project scope focuses on the critical structures with additional hardare replaced on subsequent structures and critical conductor spans replaced as needed.</t>
  </si>
  <si>
    <t>Sole 115KV connection between Steephill Falls GS and the HOSSM system with no contingency impacting the critical customer</t>
  </si>
  <si>
    <t>Critical customer impacted at Steephill Falls GS</t>
  </si>
  <si>
    <t>Bucket estimate for potentially needed work</t>
  </si>
  <si>
    <t>1962</t>
  </si>
  <si>
    <t>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</si>
</sst>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quot;$&quot;* #,##0.00_);_(&quot;$&quot;* \(#,##0.00\);_(&quot;$&quot;* &quot;-&quot;??_);_(@_)"/>
    <numFmt numFmtId="166" formatCode="_(* #,##0.000_);_(* \(#,##0.000\);_(* &quot;-&quot;??_);_(@_)"/>
    <numFmt numFmtId="167" formatCode="_(* #,##0_);_(* \(#,##0\);_(* &quot;-&quot;??_);_(@_)"/>
    <numFmt numFmtId="168" formatCode="_(&quot;$&quot;* #,##0.0_);_(&quot;$&quot;* \(#,##0.0\);_(&quot;$&quot;* &quot;-&quot;_);_(@_)"/>
  </numFmts>
  <fonts count="1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
      <b/>
      <sz val="8"/>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45">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64" fontId="0" fillId="0" borderId="0" xfId="0" applyNumberFormat="1" applyFont="1" applyAlignment="1">
      <alignment wrapText="1"/>
    </xf>
    <xf numFmtId="168" fontId="0" fillId="0" borderId="0" xfId="0" applyNumberFormat="1" applyFont="1" applyAlignment="1">
      <alignment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3" fontId="0" fillId="3" borderId="2" xfId="0" applyNumberFormat="1" applyFont="1" applyFill="1" applyBorder="1" applyAlignment="1">
      <alignment wrapText="1"/>
    </xf>
    <xf numFmtId="165" fontId="0" fillId="0" borderId="0" xfId="0" applyNumberFormat="1" applyFont="1" applyAlignment="1">
      <alignment wrapText="1"/>
    </xf>
    <xf numFmtId="0" fontId="0" fillId="2" borderId="2" xfId="0" applyFont="1" applyFill="1" applyBorder="1" applyAlignment="1">
      <alignment wrapText="1"/>
    </xf>
    <xf numFmtId="0" fontId="0" fillId="3" borderId="1" xfId="0" applyFont="1" applyFill="1" applyBorder="1" applyAlignment="1">
      <alignment vertical="center"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2" fillId="6" borderId="5" xfId="0" applyFont="1" applyFill="1" applyBorder="1" applyAlignment="1">
      <alignment vertical="center"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0" fontId="2" fillId="6" borderId="3" xfId="0" applyFont="1" applyFill="1" applyBorder="1" applyAlignment="1">
      <alignment vertical="center" wrapText="1"/>
    </xf>
    <xf numFmtId="0" fontId="2" fillId="6" borderId="2"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3" fontId="0" fillId="3" borderId="2" xfId="0" applyNumberFormat="1" applyFont="1" applyFill="1" applyBorder="1" applyAlignment="1">
      <alignment wrapText="1"/>
    </xf>
    <xf numFmtId="164" fontId="1" fillId="3" borderId="2" xfId="1" applyNumberFormat="1"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6C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6D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6E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56"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5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256" zoomScale="115" zoomScaleNormal="115" workbookViewId="0">
      <selection activeCell="D268" sqref="D268"/>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143" t="s">
        <v>12882</v>
      </c>
      <c r="E2" s="144"/>
      <c r="F2" s="76" t="s">
        <v>9519</v>
      </c>
      <c r="G2" s="77" t="str">
        <f>C4&amp;"_"&amp;C11&amp;"_"&amp;C14&amp;"_"&amp;C12&amp;"_"&amp;C13</f>
        <v>Tx - Power Systems_60012_Wood Structure Replacement Program_2025-2026_Critical Poles</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12883</v>
      </c>
    </row>
    <row r="8" spans="2:9" ht="18" customHeight="1">
      <c r="B8" s="9" t="s">
        <v>4</v>
      </c>
      <c r="C8" s="45" t="s">
        <v>12890</v>
      </c>
    </row>
    <row r="9" spans="2:9">
      <c r="C9" s="47"/>
    </row>
    <row r="10" spans="2:9" ht="15.75" thickBot="1">
      <c r="B10" s="6" t="s">
        <v>5</v>
      </c>
      <c r="C10" s="6"/>
      <c r="D10" s="6"/>
      <c r="E10" s="6"/>
      <c r="F10" s="6"/>
      <c r="G10" s="6"/>
      <c r="H10" s="6"/>
      <c r="I10" s="6"/>
    </row>
    <row r="11" spans="2:9" ht="39.75" customHeight="1" outlineLevel="1" thickBot="1">
      <c r="B11" s="90" t="s">
        <v>9512</v>
      </c>
      <c r="C11" s="92">
        <v>60012</v>
      </c>
      <c r="D11" s="22" t="s">
        <v>9518</v>
      </c>
      <c r="E11" s="45" t="s">
        <v>12885</v>
      </c>
      <c r="F11" s="22" t="s">
        <v>12878</v>
      </c>
      <c r="G11" s="94" t="e">
        <f>VLOOKUP(TEXT(C11,0),Table2[#All],99,0)</f>
        <v>#N/A</v>
      </c>
      <c r="H11" s="69" t="s">
        <v>7</v>
      </c>
      <c r="I11" s="70"/>
    </row>
    <row r="12" spans="2:9" ht="30" outlineLevel="1">
      <c r="B12" s="7" t="s">
        <v>2523</v>
      </c>
      <c r="C12" s="91" t="s">
        <v>12906</v>
      </c>
      <c r="D12" s="7" t="s">
        <v>9699</v>
      </c>
      <c r="E12" s="46" t="s">
        <v>2521</v>
      </c>
      <c r="F12" s="9" t="s">
        <v>11</v>
      </c>
      <c r="G12" s="46" t="s">
        <v>7442</v>
      </c>
      <c r="H12" s="9" t="s">
        <v>12</v>
      </c>
      <c r="I12" s="46" t="e">
        <f>VLOOKUP(TEXT(C11,0),Table2[#All],16,0)</f>
        <v>#N/A</v>
      </c>
    </row>
    <row r="13" spans="2:9" ht="60" outlineLevel="1">
      <c r="B13" s="7" t="s">
        <v>2524</v>
      </c>
      <c r="C13" s="45" t="s">
        <v>12884</v>
      </c>
      <c r="D13" s="7" t="s">
        <v>9521</v>
      </c>
      <c r="E13" s="46" t="s">
        <v>2521</v>
      </c>
      <c r="F13" s="9" t="s">
        <v>12897</v>
      </c>
      <c r="G13" s="87" t="s">
        <v>12905</v>
      </c>
      <c r="H13" s="9" t="s">
        <v>9</v>
      </c>
      <c r="I13" s="46" t="s">
        <v>8663</v>
      </c>
    </row>
    <row r="14" spans="2:9" ht="27" customHeight="1" outlineLevel="1">
      <c r="B14" s="9" t="s">
        <v>2525</v>
      </c>
      <c r="C14" s="45" t="s">
        <v>12896</v>
      </c>
      <c r="D14" s="9" t="s">
        <v>10</v>
      </c>
      <c r="E14" s="46" t="e">
        <f>VLOOKUP(TEXT(C11,0),Table2[#All],3,0)</f>
        <v>#N/A</v>
      </c>
      <c r="F14" s="9" t="s">
        <v>15</v>
      </c>
      <c r="G14" s="46" t="e">
        <f>VLOOKUP(TEXT(C11,0),Table2[#All],11,0)</f>
        <v>#N/A</v>
      </c>
      <c r="H14" s="9" t="s">
        <v>17</v>
      </c>
      <c r="I14" s="46" t="s">
        <v>147</v>
      </c>
    </row>
    <row r="15" spans="2:9" ht="208.5" customHeight="1" outlineLevel="1">
      <c r="B15" s="9" t="s">
        <v>18</v>
      </c>
      <c r="C15" s="110" t="s">
        <v>12901</v>
      </c>
      <c r="D15" s="9" t="s">
        <v>13</v>
      </c>
      <c r="E15" s="46" t="s">
        <v>14</v>
      </c>
      <c r="F15" s="9" t="s">
        <v>2526</v>
      </c>
      <c r="G15" s="46" t="e">
        <f>VLOOKUP(TEXT(C11,0),Table2[#All],12,0)</f>
        <v>#N/A</v>
      </c>
      <c r="H15" s="9" t="s">
        <v>16</v>
      </c>
      <c r="I15" s="46" t="e">
        <f>VLOOKUP(TEXT(C11,0),Table2[#All],17,0)</f>
        <v>#N/A</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2521</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111" t="s">
        <v>12227</v>
      </c>
      <c r="G24" s="112" t="s">
        <v>12900</v>
      </c>
    </row>
    <row r="25" spans="2:9" ht="70.150000000000006" customHeight="1" outlineLevel="1">
      <c r="B25" s="9" t="s">
        <v>31</v>
      </c>
      <c r="C25" s="104" t="s">
        <v>12225</v>
      </c>
      <c r="D25" s="105"/>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113" t="s">
        <v>12227</v>
      </c>
      <c r="G27" s="114" t="s">
        <v>12891</v>
      </c>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118" t="s">
        <v>47</v>
      </c>
      <c r="C43" s="120">
        <v>1</v>
      </c>
      <c r="D43" s="119"/>
      <c r="E43" s="119"/>
      <c r="F43" s="119"/>
      <c r="G43" s="119"/>
      <c r="H43" s="119"/>
      <c r="I43" s="119"/>
    </row>
    <row r="44" spans="1:9" ht="103.5" customHeight="1" outlineLevel="1">
      <c r="B44" s="116" t="s">
        <v>48</v>
      </c>
      <c r="C44" s="122" t="s">
        <v>12886</v>
      </c>
      <c r="D44" s="116" t="s">
        <v>49</v>
      </c>
      <c r="E44" s="121" t="s">
        <v>274</v>
      </c>
      <c r="F44" s="116" t="s">
        <v>50</v>
      </c>
      <c r="G44" s="121" t="s">
        <v>305</v>
      </c>
      <c r="H44" s="115"/>
      <c r="I44" s="115"/>
    </row>
    <row r="45" spans="1:9" ht="103.9" customHeight="1" outlineLevel="1">
      <c r="B45" s="116" t="s">
        <v>51</v>
      </c>
      <c r="C45" s="122">
        <v>3</v>
      </c>
      <c r="D45" s="116" t="s">
        <v>52</v>
      </c>
      <c r="E45" s="122" t="s">
        <v>12892</v>
      </c>
      <c r="F45" s="116" t="s">
        <v>53</v>
      </c>
      <c r="G45" s="122">
        <v>3</v>
      </c>
      <c r="H45" s="117" t="s">
        <v>54</v>
      </c>
      <c r="I45" s="122" t="s">
        <v>12892</v>
      </c>
    </row>
    <row r="46" spans="1:9" ht="103.9" customHeight="1" outlineLevel="1">
      <c r="B46" s="116" t="s">
        <v>55</v>
      </c>
      <c r="C46" s="122">
        <v>2</v>
      </c>
      <c r="D46" s="116" t="s">
        <v>56</v>
      </c>
      <c r="E46" s="122" t="s">
        <v>250</v>
      </c>
      <c r="F46" s="116" t="s">
        <v>57</v>
      </c>
      <c r="G46" s="122">
        <v>1</v>
      </c>
      <c r="H46" s="117" t="s">
        <v>58</v>
      </c>
      <c r="I46" s="122" t="s">
        <v>12887</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124" t="s">
        <v>47</v>
      </c>
      <c r="C50" s="127"/>
      <c r="D50" s="125"/>
      <c r="E50" s="125"/>
      <c r="F50" s="125"/>
      <c r="G50" s="125"/>
      <c r="H50" s="125"/>
      <c r="I50" s="125"/>
    </row>
    <row r="51" spans="1:9" ht="103.9" customHeight="1" outlineLevel="1">
      <c r="B51" s="124" t="s">
        <v>60</v>
      </c>
      <c r="C51" s="129" t="s">
        <v>12889</v>
      </c>
      <c r="D51" s="124" t="s">
        <v>61</v>
      </c>
      <c r="E51" s="128" t="s">
        <v>3067</v>
      </c>
      <c r="F51" s="124" t="s">
        <v>62</v>
      </c>
      <c r="G51" s="128" t="s">
        <v>301</v>
      </c>
      <c r="H51" s="130"/>
      <c r="I51" s="130"/>
    </row>
    <row r="52" spans="1:9" ht="130.9" customHeight="1" outlineLevel="1">
      <c r="B52" s="124" t="s">
        <v>63</v>
      </c>
      <c r="C52" s="129">
        <v>4</v>
      </c>
      <c r="D52" s="124" t="s">
        <v>64</v>
      </c>
      <c r="E52" s="129" t="s">
        <v>12888</v>
      </c>
      <c r="F52" s="124" t="s">
        <v>65</v>
      </c>
      <c r="G52" s="129">
        <v>4</v>
      </c>
      <c r="H52" s="123" t="s">
        <v>66</v>
      </c>
      <c r="I52" s="129" t="s">
        <v>12888</v>
      </c>
    </row>
    <row r="53" spans="1:9" ht="103.9" customHeight="1" outlineLevel="1">
      <c r="B53" s="124" t="s">
        <v>67</v>
      </c>
      <c r="C53" s="129">
        <v>2</v>
      </c>
      <c r="D53" s="124" t="s">
        <v>68</v>
      </c>
      <c r="E53" s="129" t="s">
        <v>250</v>
      </c>
      <c r="F53" s="124" t="s">
        <v>69</v>
      </c>
      <c r="G53" s="129">
        <v>1</v>
      </c>
      <c r="H53" s="126" t="s">
        <v>70</v>
      </c>
      <c r="I53" s="129" t="s">
        <v>12887</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132" t="s">
        <v>47</v>
      </c>
      <c r="C57" s="135">
        <v>1</v>
      </c>
      <c r="D57" s="133" t="s">
        <v>3069</v>
      </c>
      <c r="E57" s="133"/>
      <c r="F57" s="134"/>
      <c r="G57" s="134"/>
      <c r="H57" s="134"/>
      <c r="I57" s="134"/>
    </row>
    <row r="58" spans="1:9" ht="103.9" customHeight="1" outlineLevel="1">
      <c r="B58" s="131" t="s">
        <v>72</v>
      </c>
      <c r="C58" s="137" t="s">
        <v>12902</v>
      </c>
      <c r="D58" s="132" t="s">
        <v>73</v>
      </c>
      <c r="E58" s="136" t="s">
        <v>292</v>
      </c>
      <c r="F58" s="132" t="s">
        <v>74</v>
      </c>
      <c r="G58" s="136" t="s">
        <v>305</v>
      </c>
      <c r="H58" s="138"/>
      <c r="I58" s="138"/>
    </row>
    <row r="59" spans="1:9" ht="103.9" customHeight="1" outlineLevel="1">
      <c r="B59" s="131" t="s">
        <v>75</v>
      </c>
      <c r="C59" s="137">
        <v>4</v>
      </c>
      <c r="D59" s="132" t="s">
        <v>76</v>
      </c>
      <c r="E59" s="137" t="s">
        <v>12903</v>
      </c>
      <c r="F59" s="132" t="s">
        <v>77</v>
      </c>
      <c r="G59" s="137">
        <v>4</v>
      </c>
      <c r="H59" s="132" t="s">
        <v>78</v>
      </c>
      <c r="I59" s="137" t="s">
        <v>12895</v>
      </c>
    </row>
    <row r="60" spans="1:9" ht="103.9" customHeight="1" outlineLevel="1">
      <c r="B60" s="131" t="s">
        <v>79</v>
      </c>
      <c r="C60" s="137">
        <v>4</v>
      </c>
      <c r="D60" s="132" t="s">
        <v>80</v>
      </c>
      <c r="E60" s="137" t="s">
        <v>12893</v>
      </c>
      <c r="F60" s="132" t="s">
        <v>81</v>
      </c>
      <c r="G60" s="137">
        <v>1</v>
      </c>
      <c r="H60" s="132" t="s">
        <v>82</v>
      </c>
      <c r="I60" s="137" t="s">
        <v>12894</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IFERROR(VLOOKUP(TEXT(C11,0),Table2[#All],59,0)/100,"")</f>
        <v/>
      </c>
    </row>
    <row r="71" spans="2:9" outlineLevel="2">
      <c r="H71" s="6" t="s">
        <v>12669</v>
      </c>
      <c r="I71" s="86" t="s">
        <v>12670</v>
      </c>
    </row>
    <row r="72" spans="2:9" outlineLevel="2">
      <c r="B72" s="23" t="s">
        <v>12202</v>
      </c>
      <c r="C72" s="101" t="e">
        <f>VLOOKUP(TEXT($C$11,0),Table2[#All],41,0)</f>
        <v>#N/A</v>
      </c>
      <c r="D72" s="23" t="s">
        <v>12203</v>
      </c>
      <c r="E72" s="95" t="e">
        <f>IF($E$15&lt;&gt;"Executing",C72*$E$70*-1,VLOOKUP(TEXT($C$11,0),Table2[#All],49,0))</f>
        <v>#N/A</v>
      </c>
      <c r="F72" s="23" t="s">
        <v>12205</v>
      </c>
      <c r="G72" s="95" t="e">
        <f>VLOOKUP(TEXT($C$11,0),Table2[#All],61,0)</f>
        <v>#N/A</v>
      </c>
      <c r="H72" s="23" t="s">
        <v>12898</v>
      </c>
      <c r="I72" s="95">
        <v>0</v>
      </c>
    </row>
    <row r="73" spans="2:9" outlineLevel="2">
      <c r="B73" s="23" t="s">
        <v>88</v>
      </c>
      <c r="C73" s="101" t="e">
        <f>VLOOKUP(TEXT($C$11,0),Table2[#All],41,0)</f>
        <v>#N/A</v>
      </c>
      <c r="D73" s="23" t="s">
        <v>89</v>
      </c>
      <c r="E73" s="95" t="e">
        <f>IF($E$15&lt;&gt;"Executing",C73*$E$70*-1,VLOOKUP(TEXT($C$11,0),Table2[#All],50,0))</f>
        <v>#N/A</v>
      </c>
      <c r="F73" s="23" t="s">
        <v>90</v>
      </c>
      <c r="G73" s="95" t="e">
        <f>VLOOKUP(TEXT($C$11,0),Table2[#All],62,0)</f>
        <v>#N/A</v>
      </c>
      <c r="H73" s="23" t="s">
        <v>12671</v>
      </c>
      <c r="I73" s="95">
        <v>0</v>
      </c>
    </row>
    <row r="74" spans="2:9" outlineLevel="2">
      <c r="B74" s="23" t="s">
        <v>91</v>
      </c>
      <c r="C74" s="95" t="e">
        <f>VLOOKUP(TEXT($C$11,0),Table2[#All],41,0)</f>
        <v>#N/A</v>
      </c>
      <c r="D74" s="23" t="s">
        <v>92</v>
      </c>
      <c r="E74" s="95" t="e">
        <f>IF($E$15&lt;&gt;"Executing",C74*$E$70*-1,VLOOKUP(TEXT($C$11,0),Table2[#All],51,0))</f>
        <v>#N/A</v>
      </c>
      <c r="F74" s="23" t="s">
        <v>93</v>
      </c>
      <c r="G74" s="95" t="e">
        <f>VLOOKUP(TEXT($C$11,0),Table2[#All],63,0)</f>
        <v>#N/A</v>
      </c>
      <c r="H74" s="23" t="s">
        <v>12672</v>
      </c>
      <c r="I74" s="95">
        <v>0</v>
      </c>
    </row>
    <row r="75" spans="2:9" outlineLevel="2">
      <c r="B75" s="23" t="s">
        <v>94</v>
      </c>
      <c r="C75" s="107" t="e">
        <f>VLOOKUP(TEXT($C$11,0),Table2[#All],45,0)</f>
        <v>#N/A</v>
      </c>
      <c r="D75" s="23" t="s">
        <v>95</v>
      </c>
      <c r="E75" s="95" t="e">
        <f>IF($E$15&lt;&gt;"Executing",C75*$E$70*-1,VLOOKUP(TEXT($C$11,0),Table2[#All],52,0))</f>
        <v>#N/A</v>
      </c>
      <c r="F75" s="23" t="s">
        <v>96</v>
      </c>
      <c r="G75" s="95" t="e">
        <f>VLOOKUP(TEXT($C$11,0),Table2[#All],64,0)</f>
        <v>#N/A</v>
      </c>
      <c r="H75" s="23" t="s">
        <v>12673</v>
      </c>
      <c r="I75" s="95">
        <v>0</v>
      </c>
    </row>
    <row r="76" spans="2:9" outlineLevel="2">
      <c r="B76" s="23" t="s">
        <v>97</v>
      </c>
      <c r="C76" s="107" t="e">
        <f>VLOOKUP(TEXT($C$11,0),Table2[#All],45,0)</f>
        <v>#N/A</v>
      </c>
      <c r="D76" s="23" t="s">
        <v>98</v>
      </c>
      <c r="E76" s="95" t="e">
        <f>IF($E$15&lt;&gt;"Executing",C76*$E$70*-1,VLOOKUP(TEXT($C$11,0),Table2[#All],53,0))</f>
        <v>#N/A</v>
      </c>
      <c r="F76" s="23" t="s">
        <v>99</v>
      </c>
      <c r="G76" s="95" t="e">
        <f>VLOOKUP(TEXT($C$11,0),Table2[#All],65,0)</f>
        <v>#N/A</v>
      </c>
      <c r="H76" s="23" t="s">
        <v>12674</v>
      </c>
      <c r="I76" s="95">
        <v>0</v>
      </c>
    </row>
    <row r="77" spans="2:9" outlineLevel="2">
      <c r="B77" s="23" t="s">
        <v>100</v>
      </c>
      <c r="C77" s="109" t="e">
        <f>VLOOKUP(TEXT($C$11,0),Table2[#All],45,0)</f>
        <v>#N/A</v>
      </c>
      <c r="D77" s="23" t="s">
        <v>101</v>
      </c>
      <c r="E77" s="95" t="e">
        <f>IF($E$15&lt;&gt;"Executing",C77*$E$70*-1,VLOOKUP(TEXT($C$11,0),Table2[#All],54,0))</f>
        <v>#N/A</v>
      </c>
      <c r="F77" s="23" t="s">
        <v>102</v>
      </c>
      <c r="G77" s="95" t="e">
        <f>VLOOKUP(TEXT($C$11,0),Table2[#All],66,0)</f>
        <v>#N/A</v>
      </c>
      <c r="H77" s="23" t="s">
        <v>12675</v>
      </c>
      <c r="I77" s="95">
        <v>0</v>
      </c>
    </row>
    <row r="78" spans="2:9" outlineLevel="2">
      <c r="B78" s="23" t="s">
        <v>103</v>
      </c>
      <c r="C78" s="140" t="e">
        <f>VLOOKUP(TEXT($C$11,0),Table2[#All],45,0)</f>
        <v>#N/A</v>
      </c>
      <c r="D78" s="23" t="s">
        <v>104</v>
      </c>
      <c r="E78" s="95" t="e">
        <f>IF($E$15&lt;&gt;"Executing",C78*$E$70*-1,VLOOKUP(TEXT($C$11,0),Table2[#All],55,0))</f>
        <v>#N/A</v>
      </c>
      <c r="F78" s="23" t="s">
        <v>105</v>
      </c>
      <c r="G78" s="95" t="e">
        <f>VLOOKUP(TEXT($C$11,0),Table2[#All],67,0)</f>
        <v>#N/A</v>
      </c>
      <c r="H78" s="23" t="s">
        <v>12676</v>
      </c>
      <c r="I78" s="95">
        <v>0</v>
      </c>
    </row>
    <row r="79" spans="2:9" outlineLevel="2">
      <c r="B79" s="23" t="s">
        <v>106</v>
      </c>
      <c r="C79" s="140">
        <v>4000000</v>
      </c>
      <c r="D79" s="23" t="s">
        <v>107</v>
      </c>
      <c r="E79" s="95" t="e">
        <f>IF($E$15&lt;&gt;"Executing",C79*$E$70*-1,VLOOKUP(TEXT($C$11,0),Table2[#All],56,0))</f>
        <v>#VALUE!</v>
      </c>
      <c r="F79" s="23" t="s">
        <v>108</v>
      </c>
      <c r="G79" s="95" t="e">
        <f>VLOOKUP(TEXT($C$11,0),Table2[#All],68,0)</f>
        <v>#N/A</v>
      </c>
      <c r="H79" s="23" t="s">
        <v>12677</v>
      </c>
      <c r="I79" s="95">
        <v>0</v>
      </c>
    </row>
    <row r="80" spans="2:9" outlineLevel="2">
      <c r="B80" s="23" t="s">
        <v>109</v>
      </c>
      <c r="C80" s="95">
        <v>4000000</v>
      </c>
      <c r="D80" s="23" t="s">
        <v>110</v>
      </c>
      <c r="E80" s="95" t="e">
        <f>IF($E$15&lt;&gt;"Executing",C80*$E$70*-1,VLOOKUP(TEXT($C$11,0),Table2[#All],57,0))</f>
        <v>#VALUE!</v>
      </c>
      <c r="F80" s="23" t="s">
        <v>111</v>
      </c>
      <c r="G80" s="95" t="e">
        <f>VLOOKUP(TEXT($C$11,0),Table2[#All],69,0)</f>
        <v>#N/A</v>
      </c>
      <c r="H80" s="23" t="s">
        <v>12678</v>
      </c>
      <c r="I80" s="95">
        <v>0</v>
      </c>
    </row>
    <row r="81" spans="2:9" outlineLevel="2">
      <c r="B81" s="23" t="s">
        <v>112</v>
      </c>
      <c r="C81" s="95">
        <v>0</v>
      </c>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45658</v>
      </c>
      <c r="D85" s="26" t="s">
        <v>117</v>
      </c>
      <c r="E85" s="56">
        <v>45658</v>
      </c>
      <c r="F85" s="52"/>
      <c r="G85" s="52"/>
    </row>
    <row r="86" spans="2:9" outlineLevel="2">
      <c r="B86" s="26" t="s">
        <v>2511</v>
      </c>
      <c r="C86" s="56">
        <v>45658</v>
      </c>
      <c r="D86" s="26" t="s">
        <v>118</v>
      </c>
      <c r="E86" s="56">
        <v>45658</v>
      </c>
      <c r="F86" s="52"/>
      <c r="G86" s="52"/>
    </row>
    <row r="87" spans="2:9" outlineLevel="2">
      <c r="B87" s="26" t="s">
        <v>2514</v>
      </c>
      <c r="C87" s="56">
        <v>46387</v>
      </c>
      <c r="D87" s="26" t="s">
        <v>9700</v>
      </c>
      <c r="E87" s="46" t="s">
        <v>12227</v>
      </c>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s">
        <v>12899</v>
      </c>
    </row>
    <row r="92" spans="2:9" outlineLevel="2">
      <c r="C92" s="47"/>
      <c r="F92" s="98"/>
    </row>
    <row r="93" spans="2:9" outlineLevel="2">
      <c r="B93" s="28" t="s">
        <v>12206</v>
      </c>
      <c r="C93" s="100" t="e">
        <f>VLOOKUP(TEXT($C$11,0),Table2[#All],73,0)</f>
        <v>#N/A</v>
      </c>
      <c r="D93" s="28" t="s">
        <v>3076</v>
      </c>
      <c r="E93" s="139" t="e">
        <f>VLOOKUP(TEXT($C$11,0),Table2[#All],73,0)</f>
        <v>#N/A</v>
      </c>
      <c r="F93" s="99"/>
    </row>
    <row r="94" spans="2:9" outlineLevel="2">
      <c r="B94" s="28" t="s">
        <v>120</v>
      </c>
      <c r="C94" s="102" t="e">
        <f>VLOOKUP(TEXT($C$11,0),Table2[#All],73,0)</f>
        <v>#N/A</v>
      </c>
      <c r="D94" s="28" t="s">
        <v>12207</v>
      </c>
      <c r="E94" s="139">
        <v>74</v>
      </c>
      <c r="F94" s="103"/>
    </row>
    <row r="95" spans="2:9" outlineLevel="2">
      <c r="B95" s="28" t="s">
        <v>121</v>
      </c>
      <c r="C95" s="102" t="e">
        <f>VLOOKUP(TEXT($C$11,0),Table2[#All],73,0)</f>
        <v>#N/A</v>
      </c>
    </row>
    <row r="96" spans="2:9" outlineLevel="2">
      <c r="B96" s="28" t="s">
        <v>122</v>
      </c>
      <c r="C96" s="106" t="e">
        <f>VLOOKUP(TEXT($C$11,0),Table2[#All],73,0)</f>
        <v>#N/A</v>
      </c>
    </row>
    <row r="97" spans="1:10" outlineLevel="2">
      <c r="B97" s="28" t="s">
        <v>123</v>
      </c>
      <c r="C97" s="106" t="e">
        <f>VLOOKUP(TEXT($C$11,0),Table2[#All],73,0)</f>
        <v>#N/A</v>
      </c>
    </row>
    <row r="98" spans="1:10" outlineLevel="2">
      <c r="B98" s="28" t="s">
        <v>3075</v>
      </c>
      <c r="C98" s="108" t="e">
        <f>VLOOKUP(TEXT($C$11,0),Table2[#All],73,0)</f>
        <v>#N/A</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s">
        <v>327</v>
      </c>
      <c r="D102" s="9" t="s">
        <v>126</v>
      </c>
      <c r="E102" s="46" t="s">
        <v>314</v>
      </c>
      <c r="F102" s="9" t="s">
        <v>3066</v>
      </c>
      <c r="G102" s="141" t="s">
        <v>2507</v>
      </c>
      <c r="H102" s="142" t="s">
        <v>12904</v>
      </c>
    </row>
    <row r="103" spans="1:10" ht="28.9" customHeight="1" outlineLevel="1">
      <c r="B103" s="9" t="s">
        <v>127</v>
      </c>
      <c r="C103" s="46" t="e">
        <f>VLOOKUP(TEXT(C11,0),Table2[#All],5,0)</f>
        <v>#N/A</v>
      </c>
      <c r="D103" s="9" t="s">
        <v>3103</v>
      </c>
      <c r="E103" s="46" t="e">
        <f>VLOOKUP(TEXT(C11,0),Table2[#All],21,0)</f>
        <v>#N/A</v>
      </c>
      <c r="F103" s="9" t="s">
        <v>9520</v>
      </c>
      <c r="G103" s="48"/>
    </row>
    <row r="104" spans="1:10" ht="22.5" customHeight="1" outlineLevel="1">
      <c r="B104" s="9" t="s">
        <v>128</v>
      </c>
      <c r="C104" s="46" t="s">
        <v>511</v>
      </c>
      <c r="D104" s="9" t="s">
        <v>3084</v>
      </c>
      <c r="E104" s="46" t="s">
        <v>3089</v>
      </c>
      <c r="F104" s="9" t="s">
        <v>9697</v>
      </c>
      <c r="G104" s="88" t="e">
        <f>VLOOKUP(TEXT(C11,0),Table2[#All],97,0)</f>
        <v>#N/A</v>
      </c>
    </row>
    <row r="105" spans="1:10" ht="21.75" customHeight="1" outlineLevel="1">
      <c r="B105" s="9" t="s">
        <v>3083</v>
      </c>
      <c r="C105" s="46" t="e">
        <f>VLOOKUP(TEXT(C11,0),Table2[#All],20,0)</f>
        <v>#N/A</v>
      </c>
      <c r="D105" s="9" t="s">
        <v>3077</v>
      </c>
      <c r="E105" s="46" t="e">
        <f>VLOOKUP(TEXT(C11,0),Table2[#All],22,0)</f>
        <v>#N/A</v>
      </c>
      <c r="F105" s="9" t="s">
        <v>9698</v>
      </c>
      <c r="G105" s="88" t="e">
        <f>VLOOKUP(TEXT(C11,0),Table2[#All],98,0)</f>
        <v>#N/A</v>
      </c>
      <c r="H105" s="2"/>
    </row>
    <row r="106" spans="1:10" ht="50.25" customHeight="1" outlineLevel="1">
      <c r="B106" s="9" t="s">
        <v>3104</v>
      </c>
      <c r="C106" s="56"/>
      <c r="D106" s="9" t="s">
        <v>7565</v>
      </c>
      <c r="E106" s="46" t="s">
        <v>3098</v>
      </c>
      <c r="F106" s="9" t="s">
        <v>12682</v>
      </c>
      <c r="G106" s="87" t="s">
        <v>12687</v>
      </c>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IFERROR(VLOOKUP($C$11&amp;J111,'Lookup-ForecastAccomplishment'!$B$1:$G$1233,6,FALSE),"")</f>
        <v/>
      </c>
      <c r="E111" s="3"/>
      <c r="F111" s="2"/>
      <c r="G111" s="2"/>
      <c r="H111" s="2"/>
      <c r="J111" s="80" t="s">
        <v>9528</v>
      </c>
    </row>
    <row r="112" spans="1:10" outlineLevel="1">
      <c r="A112" s="79"/>
      <c r="B112" s="28"/>
      <c r="C112" s="28" t="s">
        <v>9529</v>
      </c>
      <c r="D112" s="88" t="str">
        <f>IFERROR(VLOOKUP($C$11&amp;J112,'Lookup-ForecastAccomplishment'!$B$1:$G$1233,6,FALSE),"")</f>
        <v/>
      </c>
      <c r="E112" s="3"/>
      <c r="F112" s="2"/>
      <c r="G112" s="2"/>
      <c r="H112" s="2"/>
      <c r="J112" s="80" t="s">
        <v>9530</v>
      </c>
    </row>
    <row r="113" spans="1:10" outlineLevel="1">
      <c r="A113" s="79"/>
      <c r="B113" s="28"/>
      <c r="C113" s="28" t="s">
        <v>9701</v>
      </c>
      <c r="D113" s="88" t="str">
        <f>IFERROR(VLOOKUP($C$11&amp;J113,'Lookup-ForecastAccomplishment'!$B$1:$G$1233,6,FALSE),"")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IFERROR(VLOOKUP($C$11&amp;J115,'Lookup-ForecastAccomplishment'!$B$1:$G$1233,6,FALSE),"")</f>
        <v/>
      </c>
      <c r="E115" s="3"/>
      <c r="F115" s="2"/>
      <c r="G115" s="2"/>
      <c r="H115" s="2"/>
      <c r="J115" s="80" t="s">
        <v>9537</v>
      </c>
    </row>
    <row r="116" spans="1:10" outlineLevel="1">
      <c r="A116" s="79"/>
      <c r="B116" s="28"/>
      <c r="C116" s="28" t="s">
        <v>9532</v>
      </c>
      <c r="D116" s="88" t="str">
        <f>IFERROR(VLOOKUP($C$11&amp;J116,'Lookup-ForecastAccomplishment'!$B$1:$G$1233,6,FALSE),"")</f>
        <v/>
      </c>
      <c r="E116" s="3"/>
      <c r="F116" s="2"/>
      <c r="G116" s="2"/>
      <c r="H116" s="2"/>
      <c r="J116" s="80" t="s">
        <v>9533</v>
      </c>
    </row>
    <row r="117" spans="1:10" outlineLevel="1">
      <c r="A117" s="79"/>
      <c r="B117" s="28"/>
      <c r="C117" s="28" t="s">
        <v>9534</v>
      </c>
      <c r="D117" s="88" t="str">
        <f>IFERROR(VLOOKUP($C$11&amp;J117,'Lookup-ForecastAccomplishment'!$B$1:$G$1233,6,FALSE),"")</f>
        <v/>
      </c>
      <c r="E117" s="3"/>
      <c r="F117" s="2"/>
      <c r="G117" s="2"/>
      <c r="H117" s="2"/>
      <c r="J117" s="80" t="s">
        <v>9535</v>
      </c>
    </row>
    <row r="118" spans="1:10" outlineLevel="1">
      <c r="A118" s="79"/>
      <c r="B118" s="28"/>
      <c r="C118" s="28" t="s">
        <v>9701</v>
      </c>
      <c r="D118" s="88" t="str">
        <f>IFERROR(VLOOKUP($C$11&amp;J118,'Lookup-ForecastAccomplishment'!$B$1:$G$1233,6,FALSE),"")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IFERROR(VLOOKUP($C$11&amp;J120,'Lookup-ForecastAccomplishment'!$B$1:$G$1233,6,FALSE),"")</f>
        <v/>
      </c>
      <c r="E120" s="3"/>
      <c r="F120" s="2"/>
      <c r="G120" s="2"/>
      <c r="H120" s="2"/>
      <c r="J120" s="80" t="s">
        <v>9540</v>
      </c>
    </row>
    <row r="121" spans="1:10" outlineLevel="1">
      <c r="A121" s="79"/>
      <c r="B121" s="82"/>
      <c r="C121" s="82" t="s">
        <v>9541</v>
      </c>
      <c r="D121" s="88" t="str">
        <f>IFERROR(VLOOKUP($C$11&amp;J121,'Lookup-ForecastAccomplishment'!$B$1:$G$1233,6,FALSE),"")</f>
        <v/>
      </c>
      <c r="E121" s="3"/>
      <c r="F121" s="2"/>
      <c r="G121" s="2"/>
      <c r="H121" s="2"/>
      <c r="J121" s="80" t="s">
        <v>9542</v>
      </c>
    </row>
    <row r="122" spans="1:10" outlineLevel="1">
      <c r="A122" s="79"/>
      <c r="B122" s="82"/>
      <c r="C122" s="82" t="s">
        <v>9543</v>
      </c>
      <c r="D122" s="88" t="str">
        <f>IFERROR(VLOOKUP($C$11&amp;J122,'Lookup-ForecastAccomplishment'!$B$1:$G$1233,6,FALSE),"")</f>
        <v/>
      </c>
      <c r="E122" s="3"/>
      <c r="F122" s="2"/>
      <c r="G122" s="2"/>
      <c r="H122" s="2"/>
      <c r="J122" s="80" t="s">
        <v>9544</v>
      </c>
    </row>
    <row r="123" spans="1:10" outlineLevel="1">
      <c r="A123" s="79"/>
      <c r="B123" s="82"/>
      <c r="C123" s="82" t="s">
        <v>9545</v>
      </c>
      <c r="D123" s="88" t="str">
        <f>IFERROR(VLOOKUP($C$11&amp;J123,'Lookup-ForecastAccomplishment'!$B$1:$G$1233,6,FALSE),"")</f>
        <v/>
      </c>
      <c r="E123" s="3"/>
      <c r="F123" s="2"/>
      <c r="G123" s="2"/>
      <c r="H123" s="2"/>
      <c r="J123" s="80" t="s">
        <v>9546</v>
      </c>
    </row>
    <row r="124" spans="1:10" outlineLevel="1">
      <c r="A124" s="79"/>
      <c r="B124" s="82"/>
      <c r="C124" s="28" t="s">
        <v>9701</v>
      </c>
      <c r="D124" s="88" t="str">
        <f>IFERROR(VLOOKUP($C$11&amp;J124,'Lookup-ForecastAccomplishment'!$B$1:$G$1233,6,FALSE),"")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IFERROR(VLOOKUP($C$11&amp;J126,'Lookup-ForecastAccomplishment'!$B$1:$G$1233,6,FALSE),"")</f>
        <v/>
      </c>
      <c r="E126" s="3"/>
      <c r="F126" s="2"/>
      <c r="G126" s="2"/>
      <c r="H126" s="2"/>
      <c r="J126" s="80" t="s">
        <v>9549</v>
      </c>
    </row>
    <row r="127" spans="1:10" outlineLevel="1">
      <c r="A127" s="79"/>
      <c r="B127" s="82"/>
      <c r="C127" s="82" t="s">
        <v>9550</v>
      </c>
      <c r="D127" s="88" t="str">
        <f>IFERROR(VLOOKUP($C$11&amp;J127,'Lookup-ForecastAccomplishment'!$B$1:$G$1233,6,FALSE),"")</f>
        <v/>
      </c>
      <c r="E127" s="3"/>
      <c r="F127" s="2"/>
      <c r="G127" s="2"/>
      <c r="H127" s="2"/>
      <c r="J127" s="80" t="s">
        <v>9551</v>
      </c>
    </row>
    <row r="128" spans="1:10" outlineLevel="1">
      <c r="A128" s="79"/>
      <c r="B128" s="82"/>
      <c r="C128" s="82" t="s">
        <v>9552</v>
      </c>
      <c r="D128" s="88" t="str">
        <f>IFERROR(VLOOKUP($C$11&amp;J128,'Lookup-ForecastAccomplishment'!$B$1:$G$1233,6,FALSE),"")</f>
        <v/>
      </c>
      <c r="E128" s="3"/>
      <c r="F128" s="2"/>
      <c r="G128" s="2"/>
      <c r="H128" s="2"/>
      <c r="J128" s="80" t="s">
        <v>9553</v>
      </c>
    </row>
    <row r="129" spans="1:10" outlineLevel="1">
      <c r="A129" s="79"/>
      <c r="B129" s="82"/>
      <c r="C129" s="28" t="s">
        <v>9701</v>
      </c>
      <c r="D129" s="88" t="str">
        <f>IFERROR(VLOOKUP($C$11&amp;J129,'Lookup-ForecastAccomplishment'!$B$1:$G$1233,6,FALSE),"")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IFERROR(VLOOKUP($C$11&amp;J132,'Lookup-ForecastAccomplishment'!$B$1:$G$1233,6,FALSE),"")</f>
        <v/>
      </c>
      <c r="E132" s="3"/>
      <c r="F132" s="2"/>
      <c r="G132" s="2"/>
      <c r="H132" s="2"/>
      <c r="J132" s="80" t="s">
        <v>9558</v>
      </c>
    </row>
    <row r="133" spans="1:10" outlineLevel="1">
      <c r="A133" s="79"/>
      <c r="B133" s="82"/>
      <c r="C133" s="82" t="s">
        <v>9552</v>
      </c>
      <c r="D133" s="88" t="str">
        <f>IFERROR(VLOOKUP($C$11&amp;J133,'Lookup-ForecastAccomplishment'!$B$1:$G$1233,6,FALSE),"")</f>
        <v/>
      </c>
      <c r="E133" s="3"/>
      <c r="F133" s="2"/>
      <c r="G133" s="2"/>
      <c r="H133" s="2"/>
      <c r="J133" s="80" t="s">
        <v>9560</v>
      </c>
    </row>
    <row r="134" spans="1:10" outlineLevel="1">
      <c r="A134" s="79"/>
      <c r="B134" s="82"/>
      <c r="C134" s="82" t="s">
        <v>9539</v>
      </c>
      <c r="D134" s="88" t="str">
        <f>IFERROR(VLOOKUP($C$11&amp;J134,'Lookup-ForecastAccomplishment'!$B$1:$G$1233,6,FALSE),"")</f>
        <v/>
      </c>
      <c r="E134" s="3"/>
      <c r="F134" s="2"/>
      <c r="G134" s="2"/>
      <c r="H134" s="2"/>
      <c r="J134" s="80" t="s">
        <v>9555</v>
      </c>
    </row>
    <row r="135" spans="1:10" outlineLevel="1">
      <c r="A135" s="79"/>
      <c r="B135" s="82"/>
      <c r="C135" s="82" t="s">
        <v>9541</v>
      </c>
      <c r="D135" s="88" t="str">
        <f>IFERROR(VLOOKUP($C$11&amp;J135,'Lookup-ForecastAccomplishment'!$B$1:$G$1233,6,FALSE),"")</f>
        <v/>
      </c>
      <c r="E135" s="3"/>
      <c r="F135" s="2"/>
      <c r="G135" s="2"/>
      <c r="H135" s="2"/>
      <c r="J135" s="80" t="s">
        <v>9557</v>
      </c>
    </row>
    <row r="136" spans="1:10" outlineLevel="1">
      <c r="A136" s="79"/>
      <c r="B136" s="82"/>
      <c r="C136" s="82" t="s">
        <v>9543</v>
      </c>
      <c r="D136" s="88" t="str">
        <f>IFERROR(VLOOKUP($C$11&amp;J136,'Lookup-ForecastAccomplishment'!$B$1:$G$1233,6,FALSE),"")</f>
        <v/>
      </c>
      <c r="E136" s="3"/>
      <c r="F136" s="2"/>
      <c r="G136" s="2"/>
      <c r="H136" s="2"/>
      <c r="J136" s="80" t="s">
        <v>9559</v>
      </c>
    </row>
    <row r="137" spans="1:10" outlineLevel="1">
      <c r="A137" s="79"/>
      <c r="B137" s="82"/>
      <c r="C137" s="82" t="s">
        <v>9545</v>
      </c>
      <c r="D137" s="88" t="str">
        <f>IFERROR(VLOOKUP($C$11&amp;J137,'Lookup-ForecastAccomplishment'!$B$1:$G$1233,6,FALSE),"")</f>
        <v/>
      </c>
      <c r="E137" s="3"/>
      <c r="F137" s="2"/>
      <c r="G137" s="2"/>
      <c r="H137" s="2"/>
      <c r="J137" s="80" t="s">
        <v>9561</v>
      </c>
    </row>
    <row r="138" spans="1:10" outlineLevel="1">
      <c r="A138" s="79"/>
      <c r="B138" s="82"/>
      <c r="C138" s="28" t="s">
        <v>9701</v>
      </c>
      <c r="D138" s="88" t="str">
        <f>IFERROR(VLOOKUP($C$11&amp;J138,'Lookup-ForecastAccomplishment'!$B$1:$G$1233,6,FALSE),"")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IFERROR(VLOOKUP($C$11&amp;J140,'Lookup-ForecastAccomplishment'!$B$1:$G$1233,6,FALSE),"")</f>
        <v/>
      </c>
      <c r="E140" s="3"/>
      <c r="F140" s="2"/>
      <c r="G140" s="2"/>
      <c r="H140" s="2"/>
      <c r="J140" s="80" t="s">
        <v>9565</v>
      </c>
    </row>
    <row r="141" spans="1:10" outlineLevel="1">
      <c r="A141" s="79"/>
      <c r="B141" s="82"/>
      <c r="C141" s="82" t="s">
        <v>9532</v>
      </c>
      <c r="D141" s="88" t="str">
        <f>IFERROR(VLOOKUP($C$11&amp;J141,'Lookup-ForecastAccomplishment'!$B$1:$G$1233,6,FALSE),"")</f>
        <v/>
      </c>
      <c r="E141" s="3"/>
      <c r="F141" s="2"/>
      <c r="G141" s="2"/>
      <c r="H141" s="2"/>
      <c r="J141" s="80" t="s">
        <v>9563</v>
      </c>
    </row>
    <row r="142" spans="1:10" outlineLevel="1">
      <c r="A142" s="79"/>
      <c r="B142" s="82"/>
      <c r="C142" s="82" t="s">
        <v>9534</v>
      </c>
      <c r="D142" s="88" t="str">
        <f>IFERROR(VLOOKUP($C$11&amp;J142,'Lookup-ForecastAccomplishment'!$B$1:$G$1233,6,FALSE),"")</f>
        <v/>
      </c>
      <c r="E142" s="3"/>
      <c r="F142" s="2"/>
      <c r="G142" s="2"/>
      <c r="H142" s="2"/>
      <c r="J142" s="80" t="s">
        <v>9564</v>
      </c>
    </row>
    <row r="143" spans="1:10" outlineLevel="1">
      <c r="A143" s="79"/>
      <c r="B143" s="82"/>
      <c r="C143" s="28" t="s">
        <v>9701</v>
      </c>
      <c r="D143" s="88" t="str">
        <f>IFERROR(VLOOKUP($C$11&amp;J143,'Lookup-ForecastAccomplishment'!$B$1:$G$1233,6,FALSE),"")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IFERROR(VLOOKUP($C$11&amp;J147,'Lookup-ForecastAccomplishment'!$B$1:$G$1233,6,FALSE),"")</f>
        <v/>
      </c>
      <c r="E147" s="3"/>
      <c r="F147" s="2"/>
      <c r="G147" s="2"/>
      <c r="H147" s="2"/>
      <c r="J147" s="80" t="s">
        <v>9569</v>
      </c>
    </row>
    <row r="148" spans="1:10" outlineLevel="1">
      <c r="A148" s="79"/>
      <c r="B148" s="82"/>
      <c r="C148" s="82" t="s">
        <v>9541</v>
      </c>
      <c r="D148" s="88" t="str">
        <f>IFERROR(VLOOKUP($C$11&amp;J148,'Lookup-ForecastAccomplishment'!$B$1:$G$1233,6,FALSE),"")</f>
        <v/>
      </c>
      <c r="E148" s="3"/>
      <c r="F148" s="2"/>
      <c r="G148" s="2"/>
      <c r="H148" s="2"/>
      <c r="J148" s="80" t="s">
        <v>9570</v>
      </c>
    </row>
    <row r="149" spans="1:10" outlineLevel="1">
      <c r="A149" s="79"/>
      <c r="B149" s="82"/>
      <c r="C149" s="82" t="s">
        <v>9543</v>
      </c>
      <c r="D149" s="88" t="str">
        <f>IFERROR(VLOOKUP($C$11&amp;J149,'Lookup-ForecastAccomplishment'!$B$1:$G$1233,6,FALSE),"")</f>
        <v/>
      </c>
      <c r="E149" s="3"/>
      <c r="F149" s="2"/>
      <c r="G149" s="2"/>
      <c r="H149" s="2"/>
      <c r="J149" s="80" t="s">
        <v>9571</v>
      </c>
    </row>
    <row r="150" spans="1:10" outlineLevel="1">
      <c r="A150" s="79"/>
      <c r="B150" s="82"/>
      <c r="C150" s="82" t="s">
        <v>9545</v>
      </c>
      <c r="D150" s="88" t="str">
        <f>IFERROR(VLOOKUP($C$11&amp;J150,'Lookup-ForecastAccomplishment'!$B$1:$G$1233,6,FALSE),"")</f>
        <v/>
      </c>
      <c r="E150" s="3"/>
      <c r="F150" s="2"/>
      <c r="G150" s="2"/>
      <c r="H150" s="2"/>
      <c r="J150" s="80" t="s">
        <v>9572</v>
      </c>
    </row>
    <row r="151" spans="1:10" outlineLevel="1">
      <c r="A151" s="79"/>
      <c r="B151" s="82"/>
      <c r="C151" s="28" t="s">
        <v>9701</v>
      </c>
      <c r="D151" s="88" t="str">
        <f>IFERROR(VLOOKUP($C$11&amp;J151,'Lookup-ForecastAccomplishment'!$B$1:$G$1233,6,FALSE),"")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IFERROR(VLOOKUP($C$11&amp;J153,'Lookup-ForecastAccomplishment'!$B$1:$G$1233,6,FALSE),"")</f>
        <v/>
      </c>
      <c r="E153" s="3"/>
      <c r="F153" s="2"/>
      <c r="G153" s="2"/>
      <c r="H153" s="2"/>
      <c r="J153" s="80" t="s">
        <v>9575</v>
      </c>
    </row>
    <row r="154" spans="1:10" outlineLevel="1">
      <c r="A154" s="79"/>
      <c r="B154" s="82"/>
      <c r="C154" s="82" t="s">
        <v>9550</v>
      </c>
      <c r="D154" s="88" t="str">
        <f>IFERROR(VLOOKUP($C$11&amp;J154,'Lookup-ForecastAccomplishment'!$B$1:$G$1233,6,FALSE),"")</f>
        <v/>
      </c>
      <c r="E154" s="3"/>
      <c r="F154" s="2"/>
      <c r="G154" s="2"/>
      <c r="H154" s="2"/>
      <c r="J154" s="80" t="s">
        <v>9577</v>
      </c>
    </row>
    <row r="155" spans="1:10" outlineLevel="1">
      <c r="A155" s="79"/>
      <c r="B155" s="82"/>
      <c r="C155" s="82" t="s">
        <v>9552</v>
      </c>
      <c r="D155" s="88" t="str">
        <f>IFERROR(VLOOKUP($C$11&amp;J155,'Lookup-ForecastAccomplishment'!$B$1:$G$1233,6,FALSE),"")</f>
        <v/>
      </c>
      <c r="E155" s="3"/>
      <c r="F155" s="2"/>
      <c r="G155" s="2"/>
      <c r="H155" s="2"/>
      <c r="J155" s="80" t="s">
        <v>9579</v>
      </c>
    </row>
    <row r="156" spans="1:10" outlineLevel="1">
      <c r="A156" s="79"/>
      <c r="B156" s="82"/>
      <c r="C156" s="82" t="s">
        <v>9539</v>
      </c>
      <c r="D156" s="88" t="str">
        <f>IFERROR(VLOOKUP($C$11&amp;J156,'Lookup-ForecastAccomplishment'!$B$1:$G$1233,6,FALSE),"")</f>
        <v/>
      </c>
      <c r="E156" s="3"/>
      <c r="F156" s="2"/>
      <c r="G156" s="2"/>
      <c r="H156" s="2"/>
      <c r="J156" s="80" t="s">
        <v>9574</v>
      </c>
    </row>
    <row r="157" spans="1:10" outlineLevel="1">
      <c r="A157" s="79"/>
      <c r="B157" s="82"/>
      <c r="C157" s="82" t="s">
        <v>9541</v>
      </c>
      <c r="D157" s="88" t="str">
        <f>IFERROR(VLOOKUP($C$11&amp;J157,'Lookup-ForecastAccomplishment'!$B$1:$G$1233,6,FALSE),"")</f>
        <v/>
      </c>
      <c r="E157" s="3"/>
      <c r="F157" s="2"/>
      <c r="G157" s="2"/>
      <c r="H157" s="2"/>
      <c r="J157" s="80" t="s">
        <v>9576</v>
      </c>
    </row>
    <row r="158" spans="1:10" outlineLevel="1">
      <c r="A158" s="79"/>
      <c r="B158" s="82"/>
      <c r="C158" s="82" t="s">
        <v>9543</v>
      </c>
      <c r="D158" s="88" t="str">
        <f>IFERROR(VLOOKUP($C$11&amp;J158,'Lookup-ForecastAccomplishment'!$B$1:$G$1233,6,FALSE),"")</f>
        <v/>
      </c>
      <c r="E158" s="3"/>
      <c r="F158" s="2"/>
      <c r="G158" s="2"/>
      <c r="H158" s="2"/>
      <c r="J158" s="80" t="s">
        <v>9578</v>
      </c>
    </row>
    <row r="159" spans="1:10" outlineLevel="1">
      <c r="A159" s="79"/>
      <c r="B159" s="82"/>
      <c r="C159" s="82" t="s">
        <v>9545</v>
      </c>
      <c r="D159" s="88" t="str">
        <f>IFERROR(VLOOKUP($C$11&amp;J159,'Lookup-ForecastAccomplishment'!$B$1:$G$1233,6,FALSE),"")</f>
        <v/>
      </c>
      <c r="E159" s="3"/>
      <c r="F159" s="2"/>
      <c r="G159" s="2"/>
      <c r="H159" s="2"/>
      <c r="J159" s="80" t="s">
        <v>9580</v>
      </c>
    </row>
    <row r="160" spans="1:10" outlineLevel="1">
      <c r="A160" s="79"/>
      <c r="B160" s="82"/>
      <c r="C160" s="28" t="s">
        <v>9701</v>
      </c>
      <c r="D160" s="88" t="str">
        <f>IFERROR(VLOOKUP($C$11&amp;J160,'Lookup-ForecastAccomplishment'!$B$1:$G$1233,6,FALSE),"")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t="str">
        <f>IFERROR(VLOOKUP($C$11&amp;J162,'Lookup-ForecastAccomplishment'!$B$1:$G$1233,6,FALSE),"")</f>
        <v/>
      </c>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IFERROR(VLOOKUP($C$11&amp;J164,'Lookup-ForecastAccomplishment'!$B$1:$G$1233,6,FALSE),"")</f>
        <v/>
      </c>
      <c r="E164" s="3"/>
      <c r="F164" s="2"/>
      <c r="G164" s="2"/>
      <c r="H164" s="2"/>
      <c r="J164" s="80" t="s">
        <v>9584</v>
      </c>
    </row>
    <row r="165" spans="1:10" outlineLevel="1">
      <c r="A165" s="79"/>
      <c r="B165" s="82"/>
      <c r="C165" s="82" t="s">
        <v>9550</v>
      </c>
      <c r="D165" s="88" t="str">
        <f>IFERROR(VLOOKUP($C$11&amp;J165,'Lookup-ForecastAccomplishment'!$B$1:$G$1233,6,FALSE),"")</f>
        <v/>
      </c>
      <c r="E165" s="3"/>
      <c r="F165" s="2"/>
      <c r="G165" s="2"/>
      <c r="H165" s="2"/>
      <c r="J165" s="80" t="s">
        <v>9585</v>
      </c>
    </row>
    <row r="166" spans="1:10" outlineLevel="1">
      <c r="A166" s="79"/>
      <c r="B166" s="82"/>
      <c r="C166" s="82" t="s">
        <v>9552</v>
      </c>
      <c r="D166" s="88" t="str">
        <f>IFERROR(VLOOKUP($C$11&amp;J166,'Lookup-ForecastAccomplishment'!$B$1:$G$1233,6,FALSE),"")</f>
        <v/>
      </c>
      <c r="E166" s="3"/>
      <c r="F166" s="2"/>
      <c r="G166" s="2"/>
      <c r="H166" s="2"/>
      <c r="J166" s="80" t="s">
        <v>9586</v>
      </c>
    </row>
    <row r="167" spans="1:10" outlineLevel="1">
      <c r="A167" s="79"/>
      <c r="B167" s="82"/>
      <c r="C167" s="28" t="s">
        <v>9701</v>
      </c>
      <c r="D167" s="88" t="str">
        <f>IFERROR(VLOOKUP($C$11&amp;J167,'Lookup-ForecastAccomplishment'!$B$1:$G$1233,6,FALSE),"")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t="str">
        <f>IFERROR(VLOOKUP($C$11&amp;J171,'Lookup-ForecastAccomplishment'!$B$1:$G$1233,6,FALSE),"")</f>
        <v/>
      </c>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IFERROR(VLOOKUP($C$11&amp;J177,'Lookup-ForecastAccomplishment'!$B$1:$G$1233,6,FALSE),"")</f>
        <v/>
      </c>
      <c r="E177" s="3"/>
      <c r="F177" s="2"/>
      <c r="G177" s="2"/>
      <c r="H177" s="2"/>
      <c r="J177" s="80" t="s">
        <v>9597</v>
      </c>
    </row>
    <row r="178" spans="1:10" outlineLevel="1">
      <c r="A178" s="79"/>
      <c r="B178" s="82"/>
      <c r="C178" s="82" t="s">
        <v>9550</v>
      </c>
      <c r="D178" s="88" t="str">
        <f>IFERROR(VLOOKUP($C$11&amp;J178,'Lookup-ForecastAccomplishment'!$B$1:$G$1233,6,FALSE),"")</f>
        <v/>
      </c>
      <c r="E178" s="3"/>
      <c r="F178" s="2"/>
      <c r="G178" s="2"/>
      <c r="H178" s="2"/>
      <c r="J178" s="80" t="s">
        <v>9599</v>
      </c>
    </row>
    <row r="179" spans="1:10" outlineLevel="1">
      <c r="A179" s="79"/>
      <c r="B179" s="82"/>
      <c r="C179" s="82" t="s">
        <v>9552</v>
      </c>
      <c r="D179" s="88" t="str">
        <f>IFERROR(VLOOKUP($C$11&amp;J179,'Lookup-ForecastAccomplishment'!$B$1:$G$1233,6,FALSE),"")</f>
        <v/>
      </c>
      <c r="E179" s="3"/>
      <c r="F179" s="2"/>
      <c r="G179" s="2"/>
      <c r="H179" s="2"/>
      <c r="J179" s="80" t="s">
        <v>9601</v>
      </c>
    </row>
    <row r="180" spans="1:10" outlineLevel="1">
      <c r="A180" s="79"/>
      <c r="B180" s="82"/>
      <c r="C180" s="82" t="s">
        <v>9539</v>
      </c>
      <c r="D180" s="88" t="str">
        <f>IFERROR(VLOOKUP($C$11&amp;J180,'Lookup-ForecastAccomplishment'!$B$1:$G$1233,6,FALSE),"")</f>
        <v/>
      </c>
      <c r="E180" s="3"/>
      <c r="F180" s="2"/>
      <c r="G180" s="2"/>
      <c r="H180" s="2"/>
      <c r="J180" s="80" t="s">
        <v>9596</v>
      </c>
    </row>
    <row r="181" spans="1:10" outlineLevel="1">
      <c r="A181" s="79"/>
      <c r="B181" s="82"/>
      <c r="C181" s="82" t="s">
        <v>9541</v>
      </c>
      <c r="D181" s="88" t="str">
        <f>IFERROR(VLOOKUP($C$11&amp;J181,'Lookup-ForecastAccomplishment'!$B$1:$G$1233,6,FALSE),"")</f>
        <v/>
      </c>
      <c r="E181" s="3"/>
      <c r="F181" s="2"/>
      <c r="G181" s="2"/>
      <c r="H181" s="2"/>
      <c r="J181" s="80" t="s">
        <v>9598</v>
      </c>
    </row>
    <row r="182" spans="1:10" outlineLevel="1">
      <c r="A182" s="79"/>
      <c r="B182" s="82"/>
      <c r="C182" s="82" t="s">
        <v>9543</v>
      </c>
      <c r="D182" s="88" t="str">
        <f>IFERROR(VLOOKUP($C$11&amp;J182,'Lookup-ForecastAccomplishment'!$B$1:$G$1233,6,FALSE),"")</f>
        <v/>
      </c>
      <c r="E182" s="3"/>
      <c r="F182" s="2"/>
      <c r="G182" s="2"/>
      <c r="H182" s="2"/>
      <c r="J182" s="80" t="s">
        <v>9600</v>
      </c>
    </row>
    <row r="183" spans="1:10" outlineLevel="1">
      <c r="A183" s="79"/>
      <c r="B183" s="82"/>
      <c r="C183" s="82" t="s">
        <v>9545</v>
      </c>
      <c r="D183" s="88" t="str">
        <f>IFERROR(VLOOKUP($C$11&amp;J183,'Lookup-ForecastAccomplishment'!$B$1:$G$1233,6,FALSE),"")</f>
        <v/>
      </c>
      <c r="E183" s="3"/>
      <c r="F183" s="2"/>
      <c r="G183" s="2"/>
      <c r="H183" s="2"/>
      <c r="J183" s="80" t="s">
        <v>9602</v>
      </c>
    </row>
    <row r="184" spans="1:10" outlineLevel="1">
      <c r="A184" s="79"/>
      <c r="B184" s="82"/>
      <c r="C184" s="28" t="s">
        <v>9701</v>
      </c>
      <c r="D184" s="88" t="str">
        <f>IFERROR(VLOOKUP($C$11&amp;J184,'Lookup-ForecastAccomplishment'!$B$1:$G$1233,6,FALSE),"")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IFERROR(VLOOKUP($C$11&amp;J186,'Lookup-ForecastAccomplishment'!$B$1:$G$1233,6,FALSE),"")</f>
        <v/>
      </c>
      <c r="E186" s="3"/>
      <c r="F186" s="2"/>
      <c r="G186" s="2"/>
      <c r="H186" s="2"/>
      <c r="J186" s="80" t="s">
        <v>9605</v>
      </c>
    </row>
    <row r="187" spans="1:10" outlineLevel="1">
      <c r="A187" s="79"/>
      <c r="B187" s="82"/>
      <c r="C187" s="82" t="s">
        <v>9550</v>
      </c>
      <c r="D187" s="88" t="str">
        <f>IFERROR(VLOOKUP($C$11&amp;J187,'Lookup-ForecastAccomplishment'!$B$1:$G$1233,6,FALSE),"")</f>
        <v/>
      </c>
      <c r="E187" s="3"/>
      <c r="F187" s="2"/>
      <c r="G187" s="2"/>
      <c r="H187" s="2"/>
      <c r="J187" s="80" t="s">
        <v>9607</v>
      </c>
    </row>
    <row r="188" spans="1:10" outlineLevel="1">
      <c r="A188" s="79"/>
      <c r="B188" s="82"/>
      <c r="C188" s="82" t="s">
        <v>9552</v>
      </c>
      <c r="D188" s="88" t="str">
        <f>IFERROR(VLOOKUP($C$11&amp;J188,'Lookup-ForecastAccomplishment'!$B$1:$G$1233,6,FALSE),"")</f>
        <v/>
      </c>
      <c r="E188" s="3"/>
      <c r="F188" s="2"/>
      <c r="G188" s="2"/>
      <c r="H188" s="2"/>
      <c r="J188" s="80" t="s">
        <v>9609</v>
      </c>
    </row>
    <row r="189" spans="1:10" outlineLevel="1">
      <c r="A189" s="79"/>
      <c r="B189" s="82"/>
      <c r="C189" s="82" t="s">
        <v>9539</v>
      </c>
      <c r="D189" s="88" t="str">
        <f>IFERROR(VLOOKUP($C$11&amp;J189,'Lookup-ForecastAccomplishment'!$B$1:$G$1233,6,FALSE),"")</f>
        <v/>
      </c>
      <c r="E189" s="3"/>
      <c r="F189" s="2"/>
      <c r="G189" s="2"/>
      <c r="H189" s="2"/>
      <c r="J189" s="80" t="s">
        <v>9604</v>
      </c>
    </row>
    <row r="190" spans="1:10" outlineLevel="1">
      <c r="A190" s="79"/>
      <c r="B190" s="82"/>
      <c r="C190" s="82" t="s">
        <v>9541</v>
      </c>
      <c r="D190" s="88" t="str">
        <f>IFERROR(VLOOKUP($C$11&amp;J190,'Lookup-ForecastAccomplishment'!$B$1:$G$1233,6,FALSE),"")</f>
        <v/>
      </c>
      <c r="E190" s="3"/>
      <c r="F190" s="2"/>
      <c r="G190" s="2"/>
      <c r="H190" s="2"/>
      <c r="J190" s="80" t="s">
        <v>9606</v>
      </c>
    </row>
    <row r="191" spans="1:10" outlineLevel="1">
      <c r="A191" s="79"/>
      <c r="B191" s="82"/>
      <c r="C191" s="82" t="s">
        <v>9543</v>
      </c>
      <c r="D191" s="88" t="str">
        <f>IFERROR(VLOOKUP($C$11&amp;J191,'Lookup-ForecastAccomplishment'!$B$1:$G$1233,6,FALSE),"")</f>
        <v/>
      </c>
      <c r="E191" s="3"/>
      <c r="F191" s="2"/>
      <c r="G191" s="2"/>
      <c r="H191" s="2"/>
      <c r="J191" s="80" t="s">
        <v>9608</v>
      </c>
    </row>
    <row r="192" spans="1:10" outlineLevel="1">
      <c r="A192" s="79"/>
      <c r="B192" s="82"/>
      <c r="C192" s="82" t="s">
        <v>9545</v>
      </c>
      <c r="D192" s="88" t="str">
        <f>IFERROR(VLOOKUP($C$11&amp;J192,'Lookup-ForecastAccomplishment'!$B$1:$G$1233,6,FALSE),"")</f>
        <v/>
      </c>
      <c r="E192" s="3"/>
      <c r="F192" s="2"/>
      <c r="G192" s="2"/>
      <c r="H192" s="2"/>
      <c r="J192" s="80" t="s">
        <v>9610</v>
      </c>
    </row>
    <row r="193" spans="1:10" outlineLevel="1">
      <c r="A193" s="79"/>
      <c r="B193" s="82"/>
      <c r="C193" s="28" t="s">
        <v>9701</v>
      </c>
      <c r="D193" s="88" t="str">
        <f>IFERROR(VLOOKUP($C$11&amp;J193,'Lookup-ForecastAccomplishment'!$B$1:$G$1233,6,FALSE),"")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IFERROR(VLOOKUP($C$11&amp;J195,'Lookup-ForecastAccomplishment'!$B$1:$G$1233,6,FALSE),"")</f>
        <v/>
      </c>
      <c r="E195" s="3"/>
      <c r="F195" s="2"/>
      <c r="G195" s="2"/>
      <c r="H195" s="2"/>
      <c r="J195" s="80" t="s">
        <v>9612</v>
      </c>
    </row>
    <row r="196" spans="1:10" outlineLevel="1">
      <c r="A196" s="79"/>
      <c r="B196" s="82"/>
      <c r="C196" s="82" t="s">
        <v>9529</v>
      </c>
      <c r="D196" s="88" t="str">
        <f>IFERROR(VLOOKUP($C$11&amp;J196,'Lookup-ForecastAccomplishment'!$B$1:$G$1233,6,FALSE),"")</f>
        <v/>
      </c>
      <c r="E196" s="3"/>
      <c r="F196" s="2"/>
      <c r="G196" s="2"/>
      <c r="H196" s="2"/>
      <c r="J196" s="80" t="s">
        <v>9613</v>
      </c>
    </row>
    <row r="197" spans="1:10" outlineLevel="1">
      <c r="A197" s="79"/>
      <c r="B197" s="82"/>
      <c r="C197" s="28" t="s">
        <v>9701</v>
      </c>
      <c r="D197" s="88" t="str">
        <f>IFERROR(VLOOKUP($C$11&amp;J197,'Lookup-ForecastAccomplishment'!$B$1:$G$1233,6,FALSE),"")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t="str">
        <f>IFERROR(VLOOKUP($C$11&amp;J201,'Lookup-ForecastAccomplishment'!$B$1:$G$1233,6,FALSE),"")</f>
        <v/>
      </c>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IFERROR(VLOOKUP($C$11&amp;J205,'Lookup-ForecastAccomplishment'!$B$1:$G$1233,6,FALSE),"")</f>
        <v/>
      </c>
      <c r="E205" s="3"/>
      <c r="F205" s="2"/>
      <c r="G205" s="2"/>
      <c r="H205" s="2"/>
      <c r="J205" s="80" t="s">
        <v>9621</v>
      </c>
    </row>
    <row r="206" spans="1:10" outlineLevel="1">
      <c r="A206" s="79"/>
      <c r="B206" s="82"/>
      <c r="C206" s="82" t="s">
        <v>9529</v>
      </c>
      <c r="D206" s="88" t="str">
        <f>IFERROR(VLOOKUP($C$11&amp;J206,'Lookup-ForecastAccomplishment'!$B$1:$G$1233,6,FALSE),"")</f>
        <v/>
      </c>
      <c r="E206" s="3"/>
      <c r="F206" s="2"/>
      <c r="G206" s="2"/>
      <c r="H206" s="2"/>
      <c r="J206" s="80" t="s">
        <v>9622</v>
      </c>
    </row>
    <row r="207" spans="1:10" outlineLevel="1">
      <c r="A207" s="79"/>
      <c r="B207" s="82"/>
      <c r="C207" s="28" t="s">
        <v>9701</v>
      </c>
      <c r="D207" s="88" t="str">
        <f>IFERROR(VLOOKUP($C$11&amp;J207,'Lookup-ForecastAccomplishment'!$B$1:$G$1233,6,FALSE),"")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IFERROR(VLOOKUP($C$11&amp;J209,'Lookup-ForecastAccomplishment'!$B$1:$G$1233,6,FALSE),"")</f>
        <v/>
      </c>
      <c r="E209" s="3"/>
      <c r="F209" s="2"/>
      <c r="G209" s="2"/>
      <c r="H209" s="2"/>
      <c r="J209" s="80" t="s">
        <v>9625</v>
      </c>
    </row>
    <row r="210" spans="1:10" outlineLevel="1">
      <c r="A210" s="79"/>
      <c r="B210" s="82"/>
      <c r="C210" s="82" t="s">
        <v>9550</v>
      </c>
      <c r="D210" s="88" t="str">
        <f>IFERROR(VLOOKUP($C$11&amp;J210,'Lookup-ForecastAccomplishment'!$B$1:$G$1233,6,FALSE),"")</f>
        <v/>
      </c>
      <c r="E210" s="3"/>
      <c r="F210" s="2"/>
      <c r="G210" s="2"/>
      <c r="H210" s="2"/>
      <c r="J210" s="80" t="s">
        <v>9627</v>
      </c>
    </row>
    <row r="211" spans="1:10" outlineLevel="1">
      <c r="A211" s="79"/>
      <c r="B211" s="82"/>
      <c r="C211" s="82" t="s">
        <v>9552</v>
      </c>
      <c r="D211" s="88" t="str">
        <f>IFERROR(VLOOKUP($C$11&amp;J211,'Lookup-ForecastAccomplishment'!$B$1:$G$1233,6,FALSE),"")</f>
        <v/>
      </c>
      <c r="E211" s="3"/>
      <c r="F211" s="2"/>
      <c r="G211" s="2"/>
      <c r="H211" s="2"/>
      <c r="J211" s="80" t="s">
        <v>9629</v>
      </c>
    </row>
    <row r="212" spans="1:10" outlineLevel="1">
      <c r="A212" s="79"/>
      <c r="B212" s="82"/>
      <c r="C212" s="82" t="s">
        <v>9539</v>
      </c>
      <c r="D212" s="88" t="str">
        <f>IFERROR(VLOOKUP($C$11&amp;J212,'Lookup-ForecastAccomplishment'!$B$1:$G$1233,6,FALSE),"")</f>
        <v/>
      </c>
      <c r="E212" s="3"/>
      <c r="F212" s="2"/>
      <c r="G212" s="2"/>
      <c r="H212" s="2"/>
      <c r="J212" s="80" t="s">
        <v>9624</v>
      </c>
    </row>
    <row r="213" spans="1:10" outlineLevel="1">
      <c r="A213" s="79"/>
      <c r="B213" s="82"/>
      <c r="C213" s="82" t="s">
        <v>9541</v>
      </c>
      <c r="D213" s="88" t="str">
        <f>IFERROR(VLOOKUP($C$11&amp;J213,'Lookup-ForecastAccomplishment'!$B$1:$G$1233,6,FALSE),"")</f>
        <v/>
      </c>
      <c r="E213" s="3"/>
      <c r="F213" s="2"/>
      <c r="G213" s="2"/>
      <c r="H213" s="2"/>
      <c r="J213" s="80" t="s">
        <v>9626</v>
      </c>
    </row>
    <row r="214" spans="1:10" outlineLevel="1">
      <c r="A214" s="79"/>
      <c r="B214" s="82"/>
      <c r="C214" s="82" t="s">
        <v>9543</v>
      </c>
      <c r="D214" s="88" t="str">
        <f>IFERROR(VLOOKUP($C$11&amp;J214,'Lookup-ForecastAccomplishment'!$B$1:$G$1233,6,FALSE),"")</f>
        <v/>
      </c>
      <c r="E214" s="3"/>
      <c r="F214" s="2"/>
      <c r="G214" s="2"/>
      <c r="H214" s="2"/>
      <c r="J214" s="80" t="s">
        <v>9628</v>
      </c>
    </row>
    <row r="215" spans="1:10" outlineLevel="1">
      <c r="A215" s="79"/>
      <c r="B215" s="82"/>
      <c r="C215" s="82" t="s">
        <v>9545</v>
      </c>
      <c r="D215" s="88" t="str">
        <f>IFERROR(VLOOKUP($C$11&amp;J215,'Lookup-ForecastAccomplishment'!$B$1:$G$1233,6,FALSE),"")</f>
        <v/>
      </c>
      <c r="E215" s="3"/>
      <c r="F215" s="2"/>
      <c r="G215" s="2"/>
      <c r="H215" s="2"/>
      <c r="J215" s="80" t="s">
        <v>9630</v>
      </c>
    </row>
    <row r="216" spans="1:10" outlineLevel="1">
      <c r="A216" s="79"/>
      <c r="B216" s="82"/>
      <c r="C216" s="28" t="s">
        <v>9701</v>
      </c>
      <c r="D216" s="88" t="str">
        <f>IFERROR(VLOOKUP($C$11&amp;J216,'Lookup-ForecastAccomplishment'!$B$1:$G$1233,6,FALSE),"")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IFERROR(VLOOKUP($C$11&amp;J218,'Lookup-ForecastAccomplishment'!$B$1:$G$1233,6,FALSE),"")</f>
        <v/>
      </c>
      <c r="E218" s="3"/>
      <c r="F218" s="2"/>
      <c r="G218" s="2"/>
      <c r="H218" s="2"/>
      <c r="J218" s="80" t="s">
        <v>9633</v>
      </c>
    </row>
    <row r="219" spans="1:10" outlineLevel="1">
      <c r="A219" s="79"/>
      <c r="B219" s="82"/>
      <c r="C219" s="82" t="s">
        <v>9550</v>
      </c>
      <c r="D219" s="88" t="str">
        <f>IFERROR(VLOOKUP($C$11&amp;J219,'Lookup-ForecastAccomplishment'!$B$1:$G$1233,6,FALSE),"")</f>
        <v/>
      </c>
      <c r="E219" s="3"/>
      <c r="F219" s="2"/>
      <c r="G219" s="2"/>
      <c r="H219" s="2"/>
      <c r="J219" s="80" t="s">
        <v>9635</v>
      </c>
    </row>
    <row r="220" spans="1:10" outlineLevel="1">
      <c r="A220" s="79"/>
      <c r="B220" s="82"/>
      <c r="C220" s="82" t="s">
        <v>9552</v>
      </c>
      <c r="D220" s="88" t="str">
        <f>IFERROR(VLOOKUP($C$11&amp;J220,'Lookup-ForecastAccomplishment'!$B$1:$G$1233,6,FALSE),"")</f>
        <v/>
      </c>
      <c r="E220" s="3"/>
      <c r="F220" s="2"/>
      <c r="G220" s="2"/>
      <c r="H220" s="2"/>
      <c r="J220" s="80" t="s">
        <v>9637</v>
      </c>
    </row>
    <row r="221" spans="1:10" outlineLevel="1">
      <c r="A221" s="79"/>
      <c r="B221" s="82"/>
      <c r="C221" s="82" t="s">
        <v>9539</v>
      </c>
      <c r="D221" s="88" t="str">
        <f>IFERROR(VLOOKUP($C$11&amp;J221,'Lookup-ForecastAccomplishment'!$B$1:$G$1233,6,FALSE),"")</f>
        <v/>
      </c>
      <c r="E221" s="3"/>
      <c r="F221" s="2"/>
      <c r="G221" s="2"/>
      <c r="H221" s="2"/>
      <c r="J221" s="80" t="s">
        <v>9632</v>
      </c>
    </row>
    <row r="222" spans="1:10" outlineLevel="1">
      <c r="A222" s="79"/>
      <c r="B222" s="82"/>
      <c r="C222" s="82" t="s">
        <v>9541</v>
      </c>
      <c r="D222" s="88" t="str">
        <f>IFERROR(VLOOKUP($C$11&amp;J222,'Lookup-ForecastAccomplishment'!$B$1:$G$1233,6,FALSE),"")</f>
        <v/>
      </c>
      <c r="E222" s="3"/>
      <c r="F222" s="2"/>
      <c r="G222" s="2"/>
      <c r="H222" s="2"/>
      <c r="J222" s="80" t="s">
        <v>9634</v>
      </c>
    </row>
    <row r="223" spans="1:10" outlineLevel="1">
      <c r="A223" s="79"/>
      <c r="B223" s="82"/>
      <c r="C223" s="82" t="s">
        <v>9543</v>
      </c>
      <c r="D223" s="88" t="str">
        <f>IFERROR(VLOOKUP($C$11&amp;J223,'Lookup-ForecastAccomplishment'!$B$1:$G$1233,6,FALSE),"")</f>
        <v/>
      </c>
      <c r="E223" s="3"/>
      <c r="F223" s="2"/>
      <c r="G223" s="2"/>
      <c r="H223" s="2"/>
      <c r="J223" s="80" t="s">
        <v>9636</v>
      </c>
    </row>
    <row r="224" spans="1:10" outlineLevel="1">
      <c r="A224" s="79"/>
      <c r="B224" s="82"/>
      <c r="C224" s="82" t="s">
        <v>9545</v>
      </c>
      <c r="D224" s="88" t="str">
        <f>IFERROR(VLOOKUP($C$11&amp;J224,'Lookup-ForecastAccomplishment'!$B$1:$G$1233,6,FALSE),"")</f>
        <v/>
      </c>
      <c r="E224" s="3"/>
      <c r="F224" s="2"/>
      <c r="G224" s="2"/>
      <c r="H224" s="2"/>
      <c r="J224" s="80" t="s">
        <v>9638</v>
      </c>
    </row>
    <row r="225" spans="1:10" outlineLevel="1">
      <c r="A225" s="79"/>
      <c r="B225" s="82"/>
      <c r="C225" s="28" t="s">
        <v>9701</v>
      </c>
      <c r="D225" s="88" t="str">
        <f>IFERROR(VLOOKUP($C$11&amp;J225,'Lookup-ForecastAccomplishment'!$B$1:$G$1233,6,FALSE),"")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IFERROR(VLOOKUP($C$11&amp;J227,'Lookup-ForecastAccomplishment'!$B$1:$G$1233,6,FALSE),"")</f>
        <v/>
      </c>
      <c r="E227" s="3"/>
      <c r="F227" s="2"/>
      <c r="G227" s="2"/>
      <c r="H227" s="2"/>
      <c r="J227" s="80" t="s">
        <v>9640</v>
      </c>
    </row>
    <row r="228" spans="1:10" outlineLevel="1">
      <c r="A228" s="79"/>
      <c r="B228" s="82"/>
      <c r="C228" s="82" t="s">
        <v>9541</v>
      </c>
      <c r="D228" s="88" t="str">
        <f>IFERROR(VLOOKUP($C$11&amp;J228,'Lookup-ForecastAccomplishment'!$B$1:$G$1233,6,FALSE),"")</f>
        <v/>
      </c>
      <c r="E228" s="3"/>
      <c r="F228" s="2"/>
      <c r="G228" s="2"/>
      <c r="H228" s="2"/>
      <c r="J228" s="80" t="s">
        <v>9641</v>
      </c>
    </row>
    <row r="229" spans="1:10" outlineLevel="1">
      <c r="A229" s="79"/>
      <c r="B229" s="82"/>
      <c r="C229" s="82" t="s">
        <v>9543</v>
      </c>
      <c r="D229" s="88" t="str">
        <f>IFERROR(VLOOKUP($C$11&amp;J229,'Lookup-ForecastAccomplishment'!$B$1:$G$1233,6,FALSE),"")</f>
        <v/>
      </c>
      <c r="E229" s="3"/>
      <c r="F229" s="2"/>
      <c r="G229" s="2"/>
      <c r="H229" s="2"/>
      <c r="J229" s="80" t="s">
        <v>9642</v>
      </c>
    </row>
    <row r="230" spans="1:10" outlineLevel="1">
      <c r="A230" s="79"/>
      <c r="B230" s="82"/>
      <c r="C230" s="82" t="s">
        <v>9545</v>
      </c>
      <c r="D230" s="88" t="str">
        <f>IFERROR(VLOOKUP($C$11&amp;J230,'Lookup-ForecastAccomplishment'!$B$1:$G$1233,6,FALSE),"")</f>
        <v/>
      </c>
      <c r="E230" s="3"/>
      <c r="F230" s="2"/>
      <c r="G230" s="2"/>
      <c r="H230" s="2"/>
      <c r="J230" s="80" t="s">
        <v>9643</v>
      </c>
    </row>
    <row r="231" spans="1:10" outlineLevel="1">
      <c r="A231" s="79"/>
      <c r="B231" s="82"/>
      <c r="C231" s="28" t="s">
        <v>9701</v>
      </c>
      <c r="D231" s="88" t="str">
        <f>IFERROR(VLOOKUP($C$11&amp;J231,'Lookup-ForecastAccomplishment'!$B$1:$G$1233,6,FALSE),"")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IFERROR(VLOOKUP($C$11&amp;J233,'Lookup-ForecastAccomplishment'!$B$1:$G$1233,6,FALSE),"")</f>
        <v/>
      </c>
      <c r="E233" s="3"/>
      <c r="F233" s="2"/>
      <c r="G233" s="2"/>
      <c r="H233" s="2"/>
      <c r="J233" s="80" t="s">
        <v>9645</v>
      </c>
    </row>
    <row r="234" spans="1:10" outlineLevel="1">
      <c r="A234" s="79"/>
      <c r="B234" s="82"/>
      <c r="C234" s="82" t="s">
        <v>9541</v>
      </c>
      <c r="D234" s="88" t="str">
        <f>IFERROR(VLOOKUP($C$11&amp;J234,'Lookup-ForecastAccomplishment'!$B$1:$G$1233,6,FALSE),"")</f>
        <v/>
      </c>
      <c r="E234" s="3"/>
      <c r="F234" s="2"/>
      <c r="G234" s="2"/>
      <c r="H234" s="2"/>
      <c r="J234" s="80" t="s">
        <v>9646</v>
      </c>
    </row>
    <row r="235" spans="1:10" outlineLevel="1">
      <c r="A235" s="79"/>
      <c r="B235" s="82"/>
      <c r="C235" s="82" t="s">
        <v>9543</v>
      </c>
      <c r="D235" s="88" t="str">
        <f>IFERROR(VLOOKUP($C$11&amp;J235,'Lookup-ForecastAccomplishment'!$B$1:$G$1233,6,FALSE),"")</f>
        <v/>
      </c>
      <c r="E235" s="3"/>
      <c r="F235" s="2"/>
      <c r="G235" s="2"/>
      <c r="H235" s="2"/>
      <c r="J235" s="80" t="s">
        <v>9647</v>
      </c>
    </row>
    <row r="236" spans="1:10" outlineLevel="1">
      <c r="A236" s="79"/>
      <c r="B236" s="82"/>
      <c r="C236" s="82" t="s">
        <v>9545</v>
      </c>
      <c r="D236" s="88" t="str">
        <f>IFERROR(VLOOKUP($C$11&amp;J236,'Lookup-ForecastAccomplishment'!$B$1:$G$1233,6,FALSE),"")</f>
        <v/>
      </c>
      <c r="E236" s="3"/>
      <c r="F236" s="2"/>
      <c r="G236" s="2"/>
      <c r="H236" s="2"/>
      <c r="J236" s="80" t="s">
        <v>9648</v>
      </c>
    </row>
    <row r="237" spans="1:10" outlineLevel="1">
      <c r="A237" s="79"/>
      <c r="B237" s="82"/>
      <c r="C237" s="28" t="s">
        <v>9701</v>
      </c>
      <c r="D237" s="88" t="str">
        <f>IFERROR(VLOOKUP($C$11&amp;J237,'Lookup-ForecastAccomplishment'!$B$1:$G$1233,6,FALSE),"")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IFERROR(VLOOKUP($C$11&amp;J243,'Lookup-ForecastAccomplishment'!$B$1:$G$1233,6,FALSE),"")</f>
        <v/>
      </c>
      <c r="E243" s="3"/>
      <c r="F243" s="2"/>
      <c r="G243" s="2"/>
      <c r="H243" s="2"/>
      <c r="J243" s="80" t="s">
        <v>9655</v>
      </c>
    </row>
    <row r="244" spans="1:10" outlineLevel="1">
      <c r="A244" s="79"/>
      <c r="B244" s="82"/>
      <c r="C244" s="82" t="s">
        <v>9656</v>
      </c>
      <c r="D244" s="88" t="str">
        <f>IFERROR(VLOOKUP($C$11&amp;J244,'Lookup-ForecastAccomplishment'!$B$1:$G$1233,6,FALSE),"")</f>
        <v/>
      </c>
      <c r="E244" s="3"/>
      <c r="F244" s="2"/>
      <c r="G244" s="2"/>
      <c r="H244" s="2"/>
      <c r="J244" s="80" t="s">
        <v>9657</v>
      </c>
    </row>
    <row r="245" spans="1:10" outlineLevel="1">
      <c r="A245" s="79"/>
      <c r="B245" s="82"/>
      <c r="C245" s="82" t="s">
        <v>9658</v>
      </c>
      <c r="D245" s="88" t="str">
        <f>IFERROR(VLOOKUP($C$11&amp;J245,'Lookup-ForecastAccomplishment'!$B$1:$G$1233,6,FALSE),"")</f>
        <v/>
      </c>
      <c r="E245" s="3"/>
      <c r="F245" s="2"/>
      <c r="G245" s="2"/>
      <c r="H245" s="2"/>
      <c r="J245" s="80" t="s">
        <v>9659</v>
      </c>
    </row>
    <row r="246" spans="1:10" outlineLevel="1">
      <c r="A246" s="79"/>
      <c r="B246" s="82"/>
      <c r="C246" s="82" t="s">
        <v>9660</v>
      </c>
      <c r="D246" s="88" t="str">
        <f>IFERROR(VLOOKUP($C$11&amp;J246,'Lookup-ForecastAccomplishment'!$B$1:$G$1233,6,FALSE),"")</f>
        <v/>
      </c>
      <c r="E246" s="3"/>
      <c r="F246" s="2"/>
      <c r="G246" s="2"/>
      <c r="H246" s="2"/>
      <c r="J246" s="80" t="s">
        <v>9661</v>
      </c>
    </row>
    <row r="247" spans="1:10" outlineLevel="1">
      <c r="A247" s="79"/>
      <c r="B247" s="82"/>
      <c r="C247" s="82" t="s">
        <v>9662</v>
      </c>
      <c r="D247" s="88" t="str">
        <f>IFERROR(VLOOKUP($C$11&amp;J247,'Lookup-ForecastAccomplishment'!$B$1:$G$1233,6,FALSE),"")</f>
        <v/>
      </c>
      <c r="E247" s="3"/>
      <c r="F247" s="2"/>
      <c r="G247" s="2"/>
      <c r="H247" s="2"/>
      <c r="J247" s="80" t="s">
        <v>9663</v>
      </c>
    </row>
    <row r="248" spans="1:10" outlineLevel="1">
      <c r="A248" s="79"/>
      <c r="B248" s="82"/>
      <c r="C248" s="82" t="s">
        <v>9664</v>
      </c>
      <c r="D248" s="88" t="str">
        <f>IFERROR(VLOOKUP($C$11&amp;J248,'Lookup-ForecastAccomplishment'!$B$1:$G$1233,6,FALSE),"")</f>
        <v/>
      </c>
      <c r="E248" s="3"/>
      <c r="F248" s="2"/>
      <c r="G248" s="2"/>
      <c r="H248" s="2"/>
      <c r="J248" s="80" t="s">
        <v>9665</v>
      </c>
    </row>
    <row r="249" spans="1:10" outlineLevel="1">
      <c r="A249" s="79"/>
      <c r="B249" s="82"/>
      <c r="C249" s="82" t="s">
        <v>9666</v>
      </c>
      <c r="D249" s="88" t="str">
        <f>IFERROR(VLOOKUP($C$11&amp;J249,'Lookup-ForecastAccomplishment'!$B$1:$G$1233,6,FALSE),"")</f>
        <v/>
      </c>
      <c r="E249" s="3"/>
      <c r="F249" s="2"/>
      <c r="G249" s="2"/>
      <c r="H249" s="2"/>
      <c r="J249" s="80" t="s">
        <v>9667</v>
      </c>
    </row>
    <row r="250" spans="1:10" outlineLevel="1">
      <c r="A250" s="79"/>
      <c r="B250" s="82"/>
      <c r="C250" s="82" t="s">
        <v>9668</v>
      </c>
      <c r="D250" s="88" t="str">
        <f>IFERROR(VLOOKUP($C$11&amp;J250,'Lookup-ForecastAccomplishment'!$B$1:$G$1233,6,FALSE),"")</f>
        <v/>
      </c>
      <c r="E250" s="3"/>
      <c r="F250" s="2"/>
      <c r="G250" s="2"/>
      <c r="H250" s="2"/>
      <c r="J250" s="80" t="s">
        <v>9669</v>
      </c>
    </row>
    <row r="251" spans="1:10" outlineLevel="1">
      <c r="A251" s="79"/>
      <c r="B251" s="82"/>
      <c r="C251" s="82" t="s">
        <v>9670</v>
      </c>
      <c r="D251" s="88" t="str">
        <f>IFERROR(VLOOKUP($C$11&amp;J251,'Lookup-ForecastAccomplishment'!$B$1:$G$1233,6,FALSE),"")</f>
        <v/>
      </c>
      <c r="E251" s="3"/>
      <c r="F251" s="2"/>
      <c r="G251" s="2"/>
      <c r="H251" s="2"/>
      <c r="J251" s="80" t="s">
        <v>9671</v>
      </c>
    </row>
    <row r="252" spans="1:10" outlineLevel="1">
      <c r="A252" s="79"/>
      <c r="B252" s="82"/>
      <c r="C252" s="82" t="s">
        <v>9672</v>
      </c>
      <c r="D252" s="88" t="str">
        <f>IFERROR(VLOOKUP($C$11&amp;J252,'Lookup-ForecastAccomplishment'!$B$1:$G$1233,6,FALSE),"")</f>
        <v/>
      </c>
      <c r="E252" s="3"/>
      <c r="F252" s="2"/>
      <c r="G252" s="2"/>
      <c r="H252" s="2"/>
      <c r="J252" s="80" t="s">
        <v>9673</v>
      </c>
    </row>
    <row r="253" spans="1:10" outlineLevel="1">
      <c r="A253" s="79"/>
      <c r="B253" s="82"/>
      <c r="C253" s="82" t="s">
        <v>9674</v>
      </c>
      <c r="D253" s="88" t="str">
        <f>IFERROR(VLOOKUP($C$11&amp;J253,'Lookup-ForecastAccomplishment'!$B$1:$G$1233,6,FALSE),"")</f>
        <v/>
      </c>
      <c r="E253" s="3"/>
      <c r="F253" s="2"/>
      <c r="G253" s="2"/>
      <c r="H253" s="2"/>
      <c r="J253" s="80" t="s">
        <v>9675</v>
      </c>
    </row>
    <row r="254" spans="1:10" outlineLevel="1">
      <c r="A254" s="79"/>
      <c r="B254" s="82"/>
      <c r="C254" s="82" t="s">
        <v>9676</v>
      </c>
      <c r="D254" s="88" t="str">
        <f>IFERROR(VLOOKUP($C$11&amp;J254,'Lookup-ForecastAccomplishment'!$B$1:$G$1233,6,FALSE),"")</f>
        <v/>
      </c>
      <c r="E254" s="3"/>
      <c r="F254" s="2"/>
      <c r="G254" s="2"/>
      <c r="H254" s="2"/>
      <c r="J254" s="80" t="s">
        <v>9677</v>
      </c>
    </row>
    <row r="255" spans="1:10" outlineLevel="1">
      <c r="A255" s="79"/>
      <c r="B255" s="82"/>
      <c r="C255" s="82" t="s">
        <v>9678</v>
      </c>
      <c r="D255" s="88" t="str">
        <f>IFERROR(VLOOKUP($C$11&amp;J255,'Lookup-ForecastAccomplishment'!$B$1:$G$1233,6,FALSE),"")</f>
        <v/>
      </c>
      <c r="E255" s="3"/>
      <c r="F255" s="2"/>
      <c r="G255" s="2"/>
      <c r="H255" s="2"/>
      <c r="J255" s="80" t="s">
        <v>9679</v>
      </c>
    </row>
    <row r="256" spans="1:10" outlineLevel="1">
      <c r="A256" s="79"/>
      <c r="B256" s="82"/>
      <c r="C256" s="82" t="s">
        <v>9680</v>
      </c>
      <c r="D256" s="88" t="str">
        <f>IFERROR(VLOOKUP($C$11&amp;J256,'Lookup-ForecastAccomplishment'!$B$1:$G$1233,6,FALSE),"")</f>
        <v/>
      </c>
      <c r="E256" s="3"/>
      <c r="F256" s="2"/>
      <c r="G256" s="2"/>
      <c r="H256" s="2"/>
      <c r="J256" s="80" t="s">
        <v>9681</v>
      </c>
    </row>
    <row r="257" spans="1:10" outlineLevel="1">
      <c r="A257" s="79"/>
      <c r="B257" s="82"/>
      <c r="C257" s="82" t="s">
        <v>9682</v>
      </c>
      <c r="D257" s="88" t="str">
        <f>IFERROR(VLOOKUP($C$11&amp;J257,'Lookup-ForecastAccomplishment'!$B$1:$G$1233,6,FALSE),"")</f>
        <v/>
      </c>
      <c r="E257" s="3"/>
      <c r="F257" s="2"/>
      <c r="G257" s="2"/>
      <c r="H257" s="2"/>
      <c r="J257" s="80" t="s">
        <v>9683</v>
      </c>
    </row>
    <row r="258" spans="1:10" outlineLevel="1">
      <c r="A258" s="79"/>
      <c r="B258" s="82"/>
      <c r="C258" s="82" t="s">
        <v>9684</v>
      </c>
      <c r="D258" s="88" t="str">
        <f>IFERROR(VLOOKUP($C$11&amp;J258,'Lookup-ForecastAccomplishment'!$B$1:$G$1233,6,FALSE),"")</f>
        <v/>
      </c>
      <c r="E258" s="3"/>
      <c r="F258" s="2"/>
      <c r="G258" s="2"/>
      <c r="H258" s="2"/>
      <c r="J258" s="80" t="s">
        <v>9685</v>
      </c>
    </row>
    <row r="259" spans="1:10" outlineLevel="1">
      <c r="A259" s="79"/>
      <c r="B259" s="82"/>
      <c r="C259" s="28" t="s">
        <v>9701</v>
      </c>
      <c r="D259" s="88" t="str">
        <f>IFERROR(VLOOKUP($C$11&amp;J259,'Lookup-ForecastAccomplishment'!$B$1:$G$1233,6,FALSE),"")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v>74</v>
      </c>
      <c r="E267" s="3"/>
      <c r="F267" s="2"/>
      <c r="G267" s="2"/>
      <c r="H267" s="2"/>
      <c r="J267" s="80" t="s">
        <v>9692</v>
      </c>
    </row>
    <row r="268" spans="1:10" outlineLevel="1">
      <c r="A268" s="79"/>
      <c r="B268" s="83" t="s">
        <v>9691</v>
      </c>
      <c r="C268" s="83"/>
      <c r="D268" s="83">
        <f>SUM(D267)</f>
        <v>74</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E85:E86 C85:C87"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E2879F0C-AEBE-4D58-8A56-23F3F58EF36A}"/>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279700</vt:r8>
  </property>
</Properties>
</file>