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AlgorithmName="SHA-512" workbookHashValue="QuRNjIq/WQLIPj7HBDVM2xP6omJ9yy+BjVRlELka4f0yJ1wkzGjCTVL2ToT9rbR0uMnYaiypcYzTZM0y4QhgOg==" workbookSaltValue="ANvC8oQgixjL9vKeFRAF1Q==" workbookSpinCount="100000" lockStructure="1"/>
  <bookViews>
    <workbookView xWindow="0" yWindow="133" windowWidth="17307" windowHeight="3093"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I30" i="4" l="1"/>
  <c r="I29" i="4"/>
  <c r="I26" i="4"/>
  <c r="I25" i="4"/>
  <c r="I20" i="4"/>
  <c r="I19" i="4"/>
  <c r="I18" i="4"/>
  <c r="I17" i="4"/>
  <c r="J56" i="14"/>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D24" i="9" l="1"/>
  <c r="D25" i="9"/>
  <c r="D26" i="9"/>
  <c r="D27" i="9"/>
  <c r="D28" i="9"/>
  <c r="D29" i="9"/>
  <c r="D30" i="9"/>
  <c r="D31" i="9"/>
  <c r="D32" i="9"/>
  <c r="D33" i="9"/>
  <c r="D34" i="9"/>
  <c r="D35" i="9"/>
  <c r="L24" i="9"/>
  <c r="L25" i="9"/>
  <c r="L26" i="9"/>
  <c r="L27" i="9"/>
  <c r="L28" i="9"/>
  <c r="L29" i="9"/>
  <c r="L30" i="9"/>
  <c r="L31" i="9"/>
  <c r="L32" i="9"/>
  <c r="L33" i="9"/>
  <c r="L34" i="9"/>
  <c r="L35" i="9"/>
  <c r="H34" i="9"/>
  <c r="H33" i="9"/>
  <c r="H32" i="9"/>
  <c r="H31" i="9"/>
  <c r="H30" i="9"/>
  <c r="H29" i="9"/>
  <c r="H28" i="9"/>
  <c r="H27" i="9"/>
  <c r="H26" i="9"/>
  <c r="H25" i="9"/>
  <c r="H24" i="9"/>
  <c r="H35" i="9"/>
  <c r="M43" i="8" l="1"/>
  <c r="M44" i="8" s="1"/>
  <c r="I43" i="8"/>
  <c r="I44" i="8" s="1"/>
  <c r="E43" i="8"/>
  <c r="E44" i="8" s="1"/>
  <c r="I43" i="12" l="1"/>
  <c r="E43" i="12"/>
  <c r="H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11" i="12" l="1"/>
  <c r="L108" i="12"/>
  <c r="L105" i="12"/>
  <c r="L104" i="12"/>
  <c r="L101" i="12"/>
  <c r="L109" i="12"/>
  <c r="L106" i="12"/>
  <c r="L102" i="12"/>
  <c r="L110" i="12"/>
  <c r="L107" i="12"/>
  <c r="L103" i="12"/>
  <c r="H100"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2" i="12" l="1"/>
  <c r="F108" i="12" s="1"/>
  <c r="E108" i="12" s="1"/>
  <c r="F30" i="12"/>
  <c r="F106" i="12" s="1"/>
  <c r="E106" i="12" s="1"/>
  <c r="F35" i="12"/>
  <c r="F111" i="12" s="1"/>
  <c r="D111" i="12"/>
  <c r="D37" i="12"/>
  <c r="F24" i="12"/>
  <c r="D111" i="8"/>
  <c r="E111" i="8" s="1"/>
  <c r="F24" i="8"/>
  <c r="F100" i="8" s="1"/>
  <c r="E100" i="8" s="1"/>
  <c r="F34" i="12"/>
  <c r="F33" i="12"/>
  <c r="F31" i="12"/>
  <c r="F29" i="12"/>
  <c r="D102" i="8"/>
  <c r="E102" i="8" s="1"/>
  <c r="E110"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<sst xmlns="http://schemas.openxmlformats.org/spreadsheetml/2006/main" count="890" uniqueCount="256">
  <si>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</si>
  <si>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</si>
  <si>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</si>
  <si>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</si>
  <si>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</si>
  <si>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</si>
  <si>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</si>
  <si>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</si>
  <si>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</si>
  <si>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</si>
  <si>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</si>
  <si>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</si>
  <si>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</si>
  <si>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</si>
  <si>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</si>
  <si>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</si>
  <si>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</si>
  <si>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</si>
  <si>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</si>
  <si>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</si>
  <si>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</si>
  <si>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</si>
  <si>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</si>
  <si>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</si>
  <si>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</si>
  <si>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</si>
  <si>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</si>
  <si>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</si>
  <si>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</si>
  <si>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</si>
  <si>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</si>
  <si>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</si>
  <si>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</si>
  <si>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</si>
  <si>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</si>
  <si>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</si>
  <si>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</si>
  <si>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</si>
  <si>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</si>
  <si>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</si>
  <si>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</si>
  <si>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</si>
  <si>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</si>
  <si>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</si>
  <si>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</si>
  <si>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</si>
  <si>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</si>
  <si>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</si>
  <si>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</si>
  <si>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</si>
  <si>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</si>
  <si>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</si>
  <si>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</si>
  <si>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</si>
  <si>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</si>
  <si>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</si>
  <si>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</si>
  <si>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</si>
  <si>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</si>
  <si>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</si>
  <si>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</si>
  <si>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</si>
  <si>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</si>
  <si>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</si>
  <si>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</si>
  <si>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</si>
  <si>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</si>
  <si>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</si>
  <si>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</si>
  <si>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</si>
  <si>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</si>
  <si>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</si>
  <si>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</si>
  <si>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</si>
  <si>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</si>
  <si>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</si>
  <si>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</si>
  <si>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</si>
  <si>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</si>
  <si>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</si>
  <si>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</si>
  <si>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</si>
  <si>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</si>
  <si>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</si>
  <si>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</si>
  <si>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</si>
  <si>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</si>
  <si>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</si>
  <si>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</si>
  <si>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</si>
  <si>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</si>
  <si>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</si>
  <si>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</si>
  <si>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</si>
  <si>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</si>
  <si>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</si>
  <si>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</si>
  <si>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</si>
  <si>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</si>
  <si>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</si>
  <si>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</si>
  <si>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</si>
  <si>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</si>
  <si>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</si>
  <si>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</si>
  <si>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</si>
  <si>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</si>
  <si>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</si>
  <si>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</si>
  <si>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</si>
  <si>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</si>
  <si>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</si>
  <si>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</si>
  <si>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</si>
  <si>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</si>
  <si>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</si>
  <si>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</si>
  <si>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</si>
  <si>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</si>
  <si>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</si>
  <si>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</si>
  <si>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</si>
  <si>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</si>
  <si>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</si>
  <si>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</si>
  <si>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</si>
  <si>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</si>
  <si>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</si>
  <si>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</si>
  <si>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</si>
  <si>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</si>
  <si>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</si>
  <si>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</si>
  <si>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</si>
  <si>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</si>
  <si>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</si>
  <si>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</si>
  <si>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</si>
  <si>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</si>
  <si>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</si>
  <si>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</si>
  <si>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</si>
  <si>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</si>
  <si>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</si>
  <si>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</si>
  <si>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</si>
  <si>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</si>
  <si>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</si>
  <si>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</si>
  <si>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</si>
  <si>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</si>
  <si>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</si>
  <si>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</si>
  <si>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</si>
  <si>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</si>
  <si>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</si>
  <si>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</si>
  <si>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</si>
  <si>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</si>
  <si>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</si>
  <si>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</si>
  <si>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</si>
  <si>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</si>
  <si>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</si>
  <si>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</si>
  <si>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</si>
  <si>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</si>
  <si>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</si>
  <si>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</si>
  <si>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</si>
  <si>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</si>
  <si>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</si>
  <si>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</si>
  <si>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</si>
  <si>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</si>
  <si>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</si>
  <si>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</si>
  <si>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</si>
  <si>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</si>
  <si>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</si>
  <si>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</si>
  <si>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</si>
  <si>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</si>
  <si>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</si>
  <si>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</si>
  <si>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</si>
  <si>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</si>
  <si>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</si>
  <si>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</si>
  <si>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</si>
  <si>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</si>
  <si>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</si>
  <si>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</si>
  <si>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</si>
  <si>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</si>
  <si>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</si>
  <si>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</si>
  <si>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</si>
  <si>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</si>
  <si>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</si>
  <si>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</si>
  <si>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</si>
  <si>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</si>
  <si>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</si>
  <si>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</si>
  <si>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</si>
  <si>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</si>
  <si>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</si>
  <si>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</si>
  <si>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</si>
  <si>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</si>
  <si>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</si>
  <si>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</si>
  <si>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</si>
  <si>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</si>
  <si>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</si>
  <si>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</si>
  <si>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</si>
  <si>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9. RTSR Rates to Forecast</t>
  </si>
  <si>
    <t>Energy + Inc.</t>
  </si>
  <si>
    <t>Effective 
January 1, 2017</t>
  </si>
  <si>
    <t>Effective 
January 1, 2018</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</si>
  <si>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</si>
  <si>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</si>
  <si>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</si>
  <si>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</si>
  <si>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</si>
  <si>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</si>
  <si>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</si>
  <si>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</si>
  <si>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</si>
  <si>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</si>
  <si>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</si>
  <si>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</si>
  <si>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</si>
  <si>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Effective 
January 1, 2019</t>
  </si>
  <si>
    <t>Historical 2017</t>
  </si>
  <si>
    <t>Current 2018</t>
  </si>
  <si>
    <t>Forecast 2019</t>
  </si>
  <si>
    <t>The purpose of this sheet is to calculate the expected billing when current 2018 Uniform Transmission Rates are applied against historical 2017 transmission units.</t>
  </si>
  <si>
    <t>The purpose of this sheet is to calculate the expected billing when forecasted 2019 Uniform Transmission Rates are applied against historical 2017 transmission units.</t>
  </si>
  <si>
    <t>kWh</t>
  </si>
  <si>
    <t>RTSR - Network</t>
  </si>
  <si>
    <t>RTSR - Connection</t>
  </si>
  <si>
    <t>EB-2018-0047</t>
  </si>
  <si>
    <t>Sherry Gibson, Senior Advisor Rates and Regulatory Affairs</t>
  </si>
  <si>
    <t>613-546-1181 ext 2383</t>
  </si>
  <si>
    <t>sgibson@kingstonhydro.com</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</si>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</sst>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0" fontId="50" fillId="0" borderId="0"/>
    <xf numFmtId="9" fontId="51" fillId="0" borderId="0" applyFont="0" applyFill="0" applyBorder="0" applyAlignment="0" applyProtection="0"/>
  </cellStyleXfs>
  <cellXfs count="172">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9"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165"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2" fontId="0" fillId="32" borderId="18" xfId="0" applyNumberFormat="1" applyFill="1" applyBorder="1" applyAlignment="1" applyProtection="1">
      <alignment horizontal="center" vertical="center"/>
      <protection locked="0"/>
    </xf>
    <xf numFmtId="173" fontId="0" fillId="32" borderId="18" xfId="0" applyNumberFormat="1" applyFill="1" applyBorder="1" applyAlignment="1" applyProtection="1">
      <alignment horizontal="center" vertical="center"/>
      <protection locked="0"/>
    </xf>
    <xf numFmtId="173" fontId="0" fillId="32" borderId="19" xfId="0" applyNumberFormat="1" applyFill="1" applyBorder="1" applyAlignment="1" applyProtection="1">
      <alignment horizontal="center" vertical="center"/>
      <protection locked="0"/>
    </xf>
    <xf numFmtId="172" fontId="0" fillId="32" borderId="19" xfId="0" applyNumberFormat="1" applyFill="1" applyBorder="1" applyAlignment="1" applyProtection="1">
      <alignment horizontal="center" vertical="center"/>
      <protection locked="0"/>
    </xf>
    <xf numFmtId="15" fontId="1" fillId="26" borderId="14" xfId="0" applyNumberFormat="1" applyFont="1" applyFill="1" applyBorder="1" applyAlignment="1" applyProtection="1">
      <alignment vertical="center"/>
      <protection locked="0"/>
    </xf>
    <xf numFmtId="3" fontId="0" fillId="0" borderId="0" xfId="0" applyNumberFormat="1" applyAlignment="1" applyProtection="1">
      <alignment horizontal="center" vertical="center"/>
    </xf>
    <xf numFmtId="168" fontId="0" fillId="0" borderId="0" xfId="48" applyNumberFormat="1" applyFont="1" applyAlignment="1" applyProtection="1">
      <alignment horizontal="center" vertical="center"/>
    </xf>
    <xf numFmtId="172"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72" fontId="23" fillId="31"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165" fontId="27" fillId="26" borderId="0" xfId="46" applyFont="1" applyFill="1" applyAlignment="1" applyProtection="1">
      <alignment horizontal="center"/>
      <protection locked="0"/>
    </xf>
    <xf numFmtId="165" fontId="27" fillId="24" borderId="0" xfId="46" applyFont="1" applyFill="1" applyAlignment="1" applyProtection="1">
      <alignment horizontal="center"/>
    </xf>
    <xf numFmtId="170"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169" fontId="27" fillId="24" borderId="0" xfId="46" applyNumberFormat="1" applyFont="1" applyFill="1" applyAlignment="1" applyProtection="1">
      <alignment horizontal="center"/>
    </xf>
    <xf numFmtId="0" fontId="37"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8" fillId="0" borderId="0" xfId="0" applyFont="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_Sheet3" xfId="47"/>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9002786" cy="1913712"/>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264525" cy="184203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684000" cy="184203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616972" cy="1873433"/>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512130"/>
          <a:ext cx="10348737" cy="700970"/>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topLeftCell="A9" zoomScale="85" zoomScaleNormal="85" workbookViewId="0">
      <selection activeCell="C32" sqref="C32"/>
    </sheetView>
  </sheetViews>
  <sheetFormatPr defaultColWidth="9.125" defaultRowHeight="0" customHeight="1" zeroHeight="1" x14ac:dyDescent="0.25"/>
  <cols>
    <col min="1" max="1" width="14.75" style="12" customWidth="1"/>
    <col min="2" max="2" width="11.375" style="12" hidden="1" customWidth="1"/>
    <col min="3" max="3" width="26.75" style="12" customWidth="1"/>
    <col min="4" max="4" width="34.375" style="12" customWidth="1"/>
    <col min="5" max="5" width="30.75" style="40" customWidth="1"/>
    <col min="6" max="6" width="13.625" style="12" customWidth="1"/>
    <col min="7" max="25" width="9.125" style="12"/>
    <col min="26" max="26" width="8.625" style="12" customWidth="1"/>
    <col min="27" max="27" width="3.875" style="41" customWidth="1"/>
    <col min="28" max="28" width="67.75" style="41" hidden="1" customWidth="1"/>
    <col min="29" max="29" width="17" style="41" customWidth="1"/>
    <col min="30" max="30" width="16.25" style="41" customWidth="1"/>
    <col min="31" max="31" width="16.125" style="41" customWidth="1"/>
    <col min="32" max="32" width="13.75" style="42" customWidth="1"/>
    <col min="33" max="33" width="24.375" style="42" customWidth="1"/>
    <col min="34" max="34" width="6.25" style="12" customWidth="1"/>
    <col min="35" max="35" width="9.125" style="12" customWidth="1"/>
    <col min="36" max="36" width="45.125" style="12" customWidth="1"/>
    <col min="37" max="16384" width="9.125" style="12"/>
  </cols>
  <sheetData>
    <row r="1" spans="1:34" ht="15.35" x14ac:dyDescent="0.25">
      <c r="AB1" s="138" t="s">
        <v>222</v>
      </c>
    </row>
    <row r="2" spans="1:34" ht="18" x14ac:dyDescent="0.3">
      <c r="C2" s="156"/>
      <c r="D2" s="156"/>
      <c r="E2" s="156"/>
      <c r="F2" s="156"/>
      <c r="G2" s="156"/>
      <c r="H2" s="156"/>
      <c r="I2" s="156"/>
      <c r="J2" s="156"/>
      <c r="AB2" s="138" t="s">
        <v>223</v>
      </c>
      <c r="AF2" s="41"/>
      <c r="AG2" s="41"/>
      <c r="AH2" s="41"/>
    </row>
    <row r="3" spans="1:34" ht="18" x14ac:dyDescent="0.3">
      <c r="C3" s="156"/>
      <c r="D3" s="156"/>
      <c r="E3" s="156"/>
      <c r="F3" s="156"/>
      <c r="G3" s="156"/>
      <c r="H3" s="156"/>
      <c r="I3" s="156"/>
      <c r="J3" s="156"/>
      <c r="AB3" s="138" t="s">
        <v>224</v>
      </c>
    </row>
    <row r="4" spans="1:34" ht="18" x14ac:dyDescent="0.3">
      <c r="C4" s="156"/>
      <c r="D4" s="156"/>
      <c r="E4" s="156"/>
      <c r="F4" s="156"/>
      <c r="G4" s="156"/>
      <c r="H4" s="156"/>
      <c r="I4" s="156"/>
      <c r="J4" s="156"/>
      <c r="AB4" s="138" t="s">
        <v>225</v>
      </c>
    </row>
    <row r="5" spans="1:34" ht="18" x14ac:dyDescent="0.3">
      <c r="C5" s="156"/>
      <c r="D5" s="156"/>
      <c r="E5" s="156"/>
      <c r="F5" s="156"/>
      <c r="G5" s="156"/>
      <c r="H5" s="156"/>
      <c r="I5" s="156"/>
      <c r="J5" s="156"/>
      <c r="AB5" s="139" t="s">
        <v>141</v>
      </c>
    </row>
    <row r="6" spans="1:34" ht="16" x14ac:dyDescent="0.3">
      <c r="AB6" s="139" t="s">
        <v>153</v>
      </c>
    </row>
    <row r="7" spans="1:34" ht="16" x14ac:dyDescent="0.3">
      <c r="AB7" s="139" t="s">
        <v>226</v>
      </c>
    </row>
    <row r="8" spans="1:34" ht="16" x14ac:dyDescent="0.3">
      <c r="AB8" s="139" t="s">
        <v>204</v>
      </c>
    </row>
    <row r="9" spans="1:34" ht="16" x14ac:dyDescent="0.3">
      <c r="AB9" s="139" t="s">
        <v>0</v>
      </c>
    </row>
    <row r="10" spans="1:34" ht="9" customHeight="1" x14ac:dyDescent="0.4">
      <c r="C10" s="43"/>
      <c r="AB10" s="139" t="s">
        <v>1</v>
      </c>
    </row>
    <row r="11" spans="1:34" ht="9" customHeight="1" x14ac:dyDescent="0.3">
      <c r="AB11" s="139" t="s">
        <v>205</v>
      </c>
    </row>
    <row r="12" spans="1:34" ht="9" customHeight="1" x14ac:dyDescent="0.3">
      <c r="AB12" s="139" t="s">
        <v>2</v>
      </c>
    </row>
    <row r="13" spans="1:34" ht="16" x14ac:dyDescent="0.3">
      <c r="A13" s="55" t="s">
        <v>213</v>
      </c>
      <c r="AB13" s="139" t="s">
        <v>154</v>
      </c>
    </row>
    <row r="14" spans="1:34" ht="16.7" thickBot="1" x14ac:dyDescent="0.35">
      <c r="F14" s="40"/>
      <c r="G14" s="40"/>
      <c r="H14" s="40"/>
      <c r="AB14" s="139" t="s">
        <v>227</v>
      </c>
    </row>
    <row r="15" spans="1:34" ht="17.350000000000001" thickTop="1" thickBot="1" x14ac:dyDescent="0.35">
      <c r="C15" s="44" t="s">
        <v>166</v>
      </c>
      <c r="D15" s="157" t="s">
        <v>145</v>
      </c>
      <c r="E15" s="158"/>
      <c r="F15" s="40"/>
      <c r="G15" s="40"/>
      <c r="H15" s="40"/>
      <c r="AB15" s="139" t="s">
        <v>3</v>
      </c>
    </row>
    <row r="16" spans="1:34" ht="16.7" thickBot="1" x14ac:dyDescent="0.35">
      <c r="AB16" s="139" t="s">
        <v>4</v>
      </c>
    </row>
    <row r="17" spans="3:33" ht="16" thickTop="1" x14ac:dyDescent="0.3">
      <c r="C17" s="45" t="s">
        <v>200</v>
      </c>
      <c r="D17" s="153"/>
      <c r="E17" s="154"/>
      <c r="AB17" s="139" t="s">
        <v>219</v>
      </c>
    </row>
    <row r="18" spans="3:33" ht="16.7" thickBot="1" x14ac:dyDescent="0.35">
      <c r="AB18" s="140" t="s">
        <v>167</v>
      </c>
    </row>
    <row r="19" spans="3:33" ht="16.7" thickTop="1" x14ac:dyDescent="0.3">
      <c r="C19" s="45" t="s">
        <v>168</v>
      </c>
      <c r="D19" s="82" t="s">
        <v>244</v>
      </c>
      <c r="AB19" s="139" t="s">
        <v>228</v>
      </c>
    </row>
    <row r="20" spans="3:33" ht="16.7" thickBot="1" x14ac:dyDescent="0.35">
      <c r="AB20" s="139" t="s">
        <v>206</v>
      </c>
    </row>
    <row r="21" spans="3:33" ht="16" thickTop="1" x14ac:dyDescent="0.3">
      <c r="C21" s="45" t="s">
        <v>169</v>
      </c>
      <c r="D21" s="153" t="s">
        <v>245</v>
      </c>
      <c r="E21" s="155"/>
      <c r="G21" s="46"/>
      <c r="H21" s="46"/>
      <c r="AB21" s="139" t="s">
        <v>155</v>
      </c>
    </row>
    <row r="22" spans="3:33" ht="16.7" thickBot="1" x14ac:dyDescent="0.35">
      <c r="AA22" s="47"/>
      <c r="AB22" s="139" t="s">
        <v>5</v>
      </c>
      <c r="AC22" s="47"/>
      <c r="AD22" s="47"/>
      <c r="AE22" s="47"/>
      <c r="AF22" s="38"/>
      <c r="AG22" s="38"/>
    </row>
    <row r="23" spans="3:33" ht="16.7" thickTop="1" x14ac:dyDescent="0.3">
      <c r="C23" s="45" t="s">
        <v>170</v>
      </c>
      <c r="D23" s="82" t="s">
        <v>246</v>
      </c>
      <c r="AB23" s="139" t="s">
        <v>6</v>
      </c>
      <c r="AC23" s="12"/>
      <c r="AE23" s="12"/>
      <c r="AF23" s="48"/>
      <c r="AG23" s="49"/>
    </row>
    <row r="24" spans="3:33" ht="16" thickBot="1" x14ac:dyDescent="0.35">
      <c r="E24" s="46"/>
      <c r="AB24" s="139" t="s">
        <v>142</v>
      </c>
      <c r="AC24" s="12"/>
      <c r="AE24" s="12"/>
      <c r="AF24" s="48"/>
      <c r="AG24" s="49"/>
    </row>
    <row r="25" spans="3:33" ht="16" thickTop="1" x14ac:dyDescent="0.3">
      <c r="C25" s="45" t="s">
        <v>171</v>
      </c>
      <c r="D25" s="153" t="s">
        <v>247</v>
      </c>
      <c r="E25" s="154"/>
      <c r="AB25" s="139" t="s">
        <v>7</v>
      </c>
      <c r="AC25" s="12"/>
      <c r="AE25" s="12"/>
      <c r="AF25" s="48"/>
      <c r="AG25" s="49"/>
    </row>
    <row r="26" spans="3:33" ht="16.7" thickBot="1" x14ac:dyDescent="0.35">
      <c r="AB26" s="139" t="s">
        <v>143</v>
      </c>
      <c r="AC26" s="12"/>
      <c r="AE26" s="12"/>
      <c r="AF26" s="48"/>
      <c r="AG26" s="49"/>
    </row>
    <row r="27" spans="3:33" ht="16.7" thickTop="1" x14ac:dyDescent="0.3">
      <c r="C27" s="45" t="s">
        <v>172</v>
      </c>
      <c r="D27" s="147">
        <v>43404</v>
      </c>
      <c r="G27" s="50"/>
      <c r="H27" s="50"/>
      <c r="AB27" s="139" t="s">
        <v>156</v>
      </c>
      <c r="AC27" s="12"/>
      <c r="AE27" s="12"/>
      <c r="AF27" s="48"/>
      <c r="AG27" s="49"/>
    </row>
    <row r="28" spans="3:33" ht="16.7" thickBot="1" x14ac:dyDescent="0.35">
      <c r="C28" s="51"/>
      <c r="D28" s="52"/>
      <c r="I28" s="53"/>
      <c r="AB28" s="139" t="s">
        <v>157</v>
      </c>
      <c r="AC28" s="12"/>
      <c r="AE28" s="12"/>
      <c r="AF28" s="48"/>
      <c r="AG28" s="49"/>
    </row>
    <row r="29" spans="3:33" ht="15.85" customHeight="1" thickTop="1" x14ac:dyDescent="0.3">
      <c r="C29" s="37" t="s">
        <v>173</v>
      </c>
      <c r="D29" s="54">
        <v>2016</v>
      </c>
      <c r="AB29" s="139" t="s">
        <v>158</v>
      </c>
      <c r="AC29" s="12"/>
      <c r="AE29" s="12"/>
      <c r="AF29" s="48"/>
      <c r="AG29" s="49"/>
    </row>
    <row r="30" spans="3:33" ht="15.85" customHeight="1" x14ac:dyDescent="0.3">
      <c r="AB30" s="140" t="s">
        <v>207</v>
      </c>
      <c r="AC30" s="12"/>
      <c r="AE30" s="12"/>
      <c r="AF30" s="48"/>
      <c r="AG30" s="49"/>
    </row>
    <row r="31" spans="3:33" ht="15.85" customHeight="1" x14ac:dyDescent="0.3">
      <c r="C31" s="37"/>
      <c r="AB31" s="139" t="s">
        <v>159</v>
      </c>
      <c r="AC31" s="12"/>
      <c r="AE31" s="12"/>
      <c r="AF31" s="48"/>
      <c r="AG31" s="49"/>
    </row>
    <row r="32" spans="3:33" ht="15.85" customHeight="1" x14ac:dyDescent="0.3">
      <c r="C32" s="37"/>
      <c r="AB32" s="139" t="s">
        <v>8</v>
      </c>
      <c r="AC32" s="12"/>
      <c r="AE32" s="12"/>
      <c r="AF32" s="48"/>
      <c r="AG32" s="49"/>
    </row>
    <row r="33" spans="3:33" ht="15.85" customHeight="1" x14ac:dyDescent="0.3">
      <c r="C33" s="37"/>
      <c r="AB33" s="139" t="s">
        <v>152</v>
      </c>
      <c r="AC33" s="12"/>
      <c r="AE33" s="12"/>
      <c r="AF33" s="48"/>
      <c r="AG33" s="49"/>
    </row>
    <row r="34" spans="3:33" ht="15.85" customHeight="1" x14ac:dyDescent="0.3">
      <c r="AB34" s="139" t="s">
        <v>229</v>
      </c>
      <c r="AC34" s="12"/>
      <c r="AE34" s="12"/>
      <c r="AF34" s="48"/>
      <c r="AG34" s="49"/>
    </row>
    <row r="35" spans="3:33" ht="16" x14ac:dyDescent="0.3">
      <c r="C35" s="36"/>
      <c r="AB35" s="139" t="s">
        <v>230</v>
      </c>
      <c r="AC35" s="12"/>
      <c r="AE35" s="12"/>
      <c r="AF35" s="48"/>
      <c r="AG35" s="49"/>
    </row>
    <row r="36" spans="3:33" ht="16" x14ac:dyDescent="0.3">
      <c r="F36" s="56"/>
      <c r="G36" s="56"/>
      <c r="H36" s="56"/>
      <c r="I36" s="56"/>
      <c r="J36" s="56"/>
      <c r="K36" s="56"/>
      <c r="AB36" s="139" t="s">
        <v>231</v>
      </c>
      <c r="AC36" s="12"/>
      <c r="AE36" s="12"/>
      <c r="AF36" s="48"/>
      <c r="AG36" s="49"/>
    </row>
    <row r="37" spans="3:33" ht="16" x14ac:dyDescent="0.3">
      <c r="F37" s="56"/>
      <c r="G37" s="56"/>
      <c r="H37" s="56"/>
      <c r="I37" s="56"/>
      <c r="J37" s="56"/>
      <c r="K37" s="56"/>
      <c r="AB37" s="139" t="s">
        <v>9</v>
      </c>
      <c r="AC37" s="12"/>
      <c r="AE37" s="12"/>
      <c r="AF37" s="48"/>
      <c r="AG37" s="49"/>
    </row>
    <row r="38" spans="3:33" ht="16" x14ac:dyDescent="0.3">
      <c r="F38" s="56"/>
      <c r="G38" s="56"/>
      <c r="H38" s="56"/>
      <c r="I38" s="56"/>
      <c r="J38" s="56"/>
      <c r="K38" s="56"/>
      <c r="AB38" s="139" t="s">
        <v>160</v>
      </c>
      <c r="AC38" s="12"/>
      <c r="AE38" s="12"/>
      <c r="AF38" s="48"/>
      <c r="AG38" s="49"/>
    </row>
    <row r="39" spans="3:33" ht="16" x14ac:dyDescent="0.3">
      <c r="D39" s="39"/>
      <c r="E39" s="12"/>
      <c r="F39" s="57"/>
      <c r="G39" s="57"/>
      <c r="H39" s="57"/>
      <c r="I39" s="57"/>
      <c r="J39" s="57"/>
      <c r="K39" s="57"/>
      <c r="AB39" s="139" t="s">
        <v>208</v>
      </c>
      <c r="AC39" s="12"/>
      <c r="AE39" s="12"/>
      <c r="AF39" s="48"/>
      <c r="AG39" s="49"/>
    </row>
    <row r="40" spans="3:33" ht="15.85" customHeight="1" x14ac:dyDescent="0.3">
      <c r="D40" s="1"/>
      <c r="E40" s="12"/>
      <c r="F40" s="58"/>
      <c r="G40" s="56"/>
      <c r="H40" s="56"/>
      <c r="I40" s="56"/>
      <c r="J40" s="56"/>
      <c r="K40" s="56"/>
      <c r="AB40" s="139" t="s">
        <v>161</v>
      </c>
      <c r="AC40" s="12"/>
      <c r="AE40" s="12"/>
      <c r="AF40" s="48"/>
      <c r="AG40" s="49"/>
    </row>
    <row r="41" spans="3:33" ht="15.85" customHeight="1" x14ac:dyDescent="0.3">
      <c r="D41" s="39"/>
      <c r="E41" s="12"/>
      <c r="F41" s="57"/>
      <c r="G41" s="57"/>
      <c r="H41" s="57"/>
      <c r="I41" s="57"/>
      <c r="J41" s="57"/>
      <c r="K41" s="57"/>
      <c r="AB41" s="139" t="s">
        <v>144</v>
      </c>
      <c r="AC41" s="12"/>
      <c r="AE41" s="12"/>
      <c r="AF41" s="48"/>
      <c r="AG41" s="49"/>
    </row>
    <row r="42" spans="3:33" ht="15.85" customHeight="1" x14ac:dyDescent="0.3">
      <c r="D42" s="1"/>
      <c r="E42" s="12"/>
      <c r="F42" s="58"/>
      <c r="G42" s="56"/>
      <c r="H42" s="56"/>
      <c r="I42" s="56"/>
      <c r="J42" s="56"/>
      <c r="K42" s="56"/>
      <c r="AB42" s="139" t="s">
        <v>145</v>
      </c>
      <c r="AC42" s="12"/>
      <c r="AE42" s="12"/>
      <c r="AF42" s="48"/>
      <c r="AG42" s="49"/>
    </row>
    <row r="43" spans="3:33" ht="15.85" customHeight="1" x14ac:dyDescent="0.3">
      <c r="D43" s="39"/>
      <c r="E43" s="59"/>
      <c r="F43" s="57"/>
      <c r="G43" s="57"/>
      <c r="H43" s="57"/>
      <c r="I43" s="57"/>
      <c r="J43" s="57"/>
      <c r="K43" s="57"/>
      <c r="AB43" s="139" t="s">
        <v>10</v>
      </c>
      <c r="AC43" s="12"/>
      <c r="AE43" s="12"/>
      <c r="AF43" s="48"/>
      <c r="AG43" s="49"/>
    </row>
    <row r="44" spans="3:33" ht="16" x14ac:dyDescent="0.3">
      <c r="D44" s="1"/>
      <c r="E44" s="12"/>
      <c r="F44" s="60"/>
      <c r="G44" s="56"/>
      <c r="H44" s="56"/>
      <c r="I44" s="56"/>
      <c r="J44" s="56"/>
      <c r="K44" s="56"/>
      <c r="AB44" s="139" t="s">
        <v>162</v>
      </c>
      <c r="AC44" s="12"/>
      <c r="AE44" s="12"/>
      <c r="AF44" s="48"/>
      <c r="AG44" s="49"/>
    </row>
    <row r="45" spans="3:33" ht="16" x14ac:dyDescent="0.3">
      <c r="D45" s="61"/>
      <c r="E45" s="62"/>
      <c r="F45" s="57"/>
      <c r="G45" s="57"/>
      <c r="H45" s="57"/>
      <c r="I45" s="57"/>
      <c r="J45" s="57"/>
      <c r="K45" s="57"/>
      <c r="AB45" s="139" t="s">
        <v>11</v>
      </c>
      <c r="AC45" s="12"/>
      <c r="AE45" s="12"/>
      <c r="AF45" s="48"/>
      <c r="AG45" s="49"/>
    </row>
    <row r="46" spans="3:33" ht="15.35" x14ac:dyDescent="0.3">
      <c r="E46" s="12"/>
      <c r="F46" s="56"/>
      <c r="G46" s="56"/>
      <c r="H46" s="56"/>
      <c r="I46" s="56"/>
      <c r="J46" s="56"/>
      <c r="K46" s="56"/>
      <c r="AB46" s="139" t="s">
        <v>12</v>
      </c>
      <c r="AC46" s="12"/>
      <c r="AE46" s="12"/>
      <c r="AF46" s="48"/>
      <c r="AG46" s="49"/>
    </row>
    <row r="47" spans="3:33" ht="16" x14ac:dyDescent="0.3">
      <c r="D47" s="61"/>
      <c r="E47" s="61"/>
      <c r="F47" s="63"/>
      <c r="G47" s="63"/>
      <c r="H47" s="64"/>
      <c r="I47" s="64"/>
      <c r="J47" s="64"/>
      <c r="K47" s="64"/>
      <c r="AB47" s="139" t="s">
        <v>13</v>
      </c>
      <c r="AC47" s="12"/>
      <c r="AE47" s="12"/>
      <c r="AF47" s="48"/>
      <c r="AG47" s="49"/>
    </row>
    <row r="48" spans="3:33" ht="15.35" x14ac:dyDescent="0.3">
      <c r="E48" s="12"/>
      <c r="F48" s="56"/>
      <c r="G48" s="56"/>
      <c r="H48" s="56"/>
      <c r="I48" s="56"/>
      <c r="J48" s="56"/>
      <c r="K48" s="56"/>
      <c r="AB48" s="139" t="s">
        <v>232</v>
      </c>
      <c r="AC48" s="12"/>
      <c r="AE48" s="12"/>
      <c r="AF48" s="48"/>
      <c r="AG48" s="49"/>
    </row>
    <row r="49" spans="3:33" ht="15" customHeight="1" x14ac:dyDescent="0.3">
      <c r="D49" s="65"/>
      <c r="E49" s="65"/>
      <c r="F49" s="66"/>
      <c r="G49" s="66"/>
      <c r="H49" s="66"/>
      <c r="I49" s="67"/>
      <c r="J49" s="67"/>
      <c r="K49" s="67"/>
      <c r="AB49" s="139" t="s">
        <v>233</v>
      </c>
      <c r="AC49" s="12"/>
      <c r="AE49" s="12"/>
      <c r="AF49" s="48"/>
      <c r="AG49" s="49"/>
    </row>
    <row r="50" spans="3:33" ht="15" customHeight="1" x14ac:dyDescent="0.3">
      <c r="C50" s="65"/>
      <c r="D50" s="65"/>
      <c r="E50" s="65"/>
      <c r="F50" s="66"/>
      <c r="G50" s="66"/>
      <c r="H50" s="66"/>
      <c r="I50" s="67"/>
      <c r="J50" s="67"/>
      <c r="K50" s="67"/>
      <c r="AB50" s="139" t="s">
        <v>146</v>
      </c>
      <c r="AC50" s="12"/>
      <c r="AE50" s="12"/>
      <c r="AF50" s="48"/>
      <c r="AG50" s="49"/>
    </row>
    <row r="51" spans="3:33" ht="16" x14ac:dyDescent="0.3">
      <c r="F51" s="56"/>
      <c r="G51" s="56"/>
      <c r="H51" s="56"/>
      <c r="I51" s="56"/>
      <c r="J51" s="56"/>
      <c r="K51" s="56"/>
      <c r="AB51" s="139" t="s">
        <v>14</v>
      </c>
      <c r="AC51" s="12"/>
      <c r="AE51" s="12"/>
      <c r="AF51" s="48"/>
      <c r="AG51" s="49"/>
    </row>
    <row r="52" spans="3:33" ht="16" x14ac:dyDescent="0.3">
      <c r="F52" s="56"/>
      <c r="G52" s="56"/>
      <c r="H52" s="56"/>
      <c r="I52" s="56"/>
      <c r="J52" s="56"/>
      <c r="K52" s="56"/>
      <c r="AB52" s="139" t="s">
        <v>15</v>
      </c>
      <c r="AC52" s="12"/>
      <c r="AE52" s="12"/>
      <c r="AF52" s="48"/>
      <c r="AG52" s="49"/>
    </row>
    <row r="53" spans="3:33" ht="16" x14ac:dyDescent="0.3">
      <c r="AB53" s="139" t="s">
        <v>16</v>
      </c>
      <c r="AC53" s="12"/>
      <c r="AE53" s="12"/>
      <c r="AF53" s="48"/>
      <c r="AG53" s="49"/>
    </row>
    <row r="54" spans="3:33" ht="16" x14ac:dyDescent="0.3">
      <c r="AB54" s="139" t="s">
        <v>209</v>
      </c>
      <c r="AC54" s="12"/>
      <c r="AE54" s="12"/>
      <c r="AF54" s="48"/>
      <c r="AG54" s="49"/>
    </row>
    <row r="55" spans="3:33" ht="16" x14ac:dyDescent="0.3">
      <c r="AB55" s="139" t="s">
        <v>17</v>
      </c>
      <c r="AC55" s="12"/>
      <c r="AE55" s="12"/>
      <c r="AF55" s="48"/>
      <c r="AG55" s="49"/>
    </row>
    <row r="56" spans="3:33" ht="16" x14ac:dyDescent="0.3">
      <c r="AB56" s="139" t="s">
        <v>210</v>
      </c>
      <c r="AC56" s="12"/>
      <c r="AE56" s="12"/>
      <c r="AF56" s="48"/>
      <c r="AG56" s="49"/>
    </row>
    <row r="57" spans="3:33" ht="16" x14ac:dyDescent="0.3">
      <c r="AB57" s="139" t="s">
        <v>163</v>
      </c>
      <c r="AC57" s="12"/>
      <c r="AE57" s="12"/>
      <c r="AF57" s="48"/>
      <c r="AG57" s="49"/>
    </row>
    <row r="58" spans="3:33" ht="16" x14ac:dyDescent="0.3">
      <c r="AB58" s="139" t="s">
        <v>18</v>
      </c>
      <c r="AC58" s="12"/>
      <c r="AE58" s="12"/>
      <c r="AF58" s="48"/>
      <c r="AG58" s="49"/>
    </row>
    <row r="59" spans="3:33" ht="16" x14ac:dyDescent="0.3">
      <c r="AB59" s="139" t="s">
        <v>211</v>
      </c>
      <c r="AC59" s="12"/>
      <c r="AE59" s="12"/>
      <c r="AF59" s="48"/>
      <c r="AG59" s="49"/>
    </row>
    <row r="60" spans="3:33" ht="16" x14ac:dyDescent="0.3">
      <c r="AB60" s="139" t="s">
        <v>19</v>
      </c>
      <c r="AC60" s="12"/>
      <c r="AE60" s="12"/>
      <c r="AF60" s="48"/>
      <c r="AG60" s="49"/>
    </row>
    <row r="61" spans="3:33" ht="16" x14ac:dyDescent="0.3">
      <c r="AB61" s="139" t="s">
        <v>20</v>
      </c>
      <c r="AC61" s="12"/>
      <c r="AE61" s="12"/>
      <c r="AF61" s="48"/>
      <c r="AG61" s="49"/>
    </row>
    <row r="62" spans="3:33" ht="16" x14ac:dyDescent="0.3">
      <c r="AB62" s="139" t="s">
        <v>164</v>
      </c>
      <c r="AC62" s="12"/>
      <c r="AE62" s="12"/>
      <c r="AF62" s="48"/>
      <c r="AG62" s="49"/>
    </row>
    <row r="63" spans="3:33" ht="16" x14ac:dyDescent="0.3">
      <c r="AB63" s="139" t="s">
        <v>21</v>
      </c>
      <c r="AC63" s="12"/>
      <c r="AE63" s="12"/>
      <c r="AF63" s="48"/>
      <c r="AG63" s="49"/>
    </row>
    <row r="64" spans="3:33" ht="16" x14ac:dyDescent="0.3">
      <c r="AB64" s="139" t="s">
        <v>147</v>
      </c>
      <c r="AC64" s="12"/>
      <c r="AE64" s="12"/>
      <c r="AF64" s="48"/>
      <c r="AG64" s="49"/>
    </row>
    <row r="65" spans="28:33" ht="16" x14ac:dyDescent="0.3">
      <c r="AB65" s="139" t="s">
        <v>212</v>
      </c>
      <c r="AC65" s="12"/>
      <c r="AE65" s="12"/>
      <c r="AF65" s="48"/>
      <c r="AG65" s="49"/>
    </row>
    <row r="66" spans="28:33" ht="16" x14ac:dyDescent="0.3">
      <c r="AB66" s="139" t="s">
        <v>22</v>
      </c>
      <c r="AC66" s="12"/>
      <c r="AE66" s="12"/>
      <c r="AF66" s="48"/>
      <c r="AG66" s="49"/>
    </row>
    <row r="67" spans="28:33" ht="16" x14ac:dyDescent="0.3">
      <c r="AB67" s="139" t="s">
        <v>151</v>
      </c>
      <c r="AC67" s="12"/>
      <c r="AE67" s="12"/>
      <c r="AF67" s="48"/>
      <c r="AG67" s="49"/>
    </row>
    <row r="68" spans="28:33" ht="16" x14ac:dyDescent="0.3">
      <c r="AB68" s="139" t="s">
        <v>148</v>
      </c>
      <c r="AC68" s="12"/>
      <c r="AE68" s="12"/>
      <c r="AF68" s="48"/>
      <c r="AG68" s="49"/>
    </row>
    <row r="69" spans="28:33" ht="16" x14ac:dyDescent="0.3">
      <c r="AB69" s="139" t="s">
        <v>149</v>
      </c>
      <c r="AC69" s="12"/>
      <c r="AE69" s="12"/>
      <c r="AF69" s="48"/>
      <c r="AG69" s="49"/>
    </row>
    <row r="70" spans="28:33" ht="16" x14ac:dyDescent="0.3">
      <c r="AB70" s="139" t="s">
        <v>150</v>
      </c>
      <c r="AC70" s="12"/>
      <c r="AE70" s="12"/>
      <c r="AF70" s="48"/>
      <c r="AG70" s="49"/>
    </row>
    <row r="71" spans="28:33" ht="16" x14ac:dyDescent="0.3">
      <c r="AB71" s="139" t="s">
        <v>234</v>
      </c>
      <c r="AC71" s="12"/>
      <c r="AE71" s="12"/>
      <c r="AF71" s="48"/>
      <c r="AG71" s="49"/>
    </row>
    <row r="72" spans="28:33" ht="16" x14ac:dyDescent="0.3">
      <c r="AB72" s="139" t="s">
        <v>165</v>
      </c>
      <c r="AC72" s="12"/>
      <c r="AE72" s="12"/>
      <c r="AF72" s="48"/>
      <c r="AG72" s="49"/>
    </row>
    <row r="73" spans="28:33" ht="16" x14ac:dyDescent="0.3">
      <c r="AB73" s="139" t="s">
        <v>23</v>
      </c>
      <c r="AC73" s="12"/>
      <c r="AE73" s="12"/>
      <c r="AF73" s="48"/>
      <c r="AG73" s="49"/>
    </row>
    <row r="74" spans="28:33" ht="16" x14ac:dyDescent="0.3">
      <c r="AB74" s="139" t="s">
        <v>24</v>
      </c>
      <c r="AC74" s="12"/>
      <c r="AE74" s="12"/>
      <c r="AF74" s="48"/>
      <c r="AG74" s="49"/>
    </row>
    <row r="75" spans="28:33" ht="16" x14ac:dyDescent="0.3">
      <c r="AB75" s="139" t="s">
        <v>25</v>
      </c>
      <c r="AC75" s="12"/>
      <c r="AE75" s="12"/>
      <c r="AF75" s="48"/>
      <c r="AG75" s="49"/>
    </row>
    <row r="76" spans="28:33" ht="15.35" x14ac:dyDescent="0.25">
      <c r="AC76" s="12"/>
      <c r="AE76" s="12"/>
      <c r="AF76" s="48"/>
      <c r="AG76" s="49"/>
    </row>
    <row r="77" spans="28:33" ht="15.35" x14ac:dyDescent="0.25">
      <c r="AC77" s="12"/>
      <c r="AE77" s="12"/>
      <c r="AF77" s="48"/>
      <c r="AG77" s="49"/>
    </row>
    <row r="78" spans="28:33" ht="15.35" x14ac:dyDescent="0.25">
      <c r="AC78" s="12"/>
      <c r="AE78" s="12"/>
      <c r="AF78" s="48"/>
      <c r="AG78" s="49"/>
    </row>
    <row r="79" spans="28:33" ht="15.35" x14ac:dyDescent="0.25">
      <c r="AC79" s="12"/>
      <c r="AE79" s="12"/>
      <c r="AF79" s="48"/>
      <c r="AG79" s="49"/>
    </row>
    <row r="80" spans="28:33" ht="15.35" x14ac:dyDescent="0.25">
      <c r="AC80" s="12"/>
      <c r="AE80" s="12"/>
      <c r="AF80" s="48"/>
      <c r="AG80" s="49"/>
    </row>
    <row r="81" spans="29:33" ht="15.35" x14ac:dyDescent="0.25">
      <c r="AC81" s="12"/>
      <c r="AE81" s="12"/>
      <c r="AF81" s="48"/>
      <c r="AG81" s="49"/>
    </row>
    <row r="82" spans="29:33" ht="15.35" x14ac:dyDescent="0.25">
      <c r="AC82" s="12"/>
      <c r="AE82" s="12"/>
      <c r="AF82" s="48"/>
      <c r="AG82" s="49"/>
    </row>
    <row r="83" spans="29:33" ht="15.35" x14ac:dyDescent="0.25">
      <c r="AC83" s="12"/>
      <c r="AE83" s="12"/>
      <c r="AF83" s="48"/>
      <c r="AG83" s="49"/>
    </row>
    <row r="84" spans="29:33" ht="15.35" x14ac:dyDescent="0.25">
      <c r="AC84" s="12"/>
      <c r="AE84" s="12"/>
      <c r="AF84" s="48"/>
      <c r="AG84" s="49"/>
    </row>
    <row r="85" spans="29:33" ht="15.35" x14ac:dyDescent="0.25">
      <c r="AC85" s="12"/>
      <c r="AE85" s="12"/>
      <c r="AF85" s="48"/>
      <c r="AG85" s="49"/>
    </row>
    <row r="86" spans="29:33" ht="15.35" x14ac:dyDescent="0.25">
      <c r="AC86" s="12"/>
      <c r="AE86" s="12"/>
      <c r="AF86" s="48"/>
      <c r="AG86" s="49"/>
    </row>
    <row r="87" spans="29:33" ht="15.35" x14ac:dyDescent="0.25">
      <c r="AC87" s="12"/>
      <c r="AE87" s="12"/>
      <c r="AF87" s="48"/>
      <c r="AG87" s="49"/>
    </row>
    <row r="88" spans="29:33" ht="15.35" x14ac:dyDescent="0.25">
      <c r="AC88" s="12"/>
      <c r="AE88" s="12"/>
      <c r="AF88" s="48"/>
      <c r="AG88" s="49"/>
    </row>
    <row r="89" spans="29:33" ht="15.35" x14ac:dyDescent="0.25">
      <c r="AC89" s="12"/>
      <c r="AE89" s="12"/>
      <c r="AF89" s="48"/>
      <c r="AG89" s="49"/>
    </row>
    <row r="90" spans="29:33" ht="15.35" x14ac:dyDescent="0.25">
      <c r="AC90" s="12"/>
      <c r="AE90" s="12"/>
      <c r="AF90" s="49"/>
      <c r="AG90" s="49"/>
    </row>
    <row r="91" spans="29:33" ht="15.35" x14ac:dyDescent="0.25">
      <c r="AC91" s="12"/>
      <c r="AE91" s="12"/>
      <c r="AF91" s="49"/>
      <c r="AG91" s="49"/>
    </row>
    <row r="92" spans="29:33" ht="15.35" x14ac:dyDescent="0.25">
      <c r="AC92" s="12"/>
      <c r="AE92" s="12"/>
      <c r="AF92" s="49"/>
      <c r="AG92" s="49"/>
    </row>
    <row r="93" spans="29:33" ht="15.35" x14ac:dyDescent="0.25">
      <c r="AC93" s="68"/>
      <c r="AF93" s="49"/>
      <c r="AG93" s="49"/>
    </row>
    <row r="94" spans="29:33" ht="15.35" x14ac:dyDescent="0.25">
      <c r="AC94" s="68"/>
      <c r="AF94" s="49"/>
      <c r="AG94" s="49"/>
    </row>
    <row r="95" spans="29:33" ht="15.35" x14ac:dyDescent="0.25">
      <c r="AC95" s="68"/>
      <c r="AF95" s="49"/>
      <c r="AG95" s="49"/>
    </row>
    <row r="96" spans="29:33" ht="15.35" x14ac:dyDescent="0.25">
      <c r="AC96" s="68"/>
      <c r="AF96" s="49"/>
      <c r="AG96" s="49"/>
    </row>
    <row r="97" spans="29:33" ht="15.35" x14ac:dyDescent="0.25">
      <c r="AC97" s="68"/>
      <c r="AF97" s="49"/>
      <c r="AG97" s="49"/>
    </row>
    <row r="98" spans="29:33" ht="15.35" x14ac:dyDescent="0.25">
      <c r="AC98" s="68"/>
      <c r="AF98" s="49"/>
      <c r="AG98" s="49"/>
    </row>
    <row r="99" spans="29:33" ht="15.35" x14ac:dyDescent="0.25">
      <c r="AC99" s="68"/>
      <c r="AF99" s="49"/>
      <c r="AG99" s="49"/>
    </row>
    <row r="100" spans="29:33" ht="15.35" x14ac:dyDescent="0.25">
      <c r="AC100" s="68"/>
      <c r="AF100" s="49"/>
      <c r="AG100" s="49"/>
    </row>
    <row r="101" spans="29:33" ht="15.35" x14ac:dyDescent="0.25">
      <c r="AC101" s="68"/>
      <c r="AF101" s="49"/>
      <c r="AG101" s="49"/>
    </row>
    <row r="102" spans="29:33" ht="15.35" x14ac:dyDescent="0.25">
      <c r="AC102" s="68"/>
      <c r="AF102" s="49"/>
      <c r="AG102" s="49"/>
    </row>
    <row r="103" spans="29:33" ht="15.35" x14ac:dyDescent="0.25">
      <c r="AC103" s="68"/>
      <c r="AF103" s="49"/>
      <c r="AG103" s="49"/>
    </row>
    <row r="104" spans="29:33" ht="15.35" x14ac:dyDescent="0.25">
      <c r="AC104" s="68"/>
      <c r="AF104" s="49"/>
      <c r="AG104" s="49"/>
    </row>
    <row r="105" spans="29:33" ht="15.35" x14ac:dyDescent="0.25">
      <c r="AC105" s="68"/>
      <c r="AF105" s="49"/>
      <c r="AG105" s="49"/>
    </row>
    <row r="106" spans="29:33" ht="15.35" x14ac:dyDescent="0.25">
      <c r="AC106" s="68"/>
      <c r="AF106" s="49"/>
      <c r="AG106" s="49"/>
    </row>
    <row r="107" spans="29:33" ht="15.35" x14ac:dyDescent="0.25">
      <c r="AC107" s="68"/>
      <c r="AF107" s="49"/>
      <c r="AG107" s="49"/>
    </row>
    <row r="108" spans="29:33" ht="15.35" x14ac:dyDescent="0.25">
      <c r="AC108" s="68"/>
      <c r="AF108" s="49"/>
      <c r="AG108" s="49"/>
    </row>
    <row r="109" spans="29:33" ht="15.35" x14ac:dyDescent="0.25">
      <c r="AC109" s="68"/>
      <c r="AF109" s="49"/>
      <c r="AG109" s="49"/>
    </row>
    <row r="110" spans="29:33" ht="15.35" hidden="1" x14ac:dyDescent="0.25">
      <c r="AC110" s="68"/>
      <c r="AF110" s="49"/>
      <c r="AG110" s="49"/>
    </row>
    <row r="111" spans="29:33" ht="15.35" hidden="1" x14ac:dyDescent="0.25">
      <c r="AC111" s="68"/>
      <c r="AF111" s="49"/>
      <c r="AG111" s="49"/>
    </row>
    <row r="112" spans="29:33" ht="15.35" x14ac:dyDescent="0.25"/>
    <row r="113" ht="0" hidden="1" customHeight="1" x14ac:dyDescent="0.25"/>
  </sheetData>
  <sheetProtection password="F8BD"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 2016, 2017,2018"</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$AB$1:$AB$75</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2.7" x14ac:dyDescent="0.2"/>
  <cols>
    <col min="1" max="1" width="30.625" bestFit="1" customWidth="1"/>
    <col min="4" max="4" width="22.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Large Use</v>
      </c>
      <c r="B4" s="3">
        <v>4</v>
      </c>
    </row>
    <row r="5" spans="1:4" x14ac:dyDescent="0.2">
      <c r="A5" s="3" t="str">
        <f>IF('3. Rate Classes'!L21=1, '3. Rate Classes'!C21, "")</f>
        <v>Unmetered Scattered Load</v>
      </c>
      <c r="B5" s="3">
        <v>5</v>
      </c>
    </row>
    <row r="6" spans="1:4" x14ac:dyDescent="0.2">
      <c r="A6" s="3" t="str">
        <f>IF('3. Rate Classes'!L22=1, '3. Rate Classes'!C22, "")</f>
        <v>Street Lighting</v>
      </c>
      <c r="B6" s="3">
        <v>6</v>
      </c>
    </row>
    <row r="7" spans="1:4" x14ac:dyDescent="0.2">
      <c r="A7" s="3" t="str">
        <f>IF('3. Rate Classes'!L23=1, '3. Rate Classes'!C23, "")</f>
        <v>Standby Power</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view="pageBreakPreview" zoomScale="60" zoomScaleNormal="100" workbookViewId="0">
      <selection activeCell="O24" sqref="O24"/>
    </sheetView>
  </sheetViews>
  <sheetFormatPr defaultRowHeight="12.7"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5">
      <c r="C18" s="7"/>
      <c r="D18" s="7"/>
      <c r="E18" s="7"/>
      <c r="F18" s="7"/>
      <c r="G18" s="7"/>
      <c r="H18" s="7"/>
      <c r="I18" s="7"/>
      <c r="J18" s="7"/>
      <c r="K18" s="7"/>
      <c r="L18" s="7"/>
      <c r="M18" s="7"/>
    </row>
    <row r="19" spans="3:13" s="31" customFormat="1" ht="13.35" x14ac:dyDescent="0.25">
      <c r="C19" s="7"/>
      <c r="D19" s="7"/>
      <c r="E19" s="7"/>
      <c r="F19" s="7"/>
      <c r="G19" s="7"/>
      <c r="H19" s="7"/>
      <c r="J19" s="7"/>
      <c r="K19" s="7"/>
      <c r="L19" s="7"/>
      <c r="M19" s="7"/>
    </row>
    <row r="20" spans="3:13" s="31" customFormat="1" ht="15.35" x14ac:dyDescent="0.25">
      <c r="C20" s="7"/>
      <c r="D20" s="77" t="s">
        <v>133</v>
      </c>
      <c r="E20" s="7"/>
      <c r="F20" s="7"/>
      <c r="G20" s="7"/>
      <c r="H20" s="7"/>
      <c r="I20" s="77" t="s">
        <v>138</v>
      </c>
      <c r="J20" s="7"/>
      <c r="K20" s="7"/>
      <c r="L20" s="7"/>
      <c r="M20" s="7"/>
    </row>
    <row r="21" spans="3:13" s="31" customFormat="1" ht="15.35" x14ac:dyDescent="0.25">
      <c r="C21" s="7"/>
      <c r="D21" s="70"/>
      <c r="E21" s="7"/>
      <c r="F21" s="7"/>
      <c r="G21" s="7"/>
      <c r="H21" s="7"/>
      <c r="J21" s="7"/>
      <c r="K21" s="7"/>
      <c r="L21" s="7"/>
      <c r="M21" s="7"/>
    </row>
    <row r="22" spans="3:13" s="31" customFormat="1" ht="15.35" x14ac:dyDescent="0.25">
      <c r="C22" s="7"/>
      <c r="D22" s="77" t="s">
        <v>134</v>
      </c>
      <c r="E22" s="7"/>
      <c r="F22" s="7"/>
      <c r="G22" s="7"/>
      <c r="H22" s="7"/>
      <c r="I22" s="77" t="s">
        <v>139</v>
      </c>
      <c r="J22" s="7"/>
      <c r="K22" s="7"/>
      <c r="L22" s="7"/>
      <c r="M22" s="7"/>
    </row>
    <row r="23" spans="3:13" s="31" customFormat="1" ht="15.35" x14ac:dyDescent="0.25">
      <c r="C23" s="7"/>
      <c r="D23" s="70"/>
      <c r="E23" s="7"/>
      <c r="F23" s="7"/>
      <c r="G23" s="7"/>
      <c r="H23" s="7"/>
      <c r="I23" s="70"/>
      <c r="J23" s="7"/>
      <c r="K23" s="7"/>
      <c r="L23" s="7"/>
      <c r="M23" s="7"/>
    </row>
    <row r="24" spans="3:13" s="31" customFormat="1" ht="15.35" x14ac:dyDescent="0.25">
      <c r="C24" s="7"/>
      <c r="D24" s="77" t="s">
        <v>135</v>
      </c>
      <c r="E24" s="7"/>
      <c r="F24" s="7"/>
      <c r="G24" s="7"/>
      <c r="H24" s="7"/>
      <c r="I24" s="77" t="s">
        <v>140</v>
      </c>
      <c r="J24" s="7"/>
      <c r="K24" s="7"/>
      <c r="L24" s="7"/>
      <c r="M24" s="7"/>
    </row>
    <row r="25" spans="3:13" s="31" customFormat="1" ht="15.35" x14ac:dyDescent="0.25">
      <c r="C25" s="7"/>
      <c r="D25" s="70"/>
      <c r="E25" s="7"/>
      <c r="F25" s="7"/>
      <c r="G25" s="7"/>
      <c r="H25" s="7"/>
      <c r="I25" s="70"/>
      <c r="J25" s="7"/>
      <c r="K25" s="7"/>
      <c r="L25" s="7"/>
      <c r="M25" s="7"/>
    </row>
    <row r="26" spans="3:13" s="31" customFormat="1" ht="15.35" x14ac:dyDescent="0.25">
      <c r="C26" s="7"/>
      <c r="D26" s="77" t="s">
        <v>136</v>
      </c>
      <c r="E26" s="7"/>
      <c r="F26" s="7"/>
      <c r="G26" s="7"/>
      <c r="H26" s="7"/>
      <c r="I26" s="77" t="s">
        <v>218</v>
      </c>
      <c r="J26" s="7"/>
      <c r="K26" s="7"/>
      <c r="L26" s="7"/>
      <c r="M26" s="7"/>
    </row>
    <row r="27" spans="3:13" s="31" customFormat="1" ht="15.35" x14ac:dyDescent="0.25">
      <c r="C27" s="7"/>
      <c r="D27" s="70"/>
      <c r="E27" s="7"/>
      <c r="F27" s="7"/>
      <c r="G27" s="7"/>
      <c r="H27" s="7"/>
      <c r="I27" s="70"/>
      <c r="J27" s="7"/>
      <c r="K27" s="7"/>
      <c r="L27" s="7"/>
      <c r="M27" s="7"/>
    </row>
    <row r="28" spans="3:13" s="31" customFormat="1" ht="15.35" x14ac:dyDescent="0.25">
      <c r="C28" s="7"/>
      <c r="D28" s="77" t="s">
        <v>137</v>
      </c>
      <c r="E28" s="7"/>
      <c r="F28" s="7"/>
      <c r="G28" s="7"/>
      <c r="H28" s="7"/>
      <c r="I28" s="70"/>
      <c r="J28" s="7"/>
      <c r="K28" s="7"/>
      <c r="L28" s="7"/>
      <c r="M28" s="7"/>
    </row>
    <row r="29" spans="3:13" s="31" customFormat="1" ht="15.35" x14ac:dyDescent="0.25">
      <c r="C29" s="7"/>
      <c r="D29" s="70"/>
      <c r="E29" s="7"/>
      <c r="F29" s="7"/>
      <c r="G29" s="7"/>
      <c r="H29" s="7"/>
      <c r="I29" s="77"/>
      <c r="J29" s="7"/>
      <c r="K29" s="7"/>
      <c r="L29" s="7"/>
      <c r="M29" s="7"/>
    </row>
    <row r="30" spans="3:13" s="31" customFormat="1" ht="13.35" x14ac:dyDescent="0.25">
      <c r="C30" s="7"/>
      <c r="E30" s="7"/>
      <c r="F30" s="7"/>
      <c r="G30" s="7"/>
      <c r="H30" s="7"/>
      <c r="I30" s="7"/>
      <c r="J30" s="7"/>
      <c r="K30" s="7"/>
      <c r="L30" s="7"/>
      <c r="M30" s="7"/>
    </row>
    <row r="31" spans="3:13" s="31" customFormat="1" ht="15.35" x14ac:dyDescent="0.25">
      <c r="C31" s="7"/>
      <c r="D31" s="7"/>
      <c r="E31" s="7"/>
      <c r="F31" s="7"/>
      <c r="G31" s="7"/>
      <c r="H31" s="7"/>
      <c r="I31" s="77"/>
      <c r="J31" s="7"/>
      <c r="K31" s="7"/>
      <c r="L31" s="7"/>
      <c r="M31" s="7"/>
    </row>
    <row r="32" spans="3:13" s="31" customFormat="1" ht="13.35" x14ac:dyDescent="0.25">
      <c r="C32" s="7"/>
      <c r="D32" s="7"/>
      <c r="E32" s="7"/>
      <c r="F32" s="7"/>
      <c r="G32" s="7"/>
      <c r="H32" s="7"/>
      <c r="I32" s="7"/>
      <c r="J32" s="7"/>
      <c r="K32" s="7"/>
      <c r="L32" s="7"/>
      <c r="M32" s="7"/>
    </row>
    <row r="33" spans="3:13" s="31" customFormat="1" ht="13.35" x14ac:dyDescent="0.25">
      <c r="C33" s="7"/>
      <c r="D33" s="7"/>
      <c r="E33" s="7"/>
      <c r="F33" s="7"/>
      <c r="G33" s="7"/>
      <c r="H33" s="7"/>
      <c r="I33" s="7"/>
      <c r="J33" s="7"/>
      <c r="K33" s="7"/>
      <c r="L33" s="7"/>
      <c r="M33" s="7"/>
    </row>
    <row r="34" spans="3:13" s="31" customFormat="1" ht="13.35" x14ac:dyDescent="0.25">
      <c r="C34" s="7"/>
      <c r="D34" s="7"/>
      <c r="E34" s="7"/>
      <c r="F34" s="7"/>
      <c r="G34" s="7"/>
      <c r="H34" s="7"/>
      <c r="I34" s="7"/>
      <c r="J34" s="7"/>
      <c r="K34" s="7"/>
      <c r="L34" s="7"/>
      <c r="M34" s="7"/>
    </row>
    <row r="35" spans="3:13" s="31" customFormat="1" ht="13.35" x14ac:dyDescent="0.25">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F8BD"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view="pageBreakPreview" topLeftCell="B1" zoomScale="60" zoomScaleNormal="100" workbookViewId="0">
      <selection activeCell="R21" sqref="R21"/>
    </sheetView>
  </sheetViews>
  <sheetFormatPr defaultRowHeight="12.7" x14ac:dyDescent="0.2"/>
  <cols>
    <col min="1" max="1" width="0" hidden="1" customWidth="1"/>
    <col min="3" max="3" width="67.375" customWidth="1"/>
    <col min="4" max="4" width="2.625" customWidth="1"/>
    <col min="6" max="6" width="2.625" customWidth="1"/>
    <col min="7" max="7" width="13.125" customWidth="1"/>
    <col min="8" max="8" width="2.625" customWidth="1"/>
    <col min="9" max="9" width="15.375" customWidth="1"/>
    <col min="11" max="16" width="0" hidden="1" customWidth="1"/>
    <col min="21" max="22" width="9.125" customWidth="1"/>
    <col min="23" max="23" width="91.375" hidden="1" customWidth="1"/>
    <col min="24" max="43" width="9.125" customWidth="1"/>
  </cols>
  <sheetData>
    <row r="13" spans="3:9" ht="39.85" customHeight="1" x14ac:dyDescent="0.2">
      <c r="C13" s="159" t="s">
        <v>193</v>
      </c>
      <c r="D13" s="159"/>
      <c r="E13" s="159"/>
      <c r="F13" s="159"/>
      <c r="G13" s="159"/>
      <c r="H13" s="159"/>
      <c r="I13" s="159"/>
    </row>
    <row r="15" spans="3:9" ht="30.7" x14ac:dyDescent="0.25">
      <c r="C15" s="70" t="s">
        <v>174</v>
      </c>
      <c r="D15" s="70"/>
      <c r="E15" s="92" t="s">
        <v>175</v>
      </c>
      <c r="F15" s="70"/>
      <c r="G15" s="69" t="s">
        <v>194</v>
      </c>
      <c r="H15" s="70"/>
      <c r="I15" s="69" t="s">
        <v>195</v>
      </c>
    </row>
    <row r="17" spans="3:23" ht="13.35" x14ac:dyDescent="0.25">
      <c r="C17" s="91" t="s">
        <v>26</v>
      </c>
      <c r="D17" s="8"/>
      <c r="E17" s="2" t="s">
        <v>241</v>
      </c>
      <c r="F17" s="9"/>
      <c r="G17" s="130">
        <v>6.1999999999999998E-3</v>
      </c>
      <c r="H17" s="6"/>
      <c r="I17" s="130">
        <v>5.4000000000000003E-3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ht="13.35" x14ac:dyDescent="0.25">
      <c r="C18" s="91" t="s">
        <v>28</v>
      </c>
      <c r="D18" s="8"/>
      <c r="E18" s="75" t="s">
        <v>241</v>
      </c>
      <c r="F18" s="5"/>
      <c r="G18" s="131">
        <v>5.4999999999999997E-3</v>
      </c>
      <c r="H18" s="7"/>
      <c r="I18" s="131">
        <v>4.8999999999999998E-3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ht="13.35" x14ac:dyDescent="0.25">
      <c r="C19" s="91" t="s">
        <v>67</v>
      </c>
      <c r="D19" s="8"/>
      <c r="E19" s="75" t="s">
        <v>110</v>
      </c>
      <c r="F19" s="5"/>
      <c r="G19" s="131">
        <v>2.4449000000000001</v>
      </c>
      <c r="H19" s="7"/>
      <c r="I19" s="131">
        <v>2.1294</v>
      </c>
      <c r="L19">
        <f t="shared" si="0"/>
        <v>1</v>
      </c>
      <c r="M19" t="str">
        <f t="shared" si="1"/>
        <v>C19</v>
      </c>
      <c r="N19" t="str">
        <f t="shared" si="2"/>
        <v/>
      </c>
      <c r="W19" t="s">
        <v>30</v>
      </c>
    </row>
    <row r="20" spans="3:23" ht="13.35" x14ac:dyDescent="0.25">
      <c r="C20" s="91" t="s">
        <v>33</v>
      </c>
      <c r="D20" s="8"/>
      <c r="E20" s="75" t="s">
        <v>110</v>
      </c>
      <c r="F20" s="5"/>
      <c r="G20" s="131">
        <v>2.9458000000000002</v>
      </c>
      <c r="H20" s="7"/>
      <c r="I20" s="131">
        <v>2.5657000000000001</v>
      </c>
      <c r="L20">
        <f t="shared" si="0"/>
        <v>1</v>
      </c>
      <c r="M20" t="str">
        <f t="shared" si="1"/>
        <v>C20</v>
      </c>
      <c r="N20" t="str">
        <f t="shared" si="2"/>
        <v/>
      </c>
      <c r="W20" t="s">
        <v>32</v>
      </c>
    </row>
    <row r="21" spans="3:23" ht="13.35" x14ac:dyDescent="0.25">
      <c r="C21" s="91" t="s">
        <v>35</v>
      </c>
      <c r="D21" s="8"/>
      <c r="E21" s="75" t="s">
        <v>241</v>
      </c>
      <c r="F21" s="5"/>
      <c r="G21" s="131">
        <v>6.1999999999999998E-3</v>
      </c>
      <c r="H21" s="7"/>
      <c r="I21" s="131">
        <v>5.4000000000000003E-3</v>
      </c>
      <c r="L21">
        <f t="shared" si="0"/>
        <v>1</v>
      </c>
      <c r="M21" t="str">
        <f t="shared" si="1"/>
        <v>C21</v>
      </c>
      <c r="N21" t="str">
        <f t="shared" si="2"/>
        <v/>
      </c>
      <c r="W21" t="s">
        <v>34</v>
      </c>
    </row>
    <row r="22" spans="3:23" ht="13.35" x14ac:dyDescent="0.25">
      <c r="C22" s="91" t="s">
        <v>39</v>
      </c>
      <c r="D22" s="8"/>
      <c r="E22" s="75" t="s">
        <v>110</v>
      </c>
      <c r="F22" s="5"/>
      <c r="G22" s="131">
        <v>1.766</v>
      </c>
      <c r="H22" s="7"/>
      <c r="I22" s="131">
        <v>1.538</v>
      </c>
      <c r="L22">
        <f t="shared" si="0"/>
        <v>1</v>
      </c>
      <c r="M22" t="str">
        <f t="shared" si="1"/>
        <v>C22</v>
      </c>
      <c r="N22" t="str">
        <f t="shared" si="2"/>
        <v/>
      </c>
      <c r="W22" t="s">
        <v>36</v>
      </c>
    </row>
    <row r="23" spans="3:23" ht="13.35" x14ac:dyDescent="0.25">
      <c r="C23" s="91" t="s">
        <v>100</v>
      </c>
      <c r="D23" s="8"/>
      <c r="E23" s="75"/>
      <c r="F23" s="5"/>
      <c r="G23" s="135"/>
      <c r="H23" s="7"/>
      <c r="I23" s="135"/>
      <c r="L23">
        <f t="shared" si="0"/>
        <v>1</v>
      </c>
      <c r="M23" t="str">
        <f t="shared" si="1"/>
        <v>C23</v>
      </c>
      <c r="N23" t="str">
        <f t="shared" si="2"/>
        <v/>
      </c>
      <c r="W23" t="s">
        <v>38</v>
      </c>
    </row>
    <row r="24" spans="3:23" ht="13.35" x14ac:dyDescent="0.25">
      <c r="C24" s="91" t="s">
        <v>27</v>
      </c>
      <c r="D24" s="8"/>
      <c r="E24" s="75"/>
      <c r="F24" s="5"/>
      <c r="G24" s="135"/>
      <c r="H24" s="7"/>
      <c r="I24" s="135"/>
      <c r="L24">
        <f t="shared" si="0"/>
        <v>0</v>
      </c>
      <c r="M24" t="str">
        <f t="shared" si="1"/>
        <v>C24</v>
      </c>
      <c r="N24" t="str">
        <f t="shared" si="2"/>
        <v/>
      </c>
      <c r="W24" t="s">
        <v>40</v>
      </c>
    </row>
    <row r="25" spans="3:23" ht="13.35" x14ac:dyDescent="0.25">
      <c r="C25" s="91" t="s">
        <v>27</v>
      </c>
      <c r="D25" s="8"/>
      <c r="E25" s="75"/>
      <c r="F25" s="5"/>
      <c r="G25" s="135"/>
      <c r="H25" s="7"/>
      <c r="I25" s="135"/>
      <c r="L25">
        <f t="shared" si="0"/>
        <v>0</v>
      </c>
      <c r="M25" t="str">
        <f t="shared" si="1"/>
        <v>C25</v>
      </c>
      <c r="N25" t="str">
        <f t="shared" si="2"/>
        <v/>
      </c>
      <c r="W25" t="s">
        <v>41</v>
      </c>
    </row>
    <row r="26" spans="3:23" ht="13.35" x14ac:dyDescent="0.25">
      <c r="C26" s="91" t="s">
        <v>27</v>
      </c>
      <c r="D26" s="8"/>
      <c r="E26" s="76"/>
      <c r="F26" s="5"/>
      <c r="G26" s="135"/>
      <c r="H26" s="7"/>
      <c r="I26" s="135"/>
      <c r="L26">
        <f t="shared" si="0"/>
        <v>0</v>
      </c>
      <c r="M26" t="str">
        <f t="shared" si="1"/>
        <v>C26</v>
      </c>
      <c r="N26" t="str">
        <f t="shared" si="2"/>
        <v/>
      </c>
      <c r="W26" t="s">
        <v>42</v>
      </c>
    </row>
    <row r="27" spans="3:23" ht="13.35" x14ac:dyDescent="0.25">
      <c r="C27" s="91" t="s">
        <v>27</v>
      </c>
      <c r="D27" s="8"/>
      <c r="E27" s="76"/>
      <c r="F27" s="5"/>
      <c r="G27" s="135"/>
      <c r="H27" s="7"/>
      <c r="I27" s="135"/>
      <c r="L27">
        <f t="shared" si="0"/>
        <v>0</v>
      </c>
      <c r="M27" t="str">
        <f t="shared" si="1"/>
        <v>C27</v>
      </c>
      <c r="N27" t="str">
        <f t="shared" si="2"/>
        <v/>
      </c>
      <c r="W27" t="s">
        <v>43</v>
      </c>
    </row>
    <row r="28" spans="3:23" ht="13.35" x14ac:dyDescent="0.25">
      <c r="C28" s="91" t="s">
        <v>27</v>
      </c>
      <c r="D28" s="8"/>
      <c r="E28" s="76"/>
      <c r="F28" s="5"/>
      <c r="G28" s="135"/>
      <c r="H28" s="7"/>
      <c r="I28" s="135"/>
      <c r="L28">
        <f t="shared" si="0"/>
        <v>0</v>
      </c>
      <c r="M28" t="str">
        <f t="shared" si="1"/>
        <v>C28</v>
      </c>
      <c r="N28" t="str">
        <f t="shared" si="2"/>
        <v/>
      </c>
      <c r="W28" t="s">
        <v>44</v>
      </c>
    </row>
    <row r="29" spans="3:23" ht="13.35" x14ac:dyDescent="0.25">
      <c r="C29" s="91" t="s">
        <v>27</v>
      </c>
      <c r="D29" s="8"/>
      <c r="E29" s="76"/>
      <c r="F29" s="5"/>
      <c r="G29" s="135"/>
      <c r="H29" s="7"/>
      <c r="I29" s="135"/>
      <c r="L29">
        <f t="shared" si="0"/>
        <v>0</v>
      </c>
      <c r="M29" t="str">
        <f t="shared" si="1"/>
        <v>C29</v>
      </c>
      <c r="N29" t="str">
        <f t="shared" si="2"/>
        <v/>
      </c>
      <c r="W29" t="s">
        <v>45</v>
      </c>
    </row>
    <row r="30" spans="3:23" ht="13.35" x14ac:dyDescent="0.25">
      <c r="C30" s="91" t="s">
        <v>27</v>
      </c>
      <c r="D30" s="8"/>
      <c r="E30" s="76"/>
      <c r="F30" s="5"/>
      <c r="G30" s="135"/>
      <c r="H30" s="7"/>
      <c r="I30" s="135"/>
      <c r="L30">
        <f t="shared" si="0"/>
        <v>0</v>
      </c>
      <c r="M30" t="str">
        <f t="shared" si="1"/>
        <v>C30</v>
      </c>
      <c r="N30" t="str">
        <f t="shared" si="2"/>
        <v/>
      </c>
      <c r="W30" t="s">
        <v>46</v>
      </c>
    </row>
    <row r="31" spans="3:23" ht="13.35" x14ac:dyDescent="0.25">
      <c r="C31" s="91" t="s">
        <v>27</v>
      </c>
      <c r="D31" s="8"/>
      <c r="E31" s="76"/>
      <c r="F31" s="5"/>
      <c r="G31" s="135"/>
      <c r="H31" s="7"/>
      <c r="I31" s="135"/>
      <c r="L31">
        <f t="shared" si="0"/>
        <v>0</v>
      </c>
      <c r="M31" t="str">
        <f t="shared" si="1"/>
        <v>C31</v>
      </c>
      <c r="N31" t="str">
        <f t="shared" si="2"/>
        <v/>
      </c>
      <c r="W31" t="s">
        <v>47</v>
      </c>
    </row>
    <row r="32" spans="3:23" ht="13.35" x14ac:dyDescent="0.25">
      <c r="C32" s="91" t="s">
        <v>27</v>
      </c>
      <c r="D32" s="8"/>
      <c r="E32" s="76"/>
      <c r="F32" s="5"/>
      <c r="G32" s="135"/>
      <c r="H32" s="7"/>
      <c r="I32" s="135"/>
      <c r="L32">
        <f t="shared" si="0"/>
        <v>0</v>
      </c>
      <c r="M32" t="str">
        <f t="shared" si="1"/>
        <v>C32</v>
      </c>
      <c r="N32" t="str">
        <f t="shared" si="2"/>
        <v/>
      </c>
      <c r="W32" t="s">
        <v>28</v>
      </c>
    </row>
    <row r="33" spans="3:23" ht="13.35" x14ac:dyDescent="0.25">
      <c r="C33" s="91" t="s">
        <v>27</v>
      </c>
      <c r="D33" s="8"/>
      <c r="E33" s="76"/>
      <c r="F33" s="5"/>
      <c r="G33" s="135"/>
      <c r="H33" s="7"/>
      <c r="I33" s="135"/>
      <c r="L33">
        <f t="shared" si="0"/>
        <v>0</v>
      </c>
      <c r="M33" t="str">
        <f t="shared" si="1"/>
        <v>C33</v>
      </c>
      <c r="N33" t="str">
        <f t="shared" si="2"/>
        <v/>
      </c>
      <c r="W33" t="s">
        <v>48</v>
      </c>
    </row>
    <row r="34" spans="3:23" ht="13.35" x14ac:dyDescent="0.25">
      <c r="C34" s="91" t="s">
        <v>27</v>
      </c>
      <c r="D34" s="8"/>
      <c r="E34" s="76"/>
      <c r="F34" s="5"/>
      <c r="G34" s="135"/>
      <c r="H34" s="7"/>
      <c r="I34" s="135"/>
      <c r="L34">
        <f t="shared" si="0"/>
        <v>0</v>
      </c>
      <c r="M34" t="str">
        <f t="shared" si="1"/>
        <v>C34</v>
      </c>
      <c r="N34" t="str">
        <f t="shared" si="2"/>
        <v/>
      </c>
      <c r="W34" t="s">
        <v>49</v>
      </c>
    </row>
    <row r="35" spans="3:23" ht="13.35" x14ac:dyDescent="0.25">
      <c r="C35" s="91" t="s">
        <v>27</v>
      </c>
      <c r="D35" s="8"/>
      <c r="E35" s="76"/>
      <c r="F35" s="5"/>
      <c r="G35" s="135"/>
      <c r="H35" s="7"/>
      <c r="I35" s="135"/>
      <c r="L35">
        <f t="shared" si="0"/>
        <v>0</v>
      </c>
      <c r="M35" t="str">
        <f t="shared" si="1"/>
        <v>C35</v>
      </c>
      <c r="N35" t="str">
        <f t="shared" si="2"/>
        <v/>
      </c>
      <c r="W35" t="s">
        <v>50</v>
      </c>
    </row>
    <row r="36" spans="3:23" ht="13.35" x14ac:dyDescent="0.25">
      <c r="C36" s="91" t="s">
        <v>27</v>
      </c>
      <c r="D36" s="8"/>
      <c r="E36" s="76"/>
      <c r="F36" s="5"/>
      <c r="G36" s="135"/>
      <c r="H36" s="7"/>
      <c r="I36" s="135"/>
      <c r="L36">
        <f t="shared" si="0"/>
        <v>0</v>
      </c>
      <c r="M36" t="str">
        <f t="shared" si="1"/>
        <v>C36</v>
      </c>
      <c r="N36" t="str">
        <f t="shared" si="2"/>
        <v/>
      </c>
      <c r="W36" t="s">
        <v>51</v>
      </c>
    </row>
    <row r="37" spans="3:23" ht="13.35" x14ac:dyDescent="0.25">
      <c r="C37" s="91" t="s">
        <v>27</v>
      </c>
      <c r="D37" s="8"/>
      <c r="E37" s="76"/>
      <c r="F37" s="5"/>
      <c r="G37" s="135"/>
      <c r="H37" s="7"/>
      <c r="I37" s="135"/>
      <c r="L37">
        <f t="shared" si="0"/>
        <v>0</v>
      </c>
      <c r="M37" t="str">
        <f t="shared" si="1"/>
        <v>C37</v>
      </c>
      <c r="N37" t="str">
        <f t="shared" si="2"/>
        <v/>
      </c>
      <c r="W37" t="s">
        <v>52</v>
      </c>
    </row>
    <row r="38" spans="3:23" ht="13.35" x14ac:dyDescent="0.25">
      <c r="C38" s="91" t="s">
        <v>27</v>
      </c>
      <c r="D38" s="8"/>
      <c r="E38" s="76"/>
      <c r="F38" s="5"/>
      <c r="G38" s="135"/>
      <c r="H38" s="7"/>
      <c r="I38" s="135"/>
      <c r="L38">
        <f t="shared" si="0"/>
        <v>0</v>
      </c>
      <c r="M38" t="str">
        <f t="shared" si="1"/>
        <v>C38</v>
      </c>
      <c r="N38" t="str">
        <f t="shared" si="2"/>
        <v/>
      </c>
      <c r="W38" t="s">
        <v>53</v>
      </c>
    </row>
    <row r="39" spans="3:23" x14ac:dyDescent="0.2">
      <c r="C39" s="90"/>
      <c r="D39" s="8"/>
      <c r="E39" s="8"/>
      <c r="N39">
        <f>COUNTIF(N17:N38, "x")</f>
        <v>0</v>
      </c>
      <c r="W39" t="s">
        <v>54</v>
      </c>
    </row>
    <row r="40" spans="3:23" x14ac:dyDescent="0.2">
      <c r="C40" s="90"/>
      <c r="D40" s="8"/>
      <c r="E40" s="8"/>
      <c r="W40" t="s">
        <v>55</v>
      </c>
    </row>
    <row r="41" spans="3:23" x14ac:dyDescent="0.2">
      <c r="C41" s="90"/>
      <c r="D41" s="8"/>
      <c r="E41" s="8"/>
      <c r="W41" t="s">
        <v>56</v>
      </c>
    </row>
    <row r="42" spans="3:23" x14ac:dyDescent="0.2">
      <c r="W42" t="s">
        <v>57</v>
      </c>
    </row>
    <row r="43" spans="3:23" x14ac:dyDescent="0.2">
      <c r="W43" t="s">
        <v>58</v>
      </c>
    </row>
    <row r="44" spans="3:23" x14ac:dyDescent="0.2">
      <c r="W44" t="s">
        <v>59</v>
      </c>
    </row>
    <row r="45" spans="3:23" x14ac:dyDescent="0.2">
      <c r="W45" t="s">
        <v>29</v>
      </c>
    </row>
    <row r="46" spans="3:23" x14ac:dyDescent="0.2">
      <c r="W46" t="s">
        <v>60</v>
      </c>
    </row>
    <row r="47" spans="3:23" x14ac:dyDescent="0.2">
      <c r="W47" t="s">
        <v>61</v>
      </c>
    </row>
    <row r="48" spans="3:23" x14ac:dyDescent="0.2">
      <c r="W48" t="s">
        <v>62</v>
      </c>
    </row>
    <row r="49" spans="23:23" x14ac:dyDescent="0.2">
      <c r="W49" t="s">
        <v>63</v>
      </c>
    </row>
    <row r="50" spans="23:23" x14ac:dyDescent="0.2">
      <c r="W50" t="s">
        <v>64</v>
      </c>
    </row>
    <row r="51" spans="23:23" x14ac:dyDescent="0.2">
      <c r="W51" t="s">
        <v>65</v>
      </c>
    </row>
    <row r="52" spans="23:23" x14ac:dyDescent="0.2">
      <c r="W52" t="s">
        <v>66</v>
      </c>
    </row>
    <row r="53" spans="23:23" x14ac:dyDescent="0.2">
      <c r="W53" t="s">
        <v>67</v>
      </c>
    </row>
    <row r="54" spans="23:23" x14ac:dyDescent="0.2">
      <c r="W54" t="s">
        <v>68</v>
      </c>
    </row>
    <row r="55" spans="23:23" x14ac:dyDescent="0.2">
      <c r="W55" t="s">
        <v>69</v>
      </c>
    </row>
    <row r="56" spans="23:23" x14ac:dyDescent="0.2">
      <c r="W56" t="s">
        <v>70</v>
      </c>
    </row>
    <row r="57" spans="23:23" x14ac:dyDescent="0.2">
      <c r="W57" t="s">
        <v>71</v>
      </c>
    </row>
    <row r="58" spans="23:23" x14ac:dyDescent="0.2">
      <c r="W58" t="s">
        <v>72</v>
      </c>
    </row>
    <row r="59" spans="23:23" x14ac:dyDescent="0.2">
      <c r="W59" t="s">
        <v>73</v>
      </c>
    </row>
    <row r="60" spans="23:23" x14ac:dyDescent="0.2">
      <c r="W60" t="s">
        <v>74</v>
      </c>
    </row>
    <row r="61" spans="23:23" x14ac:dyDescent="0.2">
      <c r="W61" t="s">
        <v>31</v>
      </c>
    </row>
    <row r="62" spans="23:23" x14ac:dyDescent="0.2">
      <c r="W62" t="s">
        <v>75</v>
      </c>
    </row>
    <row r="63" spans="23:23" x14ac:dyDescent="0.2">
      <c r="W63" t="s">
        <v>76</v>
      </c>
    </row>
    <row r="64" spans="23:23" x14ac:dyDescent="0.2">
      <c r="W64" t="s">
        <v>77</v>
      </c>
    </row>
    <row r="65" spans="23:23" x14ac:dyDescent="0.2">
      <c r="W65" t="s">
        <v>78</v>
      </c>
    </row>
    <row r="66" spans="23:23" x14ac:dyDescent="0.2">
      <c r="W66" t="s">
        <v>79</v>
      </c>
    </row>
    <row r="67" spans="23:23" x14ac:dyDescent="0.2">
      <c r="W67" t="s">
        <v>80</v>
      </c>
    </row>
    <row r="68" spans="23:23" x14ac:dyDescent="0.2">
      <c r="W68" t="s">
        <v>81</v>
      </c>
    </row>
    <row r="69" spans="23:23" x14ac:dyDescent="0.2">
      <c r="W69" t="s">
        <v>82</v>
      </c>
    </row>
    <row r="70" spans="23:23" x14ac:dyDescent="0.2">
      <c r="W70" t="s">
        <v>83</v>
      </c>
    </row>
    <row r="71" spans="23:23" x14ac:dyDescent="0.2">
      <c r="W71" t="s">
        <v>84</v>
      </c>
    </row>
    <row r="72" spans="23:23" x14ac:dyDescent="0.2">
      <c r="W72" t="s">
        <v>85</v>
      </c>
    </row>
    <row r="73" spans="23:23" x14ac:dyDescent="0.2">
      <c r="W73" t="s">
        <v>86</v>
      </c>
    </row>
    <row r="74" spans="23:23" x14ac:dyDescent="0.2">
      <c r="W74" t="s">
        <v>87</v>
      </c>
    </row>
    <row r="75" spans="23:23" x14ac:dyDescent="0.2">
      <c r="W75" t="s">
        <v>88</v>
      </c>
    </row>
    <row r="76" spans="23:23" x14ac:dyDescent="0.2">
      <c r="W76" t="s">
        <v>89</v>
      </c>
    </row>
    <row r="77" spans="23:23" x14ac:dyDescent="0.2">
      <c r="W77" t="s">
        <v>90</v>
      </c>
    </row>
    <row r="78" spans="23:23" x14ac:dyDescent="0.2">
      <c r="W78" t="s">
        <v>91</v>
      </c>
    </row>
    <row r="79" spans="23:23" x14ac:dyDescent="0.2">
      <c r="W79" t="s">
        <v>92</v>
      </c>
    </row>
    <row r="80" spans="23:23" x14ac:dyDescent="0.2">
      <c r="W80" t="s">
        <v>33</v>
      </c>
    </row>
    <row r="81" spans="23:23" x14ac:dyDescent="0.2">
      <c r="W81" t="s">
        <v>93</v>
      </c>
    </row>
    <row r="82" spans="23:23" x14ac:dyDescent="0.2">
      <c r="W82" t="s">
        <v>94</v>
      </c>
    </row>
    <row r="83" spans="23:23" x14ac:dyDescent="0.2">
      <c r="W83" t="s">
        <v>95</v>
      </c>
    </row>
    <row r="84" spans="23:23" x14ac:dyDescent="0.2">
      <c r="W84" t="s">
        <v>96</v>
      </c>
    </row>
    <row r="85" spans="23:23" x14ac:dyDescent="0.2">
      <c r="W85" t="s">
        <v>35</v>
      </c>
    </row>
    <row r="86" spans="23:23" x14ac:dyDescent="0.2">
      <c r="W86" t="s">
        <v>37</v>
      </c>
    </row>
    <row r="87" spans="23:23" x14ac:dyDescent="0.2">
      <c r="W87" t="s">
        <v>39</v>
      </c>
    </row>
    <row r="88" spans="23:23" x14ac:dyDescent="0.2">
      <c r="W88" t="s">
        <v>97</v>
      </c>
    </row>
    <row r="89" spans="23:23" x14ac:dyDescent="0.2">
      <c r="W89" t="s">
        <v>98</v>
      </c>
    </row>
    <row r="90" spans="23:23" x14ac:dyDescent="0.2">
      <c r="W90" t="s">
        <v>99</v>
      </c>
    </row>
    <row r="91" spans="23:23" x14ac:dyDescent="0.2">
      <c r="W91" t="s">
        <v>100</v>
      </c>
    </row>
    <row r="92" spans="23:23" x14ac:dyDescent="0.2">
      <c r="W92" t="s">
        <v>101</v>
      </c>
    </row>
    <row r="93" spans="23:23" x14ac:dyDescent="0.2">
      <c r="W93" t="s">
        <v>102</v>
      </c>
    </row>
    <row r="94" spans="23:23" x14ac:dyDescent="0.2">
      <c r="W94" t="s">
        <v>103</v>
      </c>
    </row>
    <row r="95" spans="23:23" x14ac:dyDescent="0.2">
      <c r="W95" t="s">
        <v>104</v>
      </c>
    </row>
    <row r="96" spans="23:23" x14ac:dyDescent="0.2">
      <c r="W96" t="s">
        <v>105</v>
      </c>
    </row>
    <row r="97" spans="23:23" x14ac:dyDescent="0.2">
      <c r="W97" t="s">
        <v>106</v>
      </c>
    </row>
    <row r="98" spans="23:23" x14ac:dyDescent="0.2">
      <c r="W98" t="s">
        <v>107</v>
      </c>
    </row>
    <row r="99" spans="23:23" x14ac:dyDescent="0.2">
      <c r="W99" t="s">
        <v>108</v>
      </c>
    </row>
    <row r="100" spans="23:23" x14ac:dyDescent="0.2">
      <c r="W100" t="s">
        <v>109</v>
      </c>
    </row>
  </sheetData>
  <sheetProtection password="F8BD"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view="pageBreakPreview" topLeftCell="B1" zoomScale="60" zoomScaleNormal="100" workbookViewId="0">
      <selection activeCell="F27" sqref="F27"/>
    </sheetView>
  </sheetViews>
  <sheetFormatPr defaultColWidth="9.125" defaultRowHeight="12.7" x14ac:dyDescent="0.2"/>
  <cols>
    <col min="1" max="1" width="2.25" style="12" customWidth="1"/>
    <col min="2" max="2" width="59.125" style="12" bestFit="1" customWidth="1"/>
    <col min="3" max="3" width="18.25" style="12" bestFit="1" customWidth="1"/>
    <col min="4" max="4" width="17.875" style="93" customWidth="1"/>
    <col min="5" max="5" width="8.75" style="93" customWidth="1"/>
    <col min="6" max="8" width="16.125" style="93" customWidth="1"/>
    <col min="9" max="9" width="17.875" style="93" customWidth="1"/>
    <col min="10" max="10" width="14.75" style="12" customWidth="1"/>
    <col min="11" max="16384" width="9.125" style="12"/>
  </cols>
  <sheetData>
    <row r="13" spans="2:9" ht="42.85" customHeight="1" x14ac:dyDescent="0.2">
      <c r="B13" s="160"/>
      <c r="C13" s="160"/>
      <c r="D13" s="160"/>
      <c r="E13" s="160"/>
      <c r="F13" s="160"/>
      <c r="G13" s="160"/>
      <c r="H13" s="160"/>
      <c r="I13" s="160"/>
    </row>
    <row r="14" spans="2:9" x14ac:dyDescent="0.2">
      <c r="D14" s="12"/>
      <c r="E14" s="12"/>
      <c r="F14" s="12"/>
      <c r="G14" s="12"/>
      <c r="H14" s="12"/>
      <c r="I14" s="12"/>
    </row>
    <row r="15" spans="2:9" ht="44.7" thickBot="1" x14ac:dyDescent="0.3">
      <c r="B15" s="94" t="s">
        <v>174</v>
      </c>
      <c r="C15" s="94" t="s">
        <v>111</v>
      </c>
      <c r="D15" s="95" t="s">
        <v>175</v>
      </c>
      <c r="E15" s="96" t="s">
        <v>112</v>
      </c>
      <c r="F15" s="97" t="s">
        <v>190</v>
      </c>
      <c r="G15" s="97" t="s">
        <v>191</v>
      </c>
      <c r="H15" s="98" t="s">
        <v>214</v>
      </c>
      <c r="I15" s="99" t="s">
        <v>176</v>
      </c>
    </row>
    <row r="17" spans="2:9" x14ac:dyDescent="0.2">
      <c r="B17" s="12" t="s">
        <v>26</v>
      </c>
      <c r="C17" s="12" t="s">
        <v>242</v>
      </c>
      <c r="D17" s="93" t="s">
        <v>241</v>
      </c>
      <c r="E17" s="141">
        <v>6.1999999999999998E-3</v>
      </c>
      <c r="F17" s="145">
        <v>176056574.80000001</v>
      </c>
      <c r="G17" s="145">
        <v>0</v>
      </c>
      <c r="H17" s="146">
        <v>1.0392999999999999</v>
      </c>
      <c r="I17" s="142">
        <f>F17*H17</f>
        <v>182975598.18963999</v>
      </c>
    </row>
    <row r="18" spans="2:9" x14ac:dyDescent="0.2">
      <c r="B18" s="12" t="s">
        <v>26</v>
      </c>
      <c r="C18" s="12" t="s">
        <v>243</v>
      </c>
      <c r="D18" s="93" t="s">
        <v>241</v>
      </c>
      <c r="E18" s="141">
        <v>5.4000000000000003E-3</v>
      </c>
      <c r="F18" s="145">
        <v>176056574.80000001</v>
      </c>
      <c r="G18" s="145">
        <v>0</v>
      </c>
      <c r="H18" s="146">
        <v>1.0392999999999999</v>
      </c>
      <c r="I18" s="142">
        <f>F18*H18</f>
        <v>182975598.18963999</v>
      </c>
    </row>
    <row r="19" spans="2:9" x14ac:dyDescent="0.2">
      <c r="B19" s="12" t="s">
        <v>28</v>
      </c>
      <c r="C19" s="12" t="s">
        <v>242</v>
      </c>
      <c r="D19" s="93" t="s">
        <v>241</v>
      </c>
      <c r="E19" s="141">
        <v>5.4999999999999997E-3</v>
      </c>
      <c r="F19" s="145">
        <v>87047731.200000003</v>
      </c>
      <c r="G19" s="145">
        <v>0</v>
      </c>
      <c r="H19" s="146">
        <v>1.0392999999999999</v>
      </c>
      <c r="I19" s="142">
        <f>F19*H19</f>
        <v>90468707.036159992</v>
      </c>
    </row>
    <row r="20" spans="2:9" x14ac:dyDescent="0.2">
      <c r="B20" s="12" t="s">
        <v>28</v>
      </c>
      <c r="C20" s="12" t="s">
        <v>243</v>
      </c>
      <c r="D20" s="93" t="s">
        <v>241</v>
      </c>
      <c r="E20" s="141">
        <v>4.8999999999999998E-3</v>
      </c>
      <c r="F20" s="145">
        <v>87047731.200000003</v>
      </c>
      <c r="G20" s="145">
        <v>0</v>
      </c>
      <c r="H20" s="143">
        <v>1.0392999999999999</v>
      </c>
      <c r="I20" s="142">
        <f>F20*H20</f>
        <v>90468707.036159992</v>
      </c>
    </row>
    <row r="21" spans="2:9" x14ac:dyDescent="0.2">
      <c r="B21" s="12" t="s">
        <v>67</v>
      </c>
      <c r="C21" s="12" t="s">
        <v>242</v>
      </c>
      <c r="D21" s="93" t="s">
        <v>110</v>
      </c>
      <c r="E21" s="141">
        <v>2.4449000000000001</v>
      </c>
      <c r="F21" s="145">
        <v>263290212.5</v>
      </c>
      <c r="G21" s="145">
        <v>649833.6</v>
      </c>
    </row>
    <row r="22" spans="2:9" x14ac:dyDescent="0.2">
      <c r="B22" s="12" t="s">
        <v>67</v>
      </c>
      <c r="C22" s="12" t="s">
        <v>243</v>
      </c>
      <c r="D22" s="93" t="s">
        <v>110</v>
      </c>
      <c r="E22" s="141">
        <v>2.1294</v>
      </c>
      <c r="F22" s="145">
        <v>263290212.5</v>
      </c>
      <c r="G22" s="145">
        <v>649833.6</v>
      </c>
    </row>
    <row r="23" spans="2:9" x14ac:dyDescent="0.2">
      <c r="B23" s="12" t="s">
        <v>33</v>
      </c>
      <c r="C23" s="12" t="s">
        <v>242</v>
      </c>
      <c r="D23" s="93" t="s">
        <v>110</v>
      </c>
      <c r="E23" s="141">
        <v>2.9458000000000002</v>
      </c>
      <c r="F23" s="145">
        <v>158182936.5</v>
      </c>
      <c r="G23" s="145">
        <v>285841.7</v>
      </c>
    </row>
    <row r="24" spans="2:9" x14ac:dyDescent="0.2">
      <c r="B24" s="12" t="s">
        <v>33</v>
      </c>
      <c r="C24" s="12" t="s">
        <v>243</v>
      </c>
      <c r="D24" s="93" t="s">
        <v>110</v>
      </c>
      <c r="E24" s="141">
        <v>2.5657000000000001</v>
      </c>
      <c r="F24" s="145">
        <v>158182936.5</v>
      </c>
      <c r="G24" s="145">
        <v>285841.7</v>
      </c>
    </row>
    <row r="25" spans="2:9" x14ac:dyDescent="0.2">
      <c r="B25" s="12" t="s">
        <v>35</v>
      </c>
      <c r="C25" s="12" t="s">
        <v>242</v>
      </c>
      <c r="D25" s="93" t="s">
        <v>241</v>
      </c>
      <c r="E25" s="141">
        <v>6.1999999999999998E-3</v>
      </c>
      <c r="F25" s="145">
        <v>1270088.7</v>
      </c>
      <c r="G25" s="145">
        <v>0</v>
      </c>
      <c r="H25" s="146">
        <v>1.0392999999999999</v>
      </c>
      <c r="I25" s="142">
        <f>F25*H25</f>
        <v>1320003.1859099998</v>
      </c>
    </row>
    <row r="26" spans="2:9" x14ac:dyDescent="0.2">
      <c r="B26" s="12" t="s">
        <v>35</v>
      </c>
      <c r="C26" s="12" t="s">
        <v>243</v>
      </c>
      <c r="D26" s="93" t="s">
        <v>241</v>
      </c>
      <c r="E26" s="141">
        <v>5.4000000000000003E-3</v>
      </c>
      <c r="F26" s="145">
        <v>1270088.7</v>
      </c>
      <c r="G26" s="145">
        <v>0</v>
      </c>
      <c r="H26" s="143">
        <v>1.0392999999999999</v>
      </c>
      <c r="I26" s="142">
        <f>F26*H26</f>
        <v>1320003.1859099998</v>
      </c>
    </row>
    <row r="27" spans="2:9" x14ac:dyDescent="0.2">
      <c r="B27" s="12" t="s">
        <v>39</v>
      </c>
      <c r="C27" s="12" t="s">
        <v>242</v>
      </c>
      <c r="D27" s="93" t="s">
        <v>110</v>
      </c>
      <c r="E27" s="141">
        <v>1.766</v>
      </c>
      <c r="F27" s="145">
        <v>1981443.2</v>
      </c>
      <c r="G27" s="145">
        <v>5508</v>
      </c>
    </row>
    <row r="28" spans="2:9" x14ac:dyDescent="0.2">
      <c r="B28" s="12" t="s">
        <v>39</v>
      </c>
      <c r="C28" s="12" t="s">
        <v>243</v>
      </c>
      <c r="D28" s="93" t="s">
        <v>110</v>
      </c>
      <c r="E28" s="141">
        <v>1.538</v>
      </c>
      <c r="F28" s="145">
        <v>1981443.2</v>
      </c>
      <c r="G28" s="145">
        <v>5508</v>
      </c>
    </row>
    <row r="29" spans="2:9" x14ac:dyDescent="0.2">
      <c r="B29" s="12" t="s">
        <v>100</v>
      </c>
      <c r="C29" s="12" t="s">
        <v>242</v>
      </c>
      <c r="E29" s="141"/>
      <c r="F29" s="145"/>
      <c r="G29" s="145"/>
      <c r="H29" s="146"/>
      <c r="I29" s="142">
        <f>F29*H29</f>
        <v>0</v>
      </c>
    </row>
    <row r="30" spans="2:9" x14ac:dyDescent="0.2">
      <c r="B30" s="12" t="s">
        <v>100</v>
      </c>
      <c r="C30" s="12" t="s">
        <v>243</v>
      </c>
      <c r="E30" s="141"/>
      <c r="F30" s="144"/>
      <c r="G30" s="144"/>
      <c r="H30" s="143"/>
      <c r="I30" s="142">
        <f>F30*H30</f>
        <v>0</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view="pageBreakPreview" zoomScale="60" zoomScaleNormal="60" workbookViewId="0">
      <pane ySplit="16" topLeftCell="A17" activePane="bottomLeft" state="frozenSplit"/>
      <selection activeCell="I48" sqref="I48"/>
      <selection pane="bottomLeft" activeCell="G27" sqref="G27"/>
    </sheetView>
  </sheetViews>
  <sheetFormatPr defaultRowHeight="12.7" x14ac:dyDescent="0.2"/>
  <cols>
    <col min="1" max="1" width="1.125" customWidth="1"/>
    <col min="2" max="2" width="69" customWidth="1"/>
    <col min="3" max="3" width="15.375" customWidth="1"/>
    <col min="5" max="6" width="19.75" customWidth="1"/>
    <col min="7" max="7" width="6.25" customWidth="1"/>
    <col min="8" max="8" width="19.75" customWidth="1"/>
    <col min="9" max="9" width="5.375" customWidth="1"/>
    <col min="10" max="10" width="19.75" customWidth="1"/>
  </cols>
  <sheetData>
    <row r="13" spans="2:10" ht="3.85" customHeight="1" x14ac:dyDescent="0.2"/>
    <row r="14" spans="2:10" ht="3.85" customHeight="1" x14ac:dyDescent="0.2"/>
    <row r="15" spans="2:10" ht="3.85" customHeight="1" x14ac:dyDescent="0.2">
      <c r="B15" s="73"/>
      <c r="C15" s="74"/>
      <c r="D15" s="4"/>
      <c r="E15" s="74"/>
      <c r="F15" s="74"/>
      <c r="G15" s="4"/>
      <c r="H15" s="74"/>
      <c r="I15" s="4"/>
      <c r="J15" s="74"/>
    </row>
    <row r="16" spans="2:10" ht="3.85" customHeight="1" x14ac:dyDescent="0.2"/>
    <row r="17" spans="2:10" ht="15.35" x14ac:dyDescent="0.25">
      <c r="B17" s="10"/>
      <c r="C17" s="10"/>
      <c r="D17" s="11"/>
      <c r="E17" s="14"/>
      <c r="F17" s="14"/>
      <c r="G17" s="10"/>
      <c r="H17" s="14"/>
      <c r="I17" s="10"/>
    </row>
    <row r="18" spans="2:10" ht="15.35" x14ac:dyDescent="0.25">
      <c r="B18" s="100" t="s">
        <v>188</v>
      </c>
      <c r="C18" s="101" t="s">
        <v>175</v>
      </c>
      <c r="D18" s="102"/>
      <c r="E18" s="167">
        <v>2017</v>
      </c>
      <c r="F18" s="167"/>
      <c r="G18" s="102"/>
      <c r="H18" s="101">
        <v>2018</v>
      </c>
      <c r="I18" s="102"/>
      <c r="J18" s="101">
        <v>2019</v>
      </c>
    </row>
    <row r="19" spans="2:10" ht="15.35" x14ac:dyDescent="0.25">
      <c r="B19" s="102"/>
      <c r="C19" s="102"/>
      <c r="D19" s="102"/>
      <c r="E19" s="102"/>
      <c r="F19" s="102"/>
      <c r="G19" s="102"/>
      <c r="H19" s="102"/>
      <c r="I19" s="102"/>
      <c r="J19" s="102"/>
    </row>
    <row r="20" spans="2:10" ht="15.35" x14ac:dyDescent="0.25">
      <c r="B20" s="55" t="s">
        <v>111</v>
      </c>
      <c r="C20" s="55"/>
      <c r="D20" s="103"/>
      <c r="E20" s="165" t="s">
        <v>112</v>
      </c>
      <c r="F20" s="165"/>
      <c r="G20" s="103"/>
      <c r="H20" s="40" t="s">
        <v>112</v>
      </c>
      <c r="I20" s="103"/>
      <c r="J20" s="40" t="s">
        <v>112</v>
      </c>
    </row>
    <row r="21" spans="2:10" ht="15.35" x14ac:dyDescent="0.25">
      <c r="B21" s="102"/>
      <c r="C21" s="102"/>
      <c r="D21" s="102"/>
      <c r="E21" s="102"/>
      <c r="F21" s="102"/>
      <c r="G21" s="102"/>
      <c r="H21" s="102"/>
      <c r="I21" s="102"/>
      <c r="J21" s="102"/>
    </row>
    <row r="22" spans="2:10" ht="15.35" x14ac:dyDescent="0.25">
      <c r="B22" s="104" t="s">
        <v>113</v>
      </c>
      <c r="C22" s="105" t="s">
        <v>110</v>
      </c>
      <c r="D22" s="106"/>
      <c r="E22" s="162">
        <v>3.66</v>
      </c>
      <c r="F22" s="162"/>
      <c r="G22" s="106"/>
      <c r="H22" s="137">
        <v>3.61</v>
      </c>
      <c r="I22" s="103"/>
      <c r="J22" s="108">
        <v>3.61</v>
      </c>
    </row>
    <row r="23" spans="2:10" ht="15.35" x14ac:dyDescent="0.25">
      <c r="B23" s="106"/>
      <c r="C23" s="106"/>
      <c r="D23" s="106"/>
      <c r="E23" s="107"/>
      <c r="F23" s="107"/>
      <c r="G23" s="106"/>
      <c r="H23" s="137"/>
      <c r="I23" s="103"/>
      <c r="J23" s="107"/>
    </row>
    <row r="24" spans="2:10" ht="15.35" x14ac:dyDescent="0.25">
      <c r="B24" s="104" t="s">
        <v>114</v>
      </c>
      <c r="C24" s="105" t="s">
        <v>110</v>
      </c>
      <c r="D24" s="106"/>
      <c r="E24" s="162">
        <v>0.87</v>
      </c>
      <c r="F24" s="162"/>
      <c r="G24" s="106"/>
      <c r="H24" s="137">
        <v>0.95</v>
      </c>
      <c r="I24" s="103"/>
      <c r="J24" s="108">
        <v>0.95</v>
      </c>
    </row>
    <row r="25" spans="2:10" ht="15.35" x14ac:dyDescent="0.25">
      <c r="B25" s="106"/>
      <c r="C25" s="106"/>
      <c r="D25" s="106"/>
      <c r="E25" s="107"/>
      <c r="F25" s="107"/>
      <c r="G25" s="106"/>
      <c r="H25" s="137"/>
      <c r="I25" s="103"/>
      <c r="J25" s="107"/>
    </row>
    <row r="26" spans="2:10" ht="15.35" x14ac:dyDescent="0.25">
      <c r="B26" s="104" t="s">
        <v>115</v>
      </c>
      <c r="C26" s="105" t="s">
        <v>110</v>
      </c>
      <c r="D26" s="106"/>
      <c r="E26" s="162">
        <v>2.02</v>
      </c>
      <c r="F26" s="162"/>
      <c r="G26" s="106"/>
      <c r="H26" s="137">
        <v>2.34</v>
      </c>
      <c r="I26" s="103"/>
      <c r="J26" s="108">
        <v>2.34</v>
      </c>
    </row>
    <row r="27" spans="2:10" ht="15.35" x14ac:dyDescent="0.25">
      <c r="B27" s="102"/>
      <c r="C27" s="102"/>
      <c r="D27" s="102"/>
      <c r="E27" s="102"/>
      <c r="F27" s="102"/>
      <c r="G27" s="102"/>
      <c r="H27" s="102"/>
      <c r="I27" s="102"/>
      <c r="J27" s="102"/>
    </row>
    <row r="28" spans="2:10" ht="15.35" x14ac:dyDescent="0.25">
      <c r="B28" s="102"/>
      <c r="C28" s="102"/>
      <c r="D28" s="102"/>
      <c r="E28" s="102"/>
      <c r="F28" s="102"/>
      <c r="G28" s="102"/>
      <c r="H28" s="102"/>
      <c r="I28" s="102"/>
      <c r="J28" s="102"/>
    </row>
    <row r="29" spans="2:10" ht="15.35" x14ac:dyDescent="0.25">
      <c r="B29" s="100" t="s">
        <v>189</v>
      </c>
      <c r="C29" s="101" t="s">
        <v>175</v>
      </c>
      <c r="D29" s="102"/>
      <c r="E29" s="167">
        <v>2017</v>
      </c>
      <c r="F29" s="167"/>
      <c r="G29" s="102"/>
      <c r="H29" s="101">
        <v>2018</v>
      </c>
      <c r="I29" s="102"/>
      <c r="J29" s="101">
        <v>2019</v>
      </c>
    </row>
    <row r="30" spans="2:10" ht="15.35" x14ac:dyDescent="0.25">
      <c r="B30" s="100"/>
      <c r="C30" s="101"/>
      <c r="D30" s="102"/>
      <c r="E30" s="136"/>
      <c r="F30" s="119"/>
      <c r="G30" s="102"/>
      <c r="I30" s="102"/>
    </row>
    <row r="31" spans="2:10" ht="15.35" x14ac:dyDescent="0.25">
      <c r="B31" s="13"/>
      <c r="C31" s="109"/>
      <c r="D31" s="102"/>
      <c r="E31" s="110"/>
      <c r="F31" s="110"/>
      <c r="G31" s="110"/>
      <c r="H31" s="110"/>
      <c r="I31" s="110"/>
      <c r="J31" s="102"/>
    </row>
    <row r="32" spans="2:10" ht="3" customHeight="1" x14ac:dyDescent="0.25">
      <c r="B32" s="110"/>
      <c r="C32" s="109"/>
      <c r="D32" s="102"/>
      <c r="E32" s="14"/>
      <c r="F32" s="14"/>
      <c r="G32" s="110"/>
      <c r="H32" s="14"/>
      <c r="I32" s="110"/>
      <c r="J32" s="102"/>
    </row>
    <row r="33" spans="2:10" ht="3" customHeight="1" x14ac:dyDescent="0.25">
      <c r="B33" s="102"/>
      <c r="C33" s="102"/>
      <c r="D33" s="102"/>
      <c r="E33" s="102"/>
      <c r="F33" s="102"/>
      <c r="G33" s="102"/>
      <c r="H33" s="102"/>
      <c r="I33" s="102"/>
      <c r="J33" s="102"/>
    </row>
    <row r="34" spans="2:10" ht="15.35" x14ac:dyDescent="0.25">
      <c r="B34" s="55" t="s">
        <v>111</v>
      </c>
      <c r="C34" s="55"/>
      <c r="D34" s="103"/>
      <c r="E34" s="165" t="s">
        <v>112</v>
      </c>
      <c r="F34" s="165"/>
      <c r="G34" s="103"/>
      <c r="H34" s="40" t="s">
        <v>112</v>
      </c>
      <c r="I34" s="102"/>
      <c r="J34" s="40" t="s">
        <v>112</v>
      </c>
    </row>
    <row r="35" spans="2:10" ht="15.35" x14ac:dyDescent="0.25">
      <c r="B35" s="102"/>
      <c r="C35" s="102"/>
      <c r="D35" s="102"/>
      <c r="E35" s="102"/>
      <c r="F35" s="102"/>
      <c r="G35" s="102"/>
      <c r="H35" s="102"/>
      <c r="I35" s="102"/>
      <c r="J35" s="102"/>
    </row>
    <row r="36" spans="2:10" ht="15.35" x14ac:dyDescent="0.25">
      <c r="B36" s="104" t="s">
        <v>113</v>
      </c>
      <c r="C36" s="105" t="s">
        <v>110</v>
      </c>
      <c r="D36" s="106"/>
      <c r="E36" s="168">
        <v>3.1941999999999999</v>
      </c>
      <c r="F36" s="168"/>
      <c r="G36" s="106"/>
      <c r="H36" s="120">
        <v>3.1941999999999999</v>
      </c>
      <c r="I36" s="110"/>
      <c r="J36" s="133">
        <v>3.1941999999999999</v>
      </c>
    </row>
    <row r="37" spans="2:10" ht="15.35" x14ac:dyDescent="0.25">
      <c r="B37" s="110"/>
      <c r="C37" s="110"/>
      <c r="D37" s="110"/>
      <c r="E37" s="120"/>
      <c r="F37" s="120"/>
      <c r="G37" s="110"/>
      <c r="H37" s="120"/>
      <c r="I37" s="110"/>
      <c r="J37" s="134"/>
    </row>
    <row r="38" spans="2:10" ht="15.35" x14ac:dyDescent="0.25">
      <c r="B38" s="104" t="s">
        <v>114</v>
      </c>
      <c r="C38" s="105" t="s">
        <v>110</v>
      </c>
      <c r="D38" s="106"/>
      <c r="E38" s="168">
        <v>0.77100000000000002</v>
      </c>
      <c r="F38" s="168"/>
      <c r="G38" s="106"/>
      <c r="H38" s="120">
        <v>0.77100000000000002</v>
      </c>
      <c r="I38" s="110"/>
      <c r="J38" s="133">
        <v>0.77100000000000002</v>
      </c>
    </row>
    <row r="39" spans="2:10" ht="15.35" x14ac:dyDescent="0.25">
      <c r="B39" s="110"/>
      <c r="C39" s="110"/>
      <c r="D39" s="110"/>
      <c r="E39" s="168">
        <v>1.7493000000000001</v>
      </c>
      <c r="F39" s="168"/>
      <c r="G39" s="110"/>
      <c r="H39" s="120"/>
      <c r="I39" s="110"/>
      <c r="J39" s="134"/>
    </row>
    <row r="40" spans="2:10" ht="15.35" x14ac:dyDescent="0.25">
      <c r="B40" s="104" t="s">
        <v>115</v>
      </c>
      <c r="C40" s="105" t="s">
        <v>110</v>
      </c>
      <c r="D40" s="106"/>
      <c r="E40" s="168"/>
      <c r="F40" s="168"/>
      <c r="G40" s="106"/>
      <c r="H40" s="120">
        <v>1.7493000000000001</v>
      </c>
      <c r="I40" s="110"/>
      <c r="J40" s="133">
        <v>1.7493000000000001</v>
      </c>
    </row>
    <row r="41" spans="2:10" ht="15.35" x14ac:dyDescent="0.25">
      <c r="B41" s="110"/>
      <c r="C41" s="110"/>
      <c r="D41" s="110"/>
      <c r="E41" s="120"/>
      <c r="F41" s="107"/>
      <c r="G41" s="110"/>
      <c r="H41" s="107"/>
      <c r="I41" s="110"/>
      <c r="J41" s="134"/>
    </row>
    <row r="42" spans="2:10" ht="15.35" x14ac:dyDescent="0.25">
      <c r="B42" s="104" t="s">
        <v>116</v>
      </c>
      <c r="C42" s="105" t="s">
        <v>110</v>
      </c>
      <c r="D42" s="106"/>
      <c r="E42" s="168">
        <f>E39+E38</f>
        <v>2.5203000000000002</v>
      </c>
      <c r="F42" s="168"/>
      <c r="G42" s="106"/>
      <c r="H42" s="120">
        <f>SUM(H40,H38)</f>
        <v>2.5203000000000002</v>
      </c>
      <c r="I42" s="110"/>
      <c r="J42" s="134">
        <f>SUM(J40,J38)</f>
        <v>2.5203000000000002</v>
      </c>
    </row>
    <row r="43" spans="2:10" ht="15.35" x14ac:dyDescent="0.25">
      <c r="B43" s="10"/>
      <c r="C43" s="10"/>
      <c r="D43" s="12"/>
      <c r="E43" s="107"/>
      <c r="F43" s="107"/>
      <c r="G43" s="12"/>
      <c r="H43" s="107"/>
      <c r="I43" s="12"/>
      <c r="J43" s="12"/>
    </row>
    <row r="44" spans="2:10" x14ac:dyDescent="0.2">
      <c r="B44" s="12"/>
      <c r="C44" s="12"/>
      <c r="D44" s="12"/>
      <c r="E44" s="12"/>
      <c r="F44" s="12"/>
      <c r="G44" s="12"/>
      <c r="H44" s="12"/>
      <c r="I44" s="12"/>
      <c r="J44" s="12"/>
    </row>
    <row r="45" spans="2:10" ht="15.35" x14ac:dyDescent="0.2">
      <c r="B45" s="111" t="s">
        <v>215</v>
      </c>
      <c r="C45" s="112" t="s">
        <v>175</v>
      </c>
      <c r="D45" s="12"/>
      <c r="E45" s="166">
        <v>2017</v>
      </c>
      <c r="F45" s="166"/>
      <c r="G45" s="12"/>
      <c r="H45" s="112">
        <v>2018</v>
      </c>
      <c r="I45" s="12"/>
      <c r="J45" s="112">
        <v>2019</v>
      </c>
    </row>
    <row r="46" spans="2:10" ht="15.3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35" x14ac:dyDescent="0.25">
      <c r="B49" s="55" t="s">
        <v>111</v>
      </c>
      <c r="C49" s="55"/>
      <c r="D49" s="113"/>
      <c r="E49" s="165" t="s">
        <v>112</v>
      </c>
      <c r="F49" s="165"/>
      <c r="G49" s="103"/>
      <c r="H49" s="40" t="s">
        <v>112</v>
      </c>
      <c r="I49" s="102"/>
      <c r="J49" s="40" t="s">
        <v>112</v>
      </c>
    </row>
    <row r="50" spans="2:10" ht="15.35" x14ac:dyDescent="0.25">
      <c r="B50" s="114"/>
      <c r="C50" s="114"/>
      <c r="D50" s="114"/>
      <c r="E50" s="102"/>
      <c r="F50" s="102"/>
      <c r="G50" s="102"/>
      <c r="H50" s="102"/>
      <c r="I50" s="102"/>
      <c r="J50" s="102"/>
    </row>
    <row r="51" spans="2:10" ht="16.7" x14ac:dyDescent="0.25">
      <c r="B51" s="115" t="s">
        <v>113</v>
      </c>
      <c r="C51" s="116" t="s">
        <v>110</v>
      </c>
      <c r="D51" s="117"/>
      <c r="E51" s="161"/>
      <c r="F51" s="161"/>
      <c r="G51" s="106"/>
      <c r="H51" s="108"/>
      <c r="I51" s="110"/>
      <c r="J51" s="108"/>
    </row>
    <row r="52" spans="2:10" ht="15.35" x14ac:dyDescent="0.25">
      <c r="B52" s="118"/>
      <c r="C52" s="118"/>
      <c r="D52" s="118"/>
      <c r="E52" s="107"/>
      <c r="F52" s="107"/>
      <c r="G52" s="110"/>
      <c r="H52" s="107"/>
      <c r="I52" s="110"/>
      <c r="J52" s="107"/>
    </row>
    <row r="53" spans="2:10" ht="16.7" x14ac:dyDescent="0.25">
      <c r="B53" s="115" t="s">
        <v>114</v>
      </c>
      <c r="C53" s="116" t="s">
        <v>110</v>
      </c>
      <c r="D53" s="117"/>
      <c r="E53" s="161"/>
      <c r="F53" s="161"/>
      <c r="G53" s="106"/>
      <c r="H53" s="108"/>
      <c r="I53" s="110"/>
      <c r="J53" s="108"/>
    </row>
    <row r="54" spans="2:10" ht="15.35" x14ac:dyDescent="0.25">
      <c r="B54" s="118"/>
      <c r="C54" s="118"/>
      <c r="D54" s="118"/>
      <c r="E54" s="107"/>
      <c r="F54" s="107"/>
      <c r="G54" s="110"/>
      <c r="H54" s="107"/>
      <c r="I54" s="110"/>
      <c r="J54" s="107"/>
    </row>
    <row r="55" spans="2:10" ht="16.7" x14ac:dyDescent="0.25">
      <c r="B55" s="115" t="s">
        <v>115</v>
      </c>
      <c r="C55" s="116" t="s">
        <v>110</v>
      </c>
      <c r="D55" s="117"/>
      <c r="E55" s="161"/>
      <c r="F55" s="161"/>
      <c r="G55" s="106"/>
      <c r="H55" s="108"/>
      <c r="I55" s="110"/>
      <c r="J55" s="108"/>
    </row>
    <row r="56" spans="2:10" ht="15.35" x14ac:dyDescent="0.25">
      <c r="B56" s="118"/>
      <c r="C56" s="118"/>
      <c r="D56" s="118"/>
      <c r="E56" s="107"/>
      <c r="F56" s="107"/>
      <c r="G56" s="110"/>
      <c r="H56" s="107"/>
      <c r="I56" s="110"/>
      <c r="J56" s="107"/>
    </row>
    <row r="57" spans="2:10" ht="16.7" x14ac:dyDescent="0.25">
      <c r="B57" s="115" t="s">
        <v>116</v>
      </c>
      <c r="C57" s="116" t="s">
        <v>110</v>
      </c>
      <c r="D57" s="117"/>
      <c r="E57" s="162">
        <f>SUM(E53,E55)</f>
        <v>0</v>
      </c>
      <c r="F57" s="162"/>
      <c r="G57" s="106"/>
      <c r="H57" s="107">
        <f>SUM(H53,H55)</f>
        <v>0</v>
      </c>
      <c r="I57" s="110"/>
      <c r="J57" s="107">
        <f>J55+J53</f>
        <v>0</v>
      </c>
    </row>
    <row r="58" spans="2:10" ht="15.35" x14ac:dyDescent="0.25">
      <c r="B58" s="10"/>
      <c r="C58" s="10"/>
      <c r="D58" s="12"/>
      <c r="E58" s="107"/>
      <c r="F58" s="107"/>
      <c r="G58" s="12"/>
      <c r="H58" s="107"/>
      <c r="I58" s="12"/>
      <c r="J58" s="12"/>
    </row>
    <row r="59" spans="2:10" x14ac:dyDescent="0.2">
      <c r="B59" s="12"/>
      <c r="C59" s="12"/>
      <c r="D59" s="12"/>
      <c r="E59" s="12"/>
      <c r="F59" s="12"/>
      <c r="G59" s="12"/>
      <c r="H59" s="12"/>
      <c r="I59" s="12"/>
      <c r="J59" s="12"/>
    </row>
    <row r="60" spans="2:10" ht="26.7" x14ac:dyDescent="0.2">
      <c r="B60" s="111" t="s">
        <v>216</v>
      </c>
      <c r="C60" s="112" t="s">
        <v>175</v>
      </c>
      <c r="D60" s="12"/>
      <c r="E60" s="166" t="s">
        <v>220</v>
      </c>
      <c r="F60" s="166"/>
      <c r="G60" s="12"/>
      <c r="H60" s="112" t="s">
        <v>221</v>
      </c>
      <c r="I60" s="12"/>
      <c r="J60" s="112" t="s">
        <v>235</v>
      </c>
    </row>
    <row r="61" spans="2:10" ht="15.3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35" x14ac:dyDescent="0.25">
      <c r="B64" s="55" t="s">
        <v>111</v>
      </c>
      <c r="C64" s="55"/>
      <c r="D64" s="103"/>
      <c r="E64" s="40" t="s">
        <v>112</v>
      </c>
      <c r="F64" s="40"/>
      <c r="G64" s="103"/>
      <c r="H64" s="40" t="s">
        <v>112</v>
      </c>
      <c r="I64" s="102"/>
      <c r="J64" s="40" t="s">
        <v>112</v>
      </c>
    </row>
    <row r="65" spans="2:10" ht="15.35" x14ac:dyDescent="0.25">
      <c r="B65" s="102"/>
      <c r="C65" s="102"/>
      <c r="D65" s="102"/>
      <c r="E65" s="102"/>
      <c r="F65" s="102"/>
      <c r="G65" s="102"/>
      <c r="H65" s="102"/>
      <c r="I65" s="102"/>
      <c r="J65" s="102"/>
    </row>
    <row r="66" spans="2:10" ht="15.35" x14ac:dyDescent="0.25">
      <c r="B66" s="104" t="s">
        <v>113</v>
      </c>
      <c r="C66" s="105" t="s">
        <v>110</v>
      </c>
      <c r="D66" s="106"/>
      <c r="E66" s="161"/>
      <c r="F66" s="161"/>
      <c r="G66" s="106"/>
      <c r="H66" s="108"/>
      <c r="I66" s="110"/>
      <c r="J66" s="108"/>
    </row>
    <row r="67" spans="2:10" ht="15.35" x14ac:dyDescent="0.25">
      <c r="B67" s="110"/>
      <c r="C67" s="110"/>
      <c r="D67" s="110"/>
      <c r="E67" s="107"/>
      <c r="F67" s="107"/>
      <c r="G67" s="110"/>
      <c r="H67" s="107"/>
      <c r="I67" s="110"/>
      <c r="J67" s="107"/>
    </row>
    <row r="68" spans="2:10" ht="15.35" x14ac:dyDescent="0.25">
      <c r="B68" s="104" t="s">
        <v>114</v>
      </c>
      <c r="C68" s="105" t="s">
        <v>110</v>
      </c>
      <c r="D68" s="106"/>
      <c r="E68" s="161"/>
      <c r="F68" s="161"/>
      <c r="G68" s="106"/>
      <c r="H68" s="108"/>
      <c r="I68" s="110"/>
      <c r="J68" s="108"/>
    </row>
    <row r="69" spans="2:10" ht="15.35" x14ac:dyDescent="0.25">
      <c r="B69" s="110"/>
      <c r="C69" s="110"/>
      <c r="D69" s="110"/>
      <c r="E69" s="107"/>
      <c r="F69" s="107"/>
      <c r="G69" s="110"/>
      <c r="H69" s="107"/>
      <c r="I69" s="110"/>
      <c r="J69" s="107"/>
    </row>
    <row r="70" spans="2:10" ht="15.35" x14ac:dyDescent="0.25">
      <c r="B70" s="104" t="s">
        <v>115</v>
      </c>
      <c r="C70" s="105" t="s">
        <v>110</v>
      </c>
      <c r="D70" s="106"/>
      <c r="E70" s="161"/>
      <c r="F70" s="161"/>
      <c r="G70" s="106"/>
      <c r="H70" s="108"/>
      <c r="I70" s="110"/>
      <c r="J70" s="108"/>
    </row>
    <row r="71" spans="2:10" ht="15.35" x14ac:dyDescent="0.25">
      <c r="B71" s="110"/>
      <c r="C71" s="110"/>
      <c r="D71" s="110"/>
      <c r="E71" s="107"/>
      <c r="F71" s="107"/>
      <c r="G71" s="110"/>
      <c r="H71" s="107"/>
      <c r="I71" s="110"/>
      <c r="J71" s="107"/>
    </row>
    <row r="72" spans="2:10" ht="15.35" x14ac:dyDescent="0.25">
      <c r="B72" s="104" t="s">
        <v>116</v>
      </c>
      <c r="C72" s="105" t="s">
        <v>110</v>
      </c>
      <c r="D72" s="106"/>
      <c r="E72" s="162">
        <f>SUM(E68,E70)</f>
        <v>0</v>
      </c>
      <c r="F72" s="162"/>
      <c r="G72" s="106"/>
      <c r="H72" s="107">
        <f>SUM(H68,H70)</f>
        <v>0</v>
      </c>
      <c r="I72" s="110"/>
      <c r="J72" s="107">
        <f>J70+J68</f>
        <v>0</v>
      </c>
    </row>
    <row r="73" spans="2:10" ht="15.35" x14ac:dyDescent="0.25">
      <c r="B73" s="102"/>
      <c r="C73" s="102"/>
      <c r="D73" s="102"/>
      <c r="E73" s="121"/>
      <c r="F73" s="121"/>
      <c r="G73" s="121"/>
      <c r="H73" s="121"/>
      <c r="I73" s="121"/>
      <c r="J73" s="121"/>
    </row>
    <row r="74" spans="2:10" ht="15.35" x14ac:dyDescent="0.25">
      <c r="B74" s="102"/>
      <c r="C74" s="102"/>
      <c r="D74" s="102"/>
      <c r="E74" s="164" t="s">
        <v>236</v>
      </c>
      <c r="F74" s="164"/>
      <c r="G74" s="122"/>
      <c r="H74" s="122" t="s">
        <v>237</v>
      </c>
      <c r="I74" s="122"/>
      <c r="J74" s="122" t="s">
        <v>238</v>
      </c>
    </row>
    <row r="75" spans="2:10" ht="30.7" x14ac:dyDescent="0.25">
      <c r="B75" s="123" t="s">
        <v>201</v>
      </c>
      <c r="C75" s="105" t="s">
        <v>199</v>
      </c>
      <c r="D75" s="102"/>
      <c r="E75" s="163"/>
      <c r="F75" s="163"/>
      <c r="G75" s="120"/>
      <c r="H75" s="132"/>
      <c r="I75" s="120"/>
      <c r="J75" s="132"/>
    </row>
  </sheetData>
  <sheetProtection password="F8BD" sheet="1" objects="1" scenarios="1"/>
  <mergeCells count="24">
    <mergeCell ref="E49:F49"/>
    <mergeCell ref="E45:F45"/>
    <mergeCell ref="E60:F60"/>
    <mergeCell ref="E29:F29"/>
    <mergeCell ref="E18:F18"/>
    <mergeCell ref="E34:F34"/>
    <mergeCell ref="E20:F20"/>
    <mergeCell ref="E22:F22"/>
    <mergeCell ref="E24:F24"/>
    <mergeCell ref="E26:F26"/>
    <mergeCell ref="E36:F36"/>
    <mergeCell ref="E38:F38"/>
    <mergeCell ref="E39:F40"/>
    <mergeCell ref="E42:F42"/>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view="pageBreakPreview" topLeftCell="B1" zoomScale="60" zoomScaleNormal="90" workbookViewId="0">
      <pane ySplit="16" topLeftCell="A17" activePane="bottomLeft" state="frozenSplit"/>
      <selection activeCell="I48" sqref="I48"/>
      <selection pane="bottomLeft" activeCell="J16" sqref="J16"/>
    </sheetView>
  </sheetViews>
  <sheetFormatPr defaultColWidth="9.125" defaultRowHeight="12.7" x14ac:dyDescent="0.2"/>
  <cols>
    <col min="1" max="1" width="11.875" style="12" hidden="1" customWidth="1"/>
    <col min="2" max="2" width="30.125" style="12" customWidth="1"/>
    <col min="3" max="3" width="3.875" style="12" customWidth="1"/>
    <col min="4" max="4" width="13.25" style="12" customWidth="1"/>
    <col min="5" max="5" width="15.125" style="12" customWidth="1"/>
    <col min="6" max="6" width="13.25" style="12" customWidth="1"/>
    <col min="7" max="7" width="2.875" style="12" customWidth="1"/>
    <col min="8" max="8" width="13.25" style="12" customWidth="1"/>
    <col min="9" max="9" width="9.375" style="12" bestFit="1" customWidth="1"/>
    <col min="10" max="10" width="13.25" style="12" customWidth="1"/>
    <col min="11" max="11" width="3.125" style="12" customWidth="1"/>
    <col min="12" max="12" width="13.25" style="12" customWidth="1"/>
    <col min="13" max="13" width="9.375" style="12" bestFit="1" customWidth="1"/>
    <col min="14" max="14" width="13.25" style="12" customWidth="1"/>
    <col min="15" max="15" width="3.75" style="12" customWidth="1"/>
    <col min="16" max="16" width="13.25" style="12" customWidth="1"/>
    <col min="17" max="16384" width="9.125" style="12"/>
  </cols>
  <sheetData>
    <row r="19" spans="2:17" ht="33.85" customHeight="1" x14ac:dyDescent="0.25">
      <c r="B19" s="10"/>
      <c r="C19" s="10"/>
      <c r="D19" s="11"/>
      <c r="E19" s="14"/>
      <c r="F19" s="10"/>
      <c r="G19" s="14"/>
      <c r="H19" s="10"/>
    </row>
    <row r="20" spans="2:17" ht="20.7" x14ac:dyDescent="0.35">
      <c r="B20" s="16"/>
      <c r="C20" s="10"/>
      <c r="D20" s="10"/>
      <c r="E20" s="10"/>
      <c r="F20" s="10"/>
      <c r="G20" s="10"/>
      <c r="H20" s="10"/>
      <c r="I20" s="10"/>
      <c r="J20" s="10"/>
      <c r="K20" s="10"/>
      <c r="L20" s="10"/>
      <c r="M20" s="10"/>
      <c r="N20" s="10"/>
      <c r="O20" s="10"/>
      <c r="P20" s="10"/>
      <c r="Q20" s="10"/>
    </row>
    <row r="21" spans="2:17" ht="15.35" x14ac:dyDescent="0.25">
      <c r="B21" s="72" t="s">
        <v>182</v>
      </c>
      <c r="C21" s="71"/>
      <c r="D21" s="169" t="s">
        <v>183</v>
      </c>
      <c r="E21" s="169"/>
      <c r="F21" s="169"/>
      <c r="G21" s="71"/>
      <c r="H21" s="169" t="s">
        <v>186</v>
      </c>
      <c r="I21" s="169"/>
      <c r="J21" s="169"/>
      <c r="K21" s="71"/>
      <c r="L21" s="169" t="s">
        <v>185</v>
      </c>
      <c r="M21" s="169"/>
      <c r="N21" s="169"/>
      <c r="O21" s="71"/>
      <c r="P21" s="72" t="s">
        <v>184</v>
      </c>
      <c r="Q21" s="17"/>
    </row>
    <row r="22" spans="2:17" ht="32"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6" x14ac:dyDescent="0.3">
      <c r="B24" s="24" t="s">
        <v>120</v>
      </c>
      <c r="C24" s="10"/>
      <c r="D24" s="78">
        <f t="shared" ref="D24:D34" si="0">F24/E24</f>
        <v>49241</v>
      </c>
      <c r="E24" s="79">
        <v>3.66</v>
      </c>
      <c r="F24" s="78">
        <v>180222.06</v>
      </c>
      <c r="G24" s="10"/>
      <c r="H24" s="78">
        <f t="shared" ref="H24:H34" si="1">J24/I24</f>
        <v>55969</v>
      </c>
      <c r="I24" s="79">
        <v>0.87</v>
      </c>
      <c r="J24" s="78">
        <v>48693.03</v>
      </c>
      <c r="K24" s="10"/>
      <c r="L24" s="78">
        <f t="shared" ref="L24:L34" si="2">N24/M24</f>
        <v>55969</v>
      </c>
      <c r="M24" s="79">
        <v>2.02</v>
      </c>
      <c r="N24" s="78">
        <v>113057.38</v>
      </c>
      <c r="O24" s="10"/>
      <c r="P24" s="23">
        <f t="shared" ref="P24:P35" si="3">J24+N24</f>
        <v>161750.41</v>
      </c>
      <c r="Q24" s="10"/>
    </row>
    <row r="25" spans="2:17" ht="16" x14ac:dyDescent="0.3">
      <c r="B25" s="24" t="s">
        <v>121</v>
      </c>
      <c r="C25" s="10"/>
      <c r="D25" s="78">
        <f t="shared" si="0"/>
        <v>52174</v>
      </c>
      <c r="E25" s="79">
        <v>3.66</v>
      </c>
      <c r="F25" s="78">
        <v>190956.84</v>
      </c>
      <c r="G25" s="10"/>
      <c r="H25" s="78">
        <f t="shared" si="1"/>
        <v>52241</v>
      </c>
      <c r="I25" s="79">
        <v>0.87</v>
      </c>
      <c r="J25" s="78">
        <v>45449.67</v>
      </c>
      <c r="K25" s="10"/>
      <c r="L25" s="78">
        <f t="shared" si="2"/>
        <v>52241</v>
      </c>
      <c r="M25" s="79">
        <v>2.02</v>
      </c>
      <c r="N25" s="78">
        <v>105526.82</v>
      </c>
      <c r="O25" s="10"/>
      <c r="P25" s="23">
        <f t="shared" si="3"/>
        <v>150976.49</v>
      </c>
      <c r="Q25" s="10"/>
    </row>
    <row r="26" spans="2:17" ht="16" x14ac:dyDescent="0.3">
      <c r="B26" s="24" t="s">
        <v>122</v>
      </c>
      <c r="C26" s="10"/>
      <c r="D26" s="78">
        <f t="shared" si="0"/>
        <v>50907</v>
      </c>
      <c r="E26" s="79">
        <v>3.66</v>
      </c>
      <c r="F26" s="78">
        <v>186319.62</v>
      </c>
      <c r="G26" s="10"/>
      <c r="H26" s="78">
        <f t="shared" si="1"/>
        <v>60347</v>
      </c>
      <c r="I26" s="79">
        <v>0.87</v>
      </c>
      <c r="J26" s="78">
        <v>52501.89</v>
      </c>
      <c r="K26" s="10"/>
      <c r="L26" s="78">
        <f t="shared" si="2"/>
        <v>60347</v>
      </c>
      <c r="M26" s="79">
        <v>2.02</v>
      </c>
      <c r="N26" s="78">
        <v>121900.94</v>
      </c>
      <c r="O26" s="10"/>
      <c r="P26" s="23">
        <f t="shared" si="3"/>
        <v>174402.83000000002</v>
      </c>
      <c r="Q26" s="10"/>
    </row>
    <row r="27" spans="2:17" ht="16" x14ac:dyDescent="0.3">
      <c r="B27" s="24" t="s">
        <v>123</v>
      </c>
      <c r="C27" s="10"/>
      <c r="D27" s="78">
        <f t="shared" si="0"/>
        <v>46827</v>
      </c>
      <c r="E27" s="79">
        <v>3.66</v>
      </c>
      <c r="F27" s="78">
        <v>171386.82</v>
      </c>
      <c r="G27" s="10"/>
      <c r="H27" s="78">
        <f t="shared" si="1"/>
        <v>64526.735632183911</v>
      </c>
      <c r="I27" s="79">
        <v>0.87</v>
      </c>
      <c r="J27" s="78">
        <v>56138.26</v>
      </c>
      <c r="K27" s="10"/>
      <c r="L27" s="78">
        <f t="shared" si="2"/>
        <v>64526.742574257427</v>
      </c>
      <c r="M27" s="79">
        <v>2.02</v>
      </c>
      <c r="N27" s="78">
        <v>130344.02</v>
      </c>
      <c r="O27" s="10"/>
      <c r="P27" s="23">
        <f t="shared" si="3"/>
        <v>186482.28</v>
      </c>
      <c r="Q27" s="10"/>
    </row>
    <row r="28" spans="2:17" ht="16" x14ac:dyDescent="0.3">
      <c r="B28" s="24" t="s">
        <v>124</v>
      </c>
      <c r="C28" s="10"/>
      <c r="D28" s="78">
        <f t="shared" si="0"/>
        <v>32117</v>
      </c>
      <c r="E28" s="79">
        <v>3.66</v>
      </c>
      <c r="F28" s="78">
        <v>117548.22</v>
      </c>
      <c r="G28" s="10"/>
      <c r="H28" s="78">
        <f t="shared" si="1"/>
        <v>36132</v>
      </c>
      <c r="I28" s="79">
        <v>0.87</v>
      </c>
      <c r="J28" s="78">
        <v>31434.84</v>
      </c>
      <c r="K28" s="10"/>
      <c r="L28" s="78">
        <f t="shared" si="2"/>
        <v>36132</v>
      </c>
      <c r="M28" s="79">
        <v>2.02</v>
      </c>
      <c r="N28" s="78">
        <v>72986.64</v>
      </c>
      <c r="O28" s="10"/>
      <c r="P28" s="23">
        <f t="shared" si="3"/>
        <v>104421.48</v>
      </c>
      <c r="Q28" s="10"/>
    </row>
    <row r="29" spans="2:17" ht="16" x14ac:dyDescent="0.3">
      <c r="B29" s="24" t="s">
        <v>125</v>
      </c>
      <c r="C29" s="10"/>
      <c r="D29" s="78">
        <f t="shared" si="0"/>
        <v>35008</v>
      </c>
      <c r="E29" s="79">
        <v>3.66</v>
      </c>
      <c r="F29" s="78">
        <v>128129.28</v>
      </c>
      <c r="G29" s="10"/>
      <c r="H29" s="78">
        <f t="shared" si="1"/>
        <v>41186</v>
      </c>
      <c r="I29" s="79">
        <v>0.87</v>
      </c>
      <c r="J29" s="78">
        <v>35831.82</v>
      </c>
      <c r="K29" s="10"/>
      <c r="L29" s="78">
        <f t="shared" si="2"/>
        <v>41186</v>
      </c>
      <c r="M29" s="79">
        <v>2.02</v>
      </c>
      <c r="N29" s="78">
        <v>83195.72</v>
      </c>
      <c r="O29" s="10"/>
      <c r="P29" s="23">
        <f t="shared" si="3"/>
        <v>119027.54000000001</v>
      </c>
      <c r="Q29" s="10"/>
    </row>
    <row r="30" spans="2:17" ht="16" x14ac:dyDescent="0.3">
      <c r="B30" s="24" t="s">
        <v>126</v>
      </c>
      <c r="C30" s="10"/>
      <c r="D30" s="78">
        <f t="shared" si="0"/>
        <v>40098</v>
      </c>
      <c r="E30" s="79">
        <v>3.66</v>
      </c>
      <c r="F30" s="78">
        <v>146758.68</v>
      </c>
      <c r="G30" s="10"/>
      <c r="H30" s="78">
        <f t="shared" si="1"/>
        <v>47174</v>
      </c>
      <c r="I30" s="79">
        <v>0.87</v>
      </c>
      <c r="J30" s="78">
        <v>41041.379999999997</v>
      </c>
      <c r="K30" s="10"/>
      <c r="L30" s="78">
        <f t="shared" si="2"/>
        <v>47174</v>
      </c>
      <c r="M30" s="79">
        <v>2.02</v>
      </c>
      <c r="N30" s="78">
        <v>95291.48</v>
      </c>
      <c r="O30" s="10"/>
      <c r="P30" s="23">
        <f t="shared" si="3"/>
        <v>136332.85999999999</v>
      </c>
      <c r="Q30" s="10"/>
    </row>
    <row r="31" spans="2:17" ht="16" x14ac:dyDescent="0.3">
      <c r="B31" s="24" t="s">
        <v>127</v>
      </c>
      <c r="C31" s="10"/>
      <c r="D31" s="78">
        <f t="shared" si="0"/>
        <v>42298</v>
      </c>
      <c r="E31" s="79">
        <v>3.66</v>
      </c>
      <c r="F31" s="78">
        <v>154810.68</v>
      </c>
      <c r="G31" s="10"/>
      <c r="H31" s="78">
        <f t="shared" si="1"/>
        <v>49471</v>
      </c>
      <c r="I31" s="79">
        <v>0.87</v>
      </c>
      <c r="J31" s="78">
        <v>43039.77</v>
      </c>
      <c r="K31" s="10"/>
      <c r="L31" s="78">
        <f t="shared" si="2"/>
        <v>49471</v>
      </c>
      <c r="M31" s="79">
        <v>2.02</v>
      </c>
      <c r="N31" s="78">
        <v>99931.42</v>
      </c>
      <c r="O31" s="10"/>
      <c r="P31" s="23">
        <f t="shared" si="3"/>
        <v>142971.19</v>
      </c>
      <c r="Q31" s="10"/>
    </row>
    <row r="32" spans="2:17" ht="16" x14ac:dyDescent="0.3">
      <c r="B32" s="24" t="s">
        <v>128</v>
      </c>
      <c r="C32" s="10"/>
      <c r="D32" s="78">
        <f t="shared" si="0"/>
        <v>39932</v>
      </c>
      <c r="E32" s="79">
        <v>3.66</v>
      </c>
      <c r="F32" s="78">
        <v>146151.12</v>
      </c>
      <c r="G32" s="10"/>
      <c r="H32" s="78">
        <f t="shared" si="1"/>
        <v>47270</v>
      </c>
      <c r="I32" s="79">
        <v>0.87</v>
      </c>
      <c r="J32" s="78">
        <v>41124.9</v>
      </c>
      <c r="K32" s="10"/>
      <c r="L32" s="78">
        <f t="shared" si="2"/>
        <v>47270</v>
      </c>
      <c r="M32" s="79">
        <v>2.02</v>
      </c>
      <c r="N32" s="78">
        <v>95485.4</v>
      </c>
      <c r="O32" s="10"/>
      <c r="P32" s="23">
        <f t="shared" si="3"/>
        <v>136610.29999999999</v>
      </c>
      <c r="Q32" s="10"/>
    </row>
    <row r="33" spans="2:17" ht="16" x14ac:dyDescent="0.3">
      <c r="B33" s="24" t="s">
        <v>129</v>
      </c>
      <c r="C33" s="10"/>
      <c r="D33" s="78">
        <f t="shared" si="0"/>
        <v>58484</v>
      </c>
      <c r="E33" s="79">
        <v>3.66</v>
      </c>
      <c r="F33" s="78">
        <v>214051.44</v>
      </c>
      <c r="G33" s="10"/>
      <c r="H33" s="78">
        <f t="shared" si="1"/>
        <v>68805</v>
      </c>
      <c r="I33" s="79">
        <v>0.87</v>
      </c>
      <c r="J33" s="78">
        <v>59860.35</v>
      </c>
      <c r="K33" s="10"/>
      <c r="L33" s="78">
        <f t="shared" si="2"/>
        <v>68805</v>
      </c>
      <c r="M33" s="79">
        <v>2.02</v>
      </c>
      <c r="N33" s="78">
        <v>138986.1</v>
      </c>
      <c r="O33" s="10"/>
      <c r="P33" s="23">
        <f t="shared" si="3"/>
        <v>198846.45</v>
      </c>
      <c r="Q33" s="10"/>
    </row>
    <row r="34" spans="2:17" ht="16" x14ac:dyDescent="0.3">
      <c r="B34" s="24" t="s">
        <v>130</v>
      </c>
      <c r="C34" s="10"/>
      <c r="D34" s="78">
        <f t="shared" si="0"/>
        <v>28349.170454545456</v>
      </c>
      <c r="E34" s="79">
        <v>3.52</v>
      </c>
      <c r="F34" s="78">
        <v>99789.08</v>
      </c>
      <c r="G34" s="10"/>
      <c r="H34" s="78">
        <f t="shared" si="1"/>
        <v>53056.340909090912</v>
      </c>
      <c r="I34" s="79">
        <v>0.88</v>
      </c>
      <c r="J34" s="78">
        <v>46689.58</v>
      </c>
      <c r="K34" s="10"/>
      <c r="L34" s="78">
        <f t="shared" si="2"/>
        <v>73747.38497652582</v>
      </c>
      <c r="M34" s="79">
        <v>2.13</v>
      </c>
      <c r="N34" s="78">
        <v>157081.93</v>
      </c>
      <c r="O34" s="10"/>
      <c r="P34" s="23">
        <f t="shared" si="3"/>
        <v>203771.51</v>
      </c>
      <c r="Q34" s="10"/>
    </row>
    <row r="35" spans="2:17" ht="16" x14ac:dyDescent="0.3">
      <c r="B35" s="24" t="s">
        <v>131</v>
      </c>
      <c r="C35" s="10"/>
      <c r="D35" s="78">
        <f>F35/E35</f>
        <v>61166.829545454544</v>
      </c>
      <c r="E35" s="79">
        <v>3.52</v>
      </c>
      <c r="F35" s="78">
        <v>215307.24</v>
      </c>
      <c r="G35" s="10"/>
      <c r="H35" s="78">
        <f>J35/I35</f>
        <v>45208.659090909096</v>
      </c>
      <c r="I35" s="79">
        <v>0.88</v>
      </c>
      <c r="J35" s="78">
        <v>39783.620000000003</v>
      </c>
      <c r="K35" s="10"/>
      <c r="L35" s="78">
        <f>N35/M35</f>
        <v>24517.61502347418</v>
      </c>
      <c r="M35" s="79">
        <v>2.13</v>
      </c>
      <c r="N35" s="78">
        <v>52222.52</v>
      </c>
      <c r="O35" s="10"/>
      <c r="P35" s="23">
        <f t="shared" si="3"/>
        <v>92006.14</v>
      </c>
      <c r="Q35" s="10"/>
    </row>
    <row r="36" spans="2:17" x14ac:dyDescent="0.2">
      <c r="B36" s="10"/>
      <c r="C36" s="10"/>
      <c r="D36" s="10"/>
      <c r="E36" s="10"/>
      <c r="F36" s="10"/>
      <c r="G36" s="10"/>
      <c r="H36" s="10"/>
      <c r="I36" s="10"/>
      <c r="J36" s="10"/>
      <c r="K36" s="10"/>
      <c r="L36" s="10"/>
      <c r="M36" s="10"/>
      <c r="N36" s="10"/>
      <c r="O36" s="10"/>
      <c r="P36" s="10"/>
      <c r="Q36" s="10"/>
    </row>
    <row r="37" spans="2:17" ht="18.7" thickBot="1" x14ac:dyDescent="0.35">
      <c r="B37" s="25" t="s">
        <v>132</v>
      </c>
      <c r="C37" s="10"/>
      <c r="D37" s="26">
        <f>SUM(D24:D35)</f>
        <v>536602</v>
      </c>
      <c r="E37" s="27">
        <f>IF(D37&lt;&gt;0,F37/D37,0)</f>
        <v>3.6366451858174211</v>
      </c>
      <c r="F37" s="28">
        <f>SUM(F24:F35)</f>
        <v>1951431.0799999998</v>
      </c>
      <c r="G37" s="10"/>
      <c r="H37" s="26">
        <f>SUM(H24:H35)</f>
        <v>621386.73563218385</v>
      </c>
      <c r="I37" s="27">
        <f>IF(H37&lt;&gt;0,J37/H37,0)</f>
        <v>0.87158138232384452</v>
      </c>
      <c r="J37" s="28">
        <f>SUM(J24:J35)</f>
        <v>541589.1100000001</v>
      </c>
      <c r="K37" s="10"/>
      <c r="L37" s="26">
        <f>SUM(L24:L35)</f>
        <v>621386.74257425743</v>
      </c>
      <c r="M37" s="27">
        <f>IF(L37&lt;&gt;0,N37/L37,0)</f>
        <v>2.0373952053679489</v>
      </c>
      <c r="N37" s="28">
        <f>SUM(N24:N35)</f>
        <v>1266010.3700000001</v>
      </c>
      <c r="O37" s="10"/>
      <c r="P37" s="28">
        <f>SUM(P24:P35)</f>
        <v>1807599.48</v>
      </c>
      <c r="Q37" s="10"/>
    </row>
    <row r="38" spans="2:17" x14ac:dyDescent="0.2">
      <c r="B38" s="10"/>
      <c r="C38" s="10"/>
      <c r="D38" s="10"/>
      <c r="E38" s="10"/>
      <c r="F38" s="10"/>
      <c r="G38" s="10"/>
      <c r="H38" s="10"/>
      <c r="I38" s="10"/>
      <c r="J38" s="10"/>
      <c r="K38" s="10"/>
      <c r="L38" s="10"/>
      <c r="M38" s="10"/>
      <c r="N38" s="10"/>
      <c r="O38" s="10"/>
      <c r="P38" s="10"/>
      <c r="Q38" s="10"/>
    </row>
    <row r="39" spans="2:17" ht="15.35" x14ac:dyDescent="0.2">
      <c r="B39" s="72" t="s">
        <v>187</v>
      </c>
      <c r="C39" s="71"/>
      <c r="D39" s="169" t="s">
        <v>183</v>
      </c>
      <c r="E39" s="169"/>
      <c r="F39" s="169"/>
      <c r="G39" s="71"/>
      <c r="H39" s="169" t="s">
        <v>186</v>
      </c>
      <c r="I39" s="169"/>
      <c r="J39" s="169"/>
      <c r="K39" s="71"/>
      <c r="L39" s="169" t="s">
        <v>185</v>
      </c>
      <c r="M39" s="169"/>
      <c r="N39" s="169"/>
      <c r="O39" s="71"/>
      <c r="P39" s="72" t="s">
        <v>184</v>
      </c>
      <c r="Q39" s="10"/>
    </row>
    <row r="40" spans="2:17" ht="16" x14ac:dyDescent="0.3">
      <c r="B40" s="21"/>
      <c r="C40" s="15"/>
      <c r="D40" s="22"/>
      <c r="E40" s="22"/>
      <c r="F40" s="22"/>
      <c r="G40" s="15"/>
      <c r="H40" s="22"/>
      <c r="I40" s="22"/>
      <c r="J40" s="22"/>
      <c r="K40" s="15"/>
      <c r="L40" s="22"/>
      <c r="M40" s="22"/>
      <c r="N40" s="22"/>
      <c r="O40" s="15"/>
      <c r="P40" s="22"/>
      <c r="Q40" s="10"/>
    </row>
    <row r="41" spans="2:17" ht="32"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6" x14ac:dyDescent="0.3">
      <c r="B43" s="24" t="s">
        <v>120</v>
      </c>
      <c r="C43" s="10"/>
      <c r="D43" s="78">
        <v>67084.039999999994</v>
      </c>
      <c r="E43" s="79">
        <f t="shared" ref="E43" si="4">IF(D43&lt;&gt;0,F43/D43,0)</f>
        <v>3.1941999999999999</v>
      </c>
      <c r="F43" s="80">
        <v>214279.84056799999</v>
      </c>
      <c r="G43" s="10"/>
      <c r="H43" s="78">
        <v>67084.039999999994</v>
      </c>
      <c r="I43" s="79">
        <f t="shared" ref="I43" si="5">IF(H43&lt;&gt;0,J43/H43,0)</f>
        <v>0.77100000000000013</v>
      </c>
      <c r="J43" s="81">
        <v>51721.794840000002</v>
      </c>
      <c r="K43" s="10"/>
      <c r="L43" s="78">
        <v>67084.039999999994</v>
      </c>
      <c r="M43" s="79">
        <f t="shared" ref="M43" si="6">IF(L43&lt;&gt;0,N43/L43,0)</f>
        <v>1.7493000000000003</v>
      </c>
      <c r="N43" s="80">
        <v>117350.111172</v>
      </c>
      <c r="O43" s="10"/>
      <c r="P43" s="23">
        <f t="shared" ref="P43:P54" si="7">J43+N43</f>
        <v>169071.90601199999</v>
      </c>
      <c r="Q43" s="10"/>
    </row>
    <row r="44" spans="2:17" ht="16" x14ac:dyDescent="0.3">
      <c r="B44" s="24" t="s">
        <v>121</v>
      </c>
      <c r="C44" s="10"/>
      <c r="D44" s="78">
        <v>67633.33</v>
      </c>
      <c r="E44" s="79">
        <f t="shared" ref="E44:E54" si="8">IF(D44&lt;&gt;0,F44/D44,0)</f>
        <v>3.1941999999999995</v>
      </c>
      <c r="F44" s="80">
        <v>216034.38268599997</v>
      </c>
      <c r="G44" s="10"/>
      <c r="H44" s="78">
        <v>67633.33</v>
      </c>
      <c r="I44" s="79">
        <f t="shared" ref="I44:I54" si="9">IF(H44&lt;&gt;0,J44/H44,0)</f>
        <v>0.77099999999999991</v>
      </c>
      <c r="J44" s="81">
        <v>52145.297429999999</v>
      </c>
      <c r="K44" s="10"/>
      <c r="L44" s="78">
        <v>67633.33</v>
      </c>
      <c r="M44" s="79">
        <f t="shared" ref="M44:M54" si="10">IF(L44&lt;&gt;0,N44/L44,0)</f>
        <v>1.7493000000000001</v>
      </c>
      <c r="N44" s="80">
        <v>118310.984169</v>
      </c>
      <c r="O44" s="10"/>
      <c r="P44" s="23">
        <f t="shared" si="7"/>
        <v>170456.28159900001</v>
      </c>
      <c r="Q44" s="10"/>
    </row>
    <row r="45" spans="2:17" ht="16" x14ac:dyDescent="0.3">
      <c r="B45" s="24" t="s">
        <v>122</v>
      </c>
      <c r="C45" s="10"/>
      <c r="D45" s="78">
        <v>67764.77</v>
      </c>
      <c r="E45" s="79">
        <f t="shared" si="8"/>
        <v>3.1941999999999995</v>
      </c>
      <c r="F45" s="80">
        <v>216454.22833399998</v>
      </c>
      <c r="G45" s="10"/>
      <c r="H45" s="78">
        <v>67764.77</v>
      </c>
      <c r="I45" s="79">
        <f t="shared" si="9"/>
        <v>0.77100000000000002</v>
      </c>
      <c r="J45" s="81">
        <v>52246.637670000004</v>
      </c>
      <c r="K45" s="10"/>
      <c r="L45" s="78">
        <v>67764.77</v>
      </c>
      <c r="M45" s="79">
        <f t="shared" si="10"/>
        <v>1.7493000000000001</v>
      </c>
      <c r="N45" s="80">
        <v>118540.91216100001</v>
      </c>
      <c r="O45" s="10"/>
      <c r="P45" s="23">
        <f t="shared" si="7"/>
        <v>170787.54983100001</v>
      </c>
      <c r="Q45" s="10"/>
    </row>
    <row r="46" spans="2:17" ht="16" x14ac:dyDescent="0.3">
      <c r="B46" s="24" t="s">
        <v>123</v>
      </c>
      <c r="C46" s="10"/>
      <c r="D46" s="78">
        <v>54441.02</v>
      </c>
      <c r="E46" s="79">
        <f t="shared" si="8"/>
        <v>3.1941999999999999</v>
      </c>
      <c r="F46" s="80">
        <v>173895.50608399999</v>
      </c>
      <c r="G46" s="10"/>
      <c r="H46" s="78">
        <v>54441.02</v>
      </c>
      <c r="I46" s="79">
        <f t="shared" si="9"/>
        <v>0.77100000000000013</v>
      </c>
      <c r="J46" s="81">
        <v>41974.026420000002</v>
      </c>
      <c r="K46" s="10"/>
      <c r="L46" s="78">
        <v>54441.02</v>
      </c>
      <c r="M46" s="79">
        <f t="shared" si="10"/>
        <v>1.7493000000000001</v>
      </c>
      <c r="N46" s="80">
        <v>95233.676286000002</v>
      </c>
      <c r="O46" s="10"/>
      <c r="P46" s="23">
        <f t="shared" si="7"/>
        <v>137207.70270600001</v>
      </c>
      <c r="Q46" s="10"/>
    </row>
    <row r="47" spans="2:17" ht="16" x14ac:dyDescent="0.3">
      <c r="B47" s="24" t="s">
        <v>124</v>
      </c>
      <c r="C47" s="10"/>
      <c r="D47" s="78">
        <v>64056.759999999995</v>
      </c>
      <c r="E47" s="79">
        <f t="shared" si="8"/>
        <v>3.1941999999999999</v>
      </c>
      <c r="F47" s="80">
        <v>204610.10279199999</v>
      </c>
      <c r="G47" s="10"/>
      <c r="H47" s="78">
        <v>64056.759999999995</v>
      </c>
      <c r="I47" s="79">
        <f t="shared" si="9"/>
        <v>0.77100000000000002</v>
      </c>
      <c r="J47" s="81">
        <v>49387.761959999996</v>
      </c>
      <c r="K47" s="10"/>
      <c r="L47" s="78">
        <v>64056.759999999995</v>
      </c>
      <c r="M47" s="79">
        <f t="shared" si="10"/>
        <v>1.7493000000000001</v>
      </c>
      <c r="N47" s="80">
        <v>112054.49026799999</v>
      </c>
      <c r="O47" s="10"/>
      <c r="P47" s="23">
        <f t="shared" si="7"/>
        <v>161442.252228</v>
      </c>
      <c r="Q47" s="10"/>
    </row>
    <row r="48" spans="2:17" ht="16" x14ac:dyDescent="0.3">
      <c r="B48" s="24" t="s">
        <v>125</v>
      </c>
      <c r="C48" s="10"/>
      <c r="D48" s="78">
        <v>63224.14</v>
      </c>
      <c r="E48" s="79">
        <f t="shared" si="8"/>
        <v>3.1941999999999995</v>
      </c>
      <c r="F48" s="80">
        <v>201950.54798799998</v>
      </c>
      <c r="G48" s="10"/>
      <c r="H48" s="78">
        <v>63224.14</v>
      </c>
      <c r="I48" s="79">
        <f t="shared" si="9"/>
        <v>0.77100000000000002</v>
      </c>
      <c r="J48" s="81">
        <v>48745.81194</v>
      </c>
      <c r="K48" s="10"/>
      <c r="L48" s="78">
        <v>63224.14</v>
      </c>
      <c r="M48" s="79">
        <f t="shared" si="10"/>
        <v>1.7493000000000001</v>
      </c>
      <c r="N48" s="80">
        <v>110597.988102</v>
      </c>
      <c r="O48" s="10"/>
      <c r="P48" s="23">
        <f t="shared" si="7"/>
        <v>159343.80004200002</v>
      </c>
      <c r="Q48" s="10"/>
    </row>
    <row r="49" spans="2:17" ht="16" x14ac:dyDescent="0.3">
      <c r="B49" s="24" t="s">
        <v>126</v>
      </c>
      <c r="C49" s="10"/>
      <c r="D49" s="78">
        <v>61485.35</v>
      </c>
      <c r="E49" s="79">
        <f t="shared" si="8"/>
        <v>3.1942000818081051</v>
      </c>
      <c r="F49" s="80">
        <v>196396.50999999998</v>
      </c>
      <c r="G49" s="10"/>
      <c r="H49" s="78">
        <v>61485.35</v>
      </c>
      <c r="I49" s="79">
        <f t="shared" si="9"/>
        <v>0.7710000837597899</v>
      </c>
      <c r="J49" s="81">
        <v>47405.21</v>
      </c>
      <c r="K49" s="10"/>
      <c r="L49" s="78">
        <v>61485.35</v>
      </c>
      <c r="M49" s="79">
        <f t="shared" si="10"/>
        <v>1.7493001178329473</v>
      </c>
      <c r="N49" s="80">
        <v>107556.33</v>
      </c>
      <c r="O49" s="10"/>
      <c r="P49" s="23">
        <f t="shared" si="7"/>
        <v>154961.54</v>
      </c>
      <c r="Q49" s="10"/>
    </row>
    <row r="50" spans="2:17" ht="16" x14ac:dyDescent="0.3">
      <c r="B50" s="24" t="s">
        <v>127</v>
      </c>
      <c r="C50" s="10"/>
      <c r="D50" s="78">
        <v>62317.17</v>
      </c>
      <c r="E50" s="79">
        <f t="shared" si="8"/>
        <v>3.194199929168799</v>
      </c>
      <c r="F50" s="80">
        <v>199053.5</v>
      </c>
      <c r="G50" s="10"/>
      <c r="H50" s="78">
        <v>62317.17</v>
      </c>
      <c r="I50" s="79">
        <f t="shared" si="9"/>
        <v>0.77100003097059766</v>
      </c>
      <c r="J50" s="81">
        <v>48046.54</v>
      </c>
      <c r="K50" s="10"/>
      <c r="L50" s="78">
        <v>62317.17</v>
      </c>
      <c r="M50" s="79">
        <f t="shared" si="10"/>
        <v>1.7492999120467121</v>
      </c>
      <c r="N50" s="80">
        <v>109011.42</v>
      </c>
      <c r="O50" s="10"/>
      <c r="P50" s="23">
        <f t="shared" si="7"/>
        <v>157057.96</v>
      </c>
      <c r="Q50" s="10"/>
    </row>
    <row r="51" spans="2:17" ht="16" x14ac:dyDescent="0.3">
      <c r="B51" s="24" t="s">
        <v>128</v>
      </c>
      <c r="C51" s="10"/>
      <c r="D51" s="78">
        <v>67679.17</v>
      </c>
      <c r="E51" s="79">
        <f t="shared" si="8"/>
        <v>3.1942000766262351</v>
      </c>
      <c r="F51" s="80">
        <v>216180.81</v>
      </c>
      <c r="G51" s="10"/>
      <c r="H51" s="78">
        <v>67679.17</v>
      </c>
      <c r="I51" s="79">
        <f t="shared" si="9"/>
        <v>0.77099999896570837</v>
      </c>
      <c r="J51" s="81">
        <v>52180.639999999999</v>
      </c>
      <c r="K51" s="10"/>
      <c r="L51" s="78">
        <v>67679.17</v>
      </c>
      <c r="M51" s="79">
        <f t="shared" si="10"/>
        <v>1.7492999692519871</v>
      </c>
      <c r="N51" s="80">
        <v>118391.17</v>
      </c>
      <c r="O51" s="10"/>
      <c r="P51" s="23">
        <f t="shared" si="7"/>
        <v>170571.81</v>
      </c>
      <c r="Q51" s="10"/>
    </row>
    <row r="52" spans="2:17" ht="16" x14ac:dyDescent="0.3">
      <c r="B52" s="24" t="s">
        <v>129</v>
      </c>
      <c r="C52" s="10"/>
      <c r="D52" s="78">
        <v>59563.02</v>
      </c>
      <c r="E52" s="79">
        <f t="shared" si="8"/>
        <v>3.1941998575626287</v>
      </c>
      <c r="F52" s="80">
        <v>190256.19</v>
      </c>
      <c r="G52" s="10"/>
      <c r="H52" s="78">
        <v>59563.02</v>
      </c>
      <c r="I52" s="79">
        <f t="shared" si="9"/>
        <v>0.77099985863712073</v>
      </c>
      <c r="J52" s="81">
        <v>45923.079999999994</v>
      </c>
      <c r="K52" s="10"/>
      <c r="L52" s="78">
        <v>59563.02</v>
      </c>
      <c r="M52" s="79">
        <f t="shared" si="10"/>
        <v>1.7492999851249986</v>
      </c>
      <c r="N52" s="80">
        <v>104193.59</v>
      </c>
      <c r="O52" s="10"/>
      <c r="P52" s="23">
        <f t="shared" si="7"/>
        <v>150116.66999999998</v>
      </c>
      <c r="Q52" s="10"/>
    </row>
    <row r="53" spans="2:17" ht="16" x14ac:dyDescent="0.3">
      <c r="B53" s="24" t="s">
        <v>130</v>
      </c>
      <c r="C53" s="10"/>
      <c r="D53" s="78">
        <v>84089.68</v>
      </c>
      <c r="E53" s="79">
        <f t="shared" si="8"/>
        <v>3.1941999303600634</v>
      </c>
      <c r="F53" s="80">
        <v>268599.25</v>
      </c>
      <c r="G53" s="10"/>
      <c r="H53" s="78">
        <v>84089.68</v>
      </c>
      <c r="I53" s="79">
        <f t="shared" si="9"/>
        <v>0.77099996099402457</v>
      </c>
      <c r="J53" s="81">
        <v>64833.14</v>
      </c>
      <c r="K53" s="10"/>
      <c r="L53" s="78">
        <v>84089.68</v>
      </c>
      <c r="M53" s="79">
        <f t="shared" si="10"/>
        <v>1.7493000330123747</v>
      </c>
      <c r="N53" s="80">
        <v>147098.08000000002</v>
      </c>
      <c r="O53" s="10"/>
      <c r="P53" s="23">
        <f t="shared" si="7"/>
        <v>211931.22000000003</v>
      </c>
      <c r="Q53" s="10"/>
    </row>
    <row r="54" spans="2:17" ht="16" x14ac:dyDescent="0.3">
      <c r="B54" s="24" t="s">
        <v>131</v>
      </c>
      <c r="C54" s="10"/>
      <c r="D54" s="78">
        <v>69124.800000000003</v>
      </c>
      <c r="E54" s="79">
        <f t="shared" si="8"/>
        <v>3.1942000555516978</v>
      </c>
      <c r="F54" s="80">
        <v>220798.44</v>
      </c>
      <c r="G54" s="10"/>
      <c r="H54" s="78">
        <v>71073.78</v>
      </c>
      <c r="I54" s="79">
        <f t="shared" si="9"/>
        <v>0.77100007907276069</v>
      </c>
      <c r="J54" s="81">
        <v>54797.89</v>
      </c>
      <c r="K54" s="10"/>
      <c r="L54" s="78">
        <v>71073.78</v>
      </c>
      <c r="M54" s="79">
        <f t="shared" si="10"/>
        <v>1.7492999528096016</v>
      </c>
      <c r="N54" s="80">
        <v>124329.36</v>
      </c>
      <c r="O54" s="10"/>
      <c r="P54" s="23">
        <f t="shared" si="7"/>
        <v>179127.25</v>
      </c>
      <c r="Q54" s="10"/>
    </row>
    <row r="55" spans="2:17" x14ac:dyDescent="0.2">
      <c r="B55" s="10"/>
      <c r="C55" s="10"/>
      <c r="D55" s="10"/>
      <c r="E55" s="10"/>
      <c r="F55" s="10"/>
      <c r="G55" s="10"/>
      <c r="H55" s="10"/>
      <c r="I55" s="10"/>
      <c r="J55" s="10"/>
      <c r="K55" s="10"/>
      <c r="L55" s="10"/>
      <c r="M55" s="10"/>
      <c r="N55" s="10"/>
      <c r="O55" s="10"/>
      <c r="P55" s="10"/>
      <c r="Q55" s="10"/>
    </row>
    <row r="56" spans="2:17" ht="18.7" thickBot="1" x14ac:dyDescent="0.35">
      <c r="B56" s="25" t="s">
        <v>132</v>
      </c>
      <c r="C56" s="10"/>
      <c r="D56" s="26">
        <f>SUM(D43:D54)</f>
        <v>788463.25</v>
      </c>
      <c r="E56" s="27">
        <f>IF(D56&lt;&gt;0,F56/D56,0)</f>
        <v>3.1941999940415733</v>
      </c>
      <c r="F56" s="28">
        <f>SUM(F43:F54)</f>
        <v>2518509.3084519994</v>
      </c>
      <c r="G56" s="10"/>
      <c r="H56" s="26">
        <f>SUM(H43:H54)</f>
        <v>790412.23</v>
      </c>
      <c r="I56" s="27">
        <f>IF(H56&lt;&gt;0,J56/H56,0)</f>
        <v>0.77100000117660139</v>
      </c>
      <c r="J56" s="28">
        <f>SUM(J43:J54)</f>
        <v>609407.83026000008</v>
      </c>
      <c r="K56" s="10"/>
      <c r="L56" s="26">
        <f>SUM(L43:L54)</f>
        <v>790412.23</v>
      </c>
      <c r="M56" s="27">
        <f>IF(L56&lt;&gt;0,N56/L56,0)</f>
        <v>1.7492999977467458</v>
      </c>
      <c r="N56" s="28">
        <f>SUM(N43:N54)</f>
        <v>1382668.1121580002</v>
      </c>
      <c r="O56" s="10"/>
      <c r="P56" s="28">
        <f>SUM(P43:P54)</f>
        <v>1992075.942418</v>
      </c>
      <c r="Q56" s="10"/>
    </row>
    <row r="57" spans="2:17" x14ac:dyDescent="0.2">
      <c r="B57" s="10"/>
      <c r="C57" s="10"/>
      <c r="D57" s="10"/>
      <c r="E57" s="10"/>
      <c r="F57" s="10"/>
      <c r="G57" s="10"/>
      <c r="H57" s="10"/>
      <c r="I57" s="10"/>
      <c r="J57" s="10"/>
      <c r="K57" s="10"/>
      <c r="L57" s="10"/>
      <c r="M57" s="10"/>
      <c r="N57" s="10"/>
      <c r="O57" s="10"/>
      <c r="P57" s="10"/>
      <c r="Q57" s="10"/>
    </row>
    <row r="58" spans="2:17" ht="15.35" x14ac:dyDescent="0.2">
      <c r="B58" s="84" t="s">
        <v>196</v>
      </c>
      <c r="C58" s="71"/>
      <c r="D58" s="169" t="s">
        <v>183</v>
      </c>
      <c r="E58" s="169"/>
      <c r="F58" s="169"/>
      <c r="G58" s="71"/>
      <c r="H58" s="169" t="s">
        <v>186</v>
      </c>
      <c r="I58" s="169"/>
      <c r="J58" s="169"/>
      <c r="K58" s="71"/>
      <c r="L58" s="169" t="s">
        <v>185</v>
      </c>
      <c r="M58" s="169"/>
      <c r="N58" s="169"/>
      <c r="O58" s="71"/>
      <c r="P58" s="83" t="s">
        <v>184</v>
      </c>
      <c r="Q58" s="10"/>
    </row>
    <row r="59" spans="2:17" ht="16" x14ac:dyDescent="0.3">
      <c r="B59" s="85" t="s">
        <v>198</v>
      </c>
      <c r="C59" s="15"/>
      <c r="D59" s="22"/>
      <c r="E59" s="22"/>
      <c r="F59" s="22"/>
      <c r="G59" s="15"/>
      <c r="H59" s="22"/>
      <c r="I59" s="22"/>
      <c r="J59" s="22"/>
      <c r="K59" s="15"/>
      <c r="L59" s="22"/>
      <c r="M59" s="22"/>
      <c r="N59" s="22"/>
      <c r="O59" s="15"/>
      <c r="P59" s="22"/>
      <c r="Q59" s="10"/>
    </row>
    <row r="60" spans="2:17" ht="32"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6" x14ac:dyDescent="0.3">
      <c r="B62" s="24" t="s">
        <v>120</v>
      </c>
      <c r="C62" s="10"/>
      <c r="D62" s="78"/>
      <c r="E62" s="79">
        <f t="shared" ref="E62:E73" si="11">IF(D62&lt;&gt;0,F62/D62,0)</f>
        <v>0</v>
      </c>
      <c r="F62" s="80"/>
      <c r="G62" s="10"/>
      <c r="H62" s="78"/>
      <c r="I62" s="79">
        <f t="shared" ref="I62:I73" si="12">IF(H62&lt;&gt;0,J62/H62,0)</f>
        <v>0</v>
      </c>
      <c r="J62" s="81"/>
      <c r="K62" s="10"/>
      <c r="L62" s="78"/>
      <c r="M62" s="79">
        <f t="shared" ref="M62:M73" si="13">IF(L62&lt;&gt;0,N62/L62,0)</f>
        <v>0</v>
      </c>
      <c r="N62" s="80"/>
      <c r="O62" s="10"/>
      <c r="P62" s="23">
        <f t="shared" ref="P62:P73" si="14">J62+N62</f>
        <v>0</v>
      </c>
      <c r="Q62" s="10"/>
    </row>
    <row r="63" spans="2:17" ht="16" x14ac:dyDescent="0.3">
      <c r="B63" s="24" t="s">
        <v>121</v>
      </c>
      <c r="C63" s="10"/>
      <c r="D63" s="78"/>
      <c r="E63" s="79">
        <f t="shared" si="11"/>
        <v>0</v>
      </c>
      <c r="F63" s="80"/>
      <c r="G63" s="10"/>
      <c r="H63" s="78"/>
      <c r="I63" s="79">
        <f t="shared" si="12"/>
        <v>0</v>
      </c>
      <c r="J63" s="81"/>
      <c r="K63" s="10"/>
      <c r="L63" s="78"/>
      <c r="M63" s="79">
        <f t="shared" si="13"/>
        <v>0</v>
      </c>
      <c r="N63" s="80"/>
      <c r="O63" s="10"/>
      <c r="P63" s="23">
        <f t="shared" si="14"/>
        <v>0</v>
      </c>
      <c r="Q63" s="10"/>
    </row>
    <row r="64" spans="2:17" ht="16" x14ac:dyDescent="0.3">
      <c r="B64" s="24" t="s">
        <v>122</v>
      </c>
      <c r="C64" s="10"/>
      <c r="D64" s="78"/>
      <c r="E64" s="79">
        <f t="shared" si="11"/>
        <v>0</v>
      </c>
      <c r="F64" s="80"/>
      <c r="G64" s="10"/>
      <c r="H64" s="78"/>
      <c r="I64" s="79">
        <f t="shared" si="12"/>
        <v>0</v>
      </c>
      <c r="J64" s="81"/>
      <c r="K64" s="10"/>
      <c r="L64" s="78"/>
      <c r="M64" s="79">
        <f t="shared" si="13"/>
        <v>0</v>
      </c>
      <c r="N64" s="80"/>
      <c r="O64" s="10"/>
      <c r="P64" s="23">
        <f t="shared" si="14"/>
        <v>0</v>
      </c>
      <c r="Q64" s="10"/>
    </row>
    <row r="65" spans="2:17" ht="16" x14ac:dyDescent="0.3">
      <c r="B65" s="24" t="s">
        <v>123</v>
      </c>
      <c r="C65" s="10"/>
      <c r="D65" s="78"/>
      <c r="E65" s="79">
        <f t="shared" si="11"/>
        <v>0</v>
      </c>
      <c r="F65" s="80"/>
      <c r="G65" s="10"/>
      <c r="H65" s="78"/>
      <c r="I65" s="79">
        <f t="shared" si="12"/>
        <v>0</v>
      </c>
      <c r="J65" s="81"/>
      <c r="K65" s="10"/>
      <c r="L65" s="78"/>
      <c r="M65" s="79">
        <f t="shared" si="13"/>
        <v>0</v>
      </c>
      <c r="N65" s="80"/>
      <c r="O65" s="10"/>
      <c r="P65" s="23">
        <f t="shared" si="14"/>
        <v>0</v>
      </c>
      <c r="Q65" s="10"/>
    </row>
    <row r="66" spans="2:17" ht="16" x14ac:dyDescent="0.3">
      <c r="B66" s="24" t="s">
        <v>124</v>
      </c>
      <c r="C66" s="10"/>
      <c r="D66" s="78"/>
      <c r="E66" s="79">
        <f t="shared" si="11"/>
        <v>0</v>
      </c>
      <c r="F66" s="80"/>
      <c r="G66" s="10"/>
      <c r="H66" s="78"/>
      <c r="I66" s="79">
        <f t="shared" si="12"/>
        <v>0</v>
      </c>
      <c r="J66" s="81"/>
      <c r="K66" s="10"/>
      <c r="L66" s="78"/>
      <c r="M66" s="79">
        <f t="shared" si="13"/>
        <v>0</v>
      </c>
      <c r="N66" s="80"/>
      <c r="O66" s="10"/>
      <c r="P66" s="23">
        <f t="shared" si="14"/>
        <v>0</v>
      </c>
      <c r="Q66" s="10"/>
    </row>
    <row r="67" spans="2:17" ht="16" x14ac:dyDescent="0.3">
      <c r="B67" s="24" t="s">
        <v>125</v>
      </c>
      <c r="C67" s="10"/>
      <c r="D67" s="78"/>
      <c r="E67" s="79">
        <f t="shared" si="11"/>
        <v>0</v>
      </c>
      <c r="F67" s="80"/>
      <c r="G67" s="10"/>
      <c r="H67" s="78"/>
      <c r="I67" s="79">
        <f t="shared" si="12"/>
        <v>0</v>
      </c>
      <c r="J67" s="81"/>
      <c r="K67" s="10"/>
      <c r="L67" s="78"/>
      <c r="M67" s="79">
        <f t="shared" si="13"/>
        <v>0</v>
      </c>
      <c r="N67" s="80"/>
      <c r="O67" s="10"/>
      <c r="P67" s="23">
        <f t="shared" si="14"/>
        <v>0</v>
      </c>
      <c r="Q67" s="10"/>
    </row>
    <row r="68" spans="2:17" ht="16" x14ac:dyDescent="0.3">
      <c r="B68" s="24" t="s">
        <v>126</v>
      </c>
      <c r="C68" s="10"/>
      <c r="D68" s="78"/>
      <c r="E68" s="79">
        <f t="shared" si="11"/>
        <v>0</v>
      </c>
      <c r="F68" s="80"/>
      <c r="G68" s="10"/>
      <c r="H68" s="78"/>
      <c r="I68" s="79">
        <f t="shared" si="12"/>
        <v>0</v>
      </c>
      <c r="J68" s="81"/>
      <c r="K68" s="10"/>
      <c r="L68" s="78"/>
      <c r="M68" s="79">
        <f t="shared" si="13"/>
        <v>0</v>
      </c>
      <c r="N68" s="80"/>
      <c r="O68" s="10"/>
      <c r="P68" s="23">
        <f t="shared" si="14"/>
        <v>0</v>
      </c>
      <c r="Q68" s="10"/>
    </row>
    <row r="69" spans="2:17" ht="16" x14ac:dyDescent="0.3">
      <c r="B69" s="24" t="s">
        <v>127</v>
      </c>
      <c r="C69" s="10"/>
      <c r="D69" s="78"/>
      <c r="E69" s="79">
        <f t="shared" si="11"/>
        <v>0</v>
      </c>
      <c r="F69" s="80"/>
      <c r="G69" s="10"/>
      <c r="H69" s="78"/>
      <c r="I69" s="79">
        <f t="shared" si="12"/>
        <v>0</v>
      </c>
      <c r="J69" s="81"/>
      <c r="K69" s="10"/>
      <c r="L69" s="78"/>
      <c r="M69" s="79">
        <f t="shared" si="13"/>
        <v>0</v>
      </c>
      <c r="N69" s="80"/>
      <c r="O69" s="10"/>
      <c r="P69" s="23">
        <f t="shared" si="14"/>
        <v>0</v>
      </c>
      <c r="Q69" s="10"/>
    </row>
    <row r="70" spans="2:17" ht="16" x14ac:dyDescent="0.3">
      <c r="B70" s="24" t="s">
        <v>128</v>
      </c>
      <c r="C70" s="10"/>
      <c r="D70" s="78"/>
      <c r="E70" s="79">
        <f t="shared" si="11"/>
        <v>0</v>
      </c>
      <c r="F70" s="80"/>
      <c r="G70" s="10"/>
      <c r="H70" s="78"/>
      <c r="I70" s="79">
        <f t="shared" si="12"/>
        <v>0</v>
      </c>
      <c r="J70" s="81"/>
      <c r="K70" s="10"/>
      <c r="L70" s="78"/>
      <c r="M70" s="79">
        <f t="shared" si="13"/>
        <v>0</v>
      </c>
      <c r="N70" s="80"/>
      <c r="O70" s="10"/>
      <c r="P70" s="23">
        <f t="shared" si="14"/>
        <v>0</v>
      </c>
      <c r="Q70" s="10"/>
    </row>
    <row r="71" spans="2:17" ht="16" x14ac:dyDescent="0.3">
      <c r="B71" s="24" t="s">
        <v>129</v>
      </c>
      <c r="C71" s="10"/>
      <c r="D71" s="78"/>
      <c r="E71" s="79">
        <f t="shared" si="11"/>
        <v>0</v>
      </c>
      <c r="F71" s="80"/>
      <c r="G71" s="10"/>
      <c r="H71" s="78"/>
      <c r="I71" s="79">
        <f t="shared" si="12"/>
        <v>0</v>
      </c>
      <c r="J71" s="81"/>
      <c r="K71" s="10"/>
      <c r="L71" s="78"/>
      <c r="M71" s="79">
        <f t="shared" si="13"/>
        <v>0</v>
      </c>
      <c r="N71" s="80"/>
      <c r="O71" s="10"/>
      <c r="P71" s="23">
        <f t="shared" si="14"/>
        <v>0</v>
      </c>
      <c r="Q71" s="10"/>
    </row>
    <row r="72" spans="2:17" ht="16" x14ac:dyDescent="0.3">
      <c r="B72" s="24" t="s">
        <v>130</v>
      </c>
      <c r="C72" s="10"/>
      <c r="D72" s="78"/>
      <c r="E72" s="79">
        <f t="shared" si="11"/>
        <v>0</v>
      </c>
      <c r="F72" s="80"/>
      <c r="G72" s="10"/>
      <c r="H72" s="78"/>
      <c r="I72" s="79">
        <f t="shared" si="12"/>
        <v>0</v>
      </c>
      <c r="J72" s="81"/>
      <c r="K72" s="10"/>
      <c r="L72" s="78"/>
      <c r="M72" s="79">
        <f t="shared" si="13"/>
        <v>0</v>
      </c>
      <c r="N72" s="80"/>
      <c r="O72" s="10"/>
      <c r="P72" s="23">
        <f t="shared" si="14"/>
        <v>0</v>
      </c>
      <c r="Q72" s="10"/>
    </row>
    <row r="73" spans="2:17" ht="16" x14ac:dyDescent="0.3">
      <c r="B73" s="24" t="s">
        <v>131</v>
      </c>
      <c r="C73" s="10"/>
      <c r="D73" s="78"/>
      <c r="E73" s="79">
        <f t="shared" si="11"/>
        <v>0</v>
      </c>
      <c r="F73" s="80"/>
      <c r="G73" s="10"/>
      <c r="H73" s="78"/>
      <c r="I73" s="79">
        <f t="shared" si="12"/>
        <v>0</v>
      </c>
      <c r="J73" s="81"/>
      <c r="K73" s="10"/>
      <c r="L73" s="78"/>
      <c r="M73" s="79">
        <f t="shared" si="13"/>
        <v>0</v>
      </c>
      <c r="N73" s="80"/>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8.7"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35" x14ac:dyDescent="0.2">
      <c r="B77" s="84" t="s">
        <v>197</v>
      </c>
      <c r="C77" s="71"/>
      <c r="D77" s="169" t="s">
        <v>183</v>
      </c>
      <c r="E77" s="169"/>
      <c r="F77" s="169"/>
      <c r="G77" s="71"/>
      <c r="H77" s="169" t="s">
        <v>186</v>
      </c>
      <c r="I77" s="169"/>
      <c r="J77" s="169"/>
      <c r="K77" s="71"/>
      <c r="L77" s="169" t="s">
        <v>185</v>
      </c>
      <c r="M77" s="169"/>
      <c r="N77" s="169"/>
      <c r="O77" s="71"/>
      <c r="P77" s="83" t="s">
        <v>184</v>
      </c>
      <c r="Q77" s="10"/>
    </row>
    <row r="78" spans="2:17" ht="16" x14ac:dyDescent="0.3">
      <c r="B78" s="85" t="s">
        <v>198</v>
      </c>
      <c r="C78" s="15"/>
      <c r="D78" s="22"/>
      <c r="E78" s="22"/>
      <c r="F78" s="22"/>
      <c r="G78" s="15"/>
      <c r="H78" s="22"/>
      <c r="I78" s="22"/>
      <c r="J78" s="22"/>
      <c r="K78" s="15"/>
      <c r="L78" s="22"/>
      <c r="M78" s="22"/>
      <c r="N78" s="22"/>
      <c r="O78" s="15"/>
      <c r="P78" s="22"/>
      <c r="Q78" s="10"/>
    </row>
    <row r="79" spans="2:17" ht="32"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6" x14ac:dyDescent="0.3">
      <c r="B81" s="24" t="s">
        <v>120</v>
      </c>
      <c r="C81" s="10"/>
      <c r="D81" s="78"/>
      <c r="E81" s="79">
        <f t="shared" ref="E81:E92" si="15">IF(D81&lt;&gt;0,F81/D81,0)</f>
        <v>0</v>
      </c>
      <c r="F81" s="80"/>
      <c r="G81" s="10"/>
      <c r="H81" s="78"/>
      <c r="I81" s="79">
        <f t="shared" ref="I81:I92" si="16">IF(H81&lt;&gt;0,J81/H81,0)</f>
        <v>0</v>
      </c>
      <c r="J81" s="81"/>
      <c r="K81" s="10"/>
      <c r="L81" s="78"/>
      <c r="M81" s="79">
        <f t="shared" ref="M81:M92" si="17">IF(L81&lt;&gt;0,N81/L81,0)</f>
        <v>0</v>
      </c>
      <c r="N81" s="80"/>
      <c r="O81" s="10"/>
      <c r="P81" s="23">
        <f t="shared" ref="P81:P92" si="18">J81+N81</f>
        <v>0</v>
      </c>
      <c r="Q81" s="10"/>
    </row>
    <row r="82" spans="2:17" ht="16" x14ac:dyDescent="0.3">
      <c r="B82" s="24" t="s">
        <v>121</v>
      </c>
      <c r="C82" s="10"/>
      <c r="D82" s="78"/>
      <c r="E82" s="79">
        <f t="shared" si="15"/>
        <v>0</v>
      </c>
      <c r="F82" s="80"/>
      <c r="G82" s="10"/>
      <c r="H82" s="78"/>
      <c r="I82" s="79">
        <f t="shared" si="16"/>
        <v>0</v>
      </c>
      <c r="J82" s="81"/>
      <c r="K82" s="10"/>
      <c r="L82" s="78"/>
      <c r="M82" s="79">
        <f t="shared" si="17"/>
        <v>0</v>
      </c>
      <c r="N82" s="80"/>
      <c r="O82" s="10"/>
      <c r="P82" s="23">
        <f t="shared" si="18"/>
        <v>0</v>
      </c>
      <c r="Q82" s="10"/>
    </row>
    <row r="83" spans="2:17" ht="16" x14ac:dyDescent="0.3">
      <c r="B83" s="24" t="s">
        <v>122</v>
      </c>
      <c r="C83" s="10"/>
      <c r="D83" s="78"/>
      <c r="E83" s="79">
        <f t="shared" si="15"/>
        <v>0</v>
      </c>
      <c r="F83" s="80"/>
      <c r="G83" s="10"/>
      <c r="H83" s="78"/>
      <c r="I83" s="79">
        <f t="shared" si="16"/>
        <v>0</v>
      </c>
      <c r="J83" s="81"/>
      <c r="K83" s="10"/>
      <c r="L83" s="78"/>
      <c r="M83" s="79">
        <f t="shared" si="17"/>
        <v>0</v>
      </c>
      <c r="N83" s="80"/>
      <c r="O83" s="10"/>
      <c r="P83" s="23">
        <f t="shared" si="18"/>
        <v>0</v>
      </c>
      <c r="Q83" s="10"/>
    </row>
    <row r="84" spans="2:17" ht="16" x14ac:dyDescent="0.3">
      <c r="B84" s="24" t="s">
        <v>123</v>
      </c>
      <c r="C84" s="10"/>
      <c r="D84" s="78"/>
      <c r="E84" s="79">
        <f t="shared" si="15"/>
        <v>0</v>
      </c>
      <c r="F84" s="80"/>
      <c r="G84" s="10"/>
      <c r="H84" s="78"/>
      <c r="I84" s="79">
        <f t="shared" si="16"/>
        <v>0</v>
      </c>
      <c r="J84" s="81"/>
      <c r="K84" s="10"/>
      <c r="L84" s="78"/>
      <c r="M84" s="79">
        <f t="shared" si="17"/>
        <v>0</v>
      </c>
      <c r="N84" s="80"/>
      <c r="O84" s="10"/>
      <c r="P84" s="23">
        <f t="shared" si="18"/>
        <v>0</v>
      </c>
      <c r="Q84" s="10"/>
    </row>
    <row r="85" spans="2:17" ht="16" x14ac:dyDescent="0.3">
      <c r="B85" s="24" t="s">
        <v>124</v>
      </c>
      <c r="C85" s="10"/>
      <c r="D85" s="78"/>
      <c r="E85" s="79">
        <f t="shared" si="15"/>
        <v>0</v>
      </c>
      <c r="F85" s="80"/>
      <c r="G85" s="10"/>
      <c r="H85" s="78"/>
      <c r="I85" s="79">
        <f t="shared" si="16"/>
        <v>0</v>
      </c>
      <c r="J85" s="81"/>
      <c r="K85" s="10"/>
      <c r="L85" s="78"/>
      <c r="M85" s="79">
        <f t="shared" si="17"/>
        <v>0</v>
      </c>
      <c r="N85" s="80"/>
      <c r="O85" s="10"/>
      <c r="P85" s="23">
        <f t="shared" si="18"/>
        <v>0</v>
      </c>
      <c r="Q85" s="10"/>
    </row>
    <row r="86" spans="2:17" ht="16" x14ac:dyDescent="0.3">
      <c r="B86" s="24" t="s">
        <v>125</v>
      </c>
      <c r="C86" s="10"/>
      <c r="D86" s="78"/>
      <c r="E86" s="79">
        <f t="shared" si="15"/>
        <v>0</v>
      </c>
      <c r="F86" s="80"/>
      <c r="G86" s="10"/>
      <c r="H86" s="78"/>
      <c r="I86" s="79">
        <f t="shared" si="16"/>
        <v>0</v>
      </c>
      <c r="J86" s="81"/>
      <c r="K86" s="10"/>
      <c r="L86" s="78"/>
      <c r="M86" s="79">
        <f t="shared" si="17"/>
        <v>0</v>
      </c>
      <c r="N86" s="80"/>
      <c r="O86" s="10"/>
      <c r="P86" s="23">
        <f t="shared" si="18"/>
        <v>0</v>
      </c>
      <c r="Q86" s="10"/>
    </row>
    <row r="87" spans="2:17" ht="16" x14ac:dyDescent="0.3">
      <c r="B87" s="24" t="s">
        <v>126</v>
      </c>
      <c r="C87" s="10"/>
      <c r="D87" s="78"/>
      <c r="E87" s="79">
        <f t="shared" si="15"/>
        <v>0</v>
      </c>
      <c r="F87" s="80"/>
      <c r="G87" s="10"/>
      <c r="H87" s="78"/>
      <c r="I87" s="79">
        <f t="shared" si="16"/>
        <v>0</v>
      </c>
      <c r="J87" s="81"/>
      <c r="K87" s="10"/>
      <c r="L87" s="78"/>
      <c r="M87" s="79">
        <f t="shared" si="17"/>
        <v>0</v>
      </c>
      <c r="N87" s="80"/>
      <c r="O87" s="10"/>
      <c r="P87" s="23">
        <f t="shared" si="18"/>
        <v>0</v>
      </c>
      <c r="Q87" s="10"/>
    </row>
    <row r="88" spans="2:17" ht="16" x14ac:dyDescent="0.3">
      <c r="B88" s="24" t="s">
        <v>127</v>
      </c>
      <c r="C88" s="10"/>
      <c r="D88" s="78"/>
      <c r="E88" s="79">
        <f t="shared" si="15"/>
        <v>0</v>
      </c>
      <c r="F88" s="80"/>
      <c r="G88" s="10"/>
      <c r="H88" s="78"/>
      <c r="I88" s="79">
        <f t="shared" si="16"/>
        <v>0</v>
      </c>
      <c r="J88" s="81"/>
      <c r="K88" s="10"/>
      <c r="L88" s="78"/>
      <c r="M88" s="79">
        <f t="shared" si="17"/>
        <v>0</v>
      </c>
      <c r="N88" s="80"/>
      <c r="O88" s="10"/>
      <c r="P88" s="23">
        <f t="shared" si="18"/>
        <v>0</v>
      </c>
      <c r="Q88" s="10"/>
    </row>
    <row r="89" spans="2:17" ht="16" x14ac:dyDescent="0.3">
      <c r="B89" s="24" t="s">
        <v>128</v>
      </c>
      <c r="C89" s="10"/>
      <c r="D89" s="78"/>
      <c r="E89" s="79">
        <f t="shared" si="15"/>
        <v>0</v>
      </c>
      <c r="F89" s="80"/>
      <c r="G89" s="10"/>
      <c r="H89" s="78"/>
      <c r="I89" s="79">
        <f t="shared" si="16"/>
        <v>0</v>
      </c>
      <c r="J89" s="81"/>
      <c r="K89" s="10"/>
      <c r="L89" s="78"/>
      <c r="M89" s="79">
        <f t="shared" si="17"/>
        <v>0</v>
      </c>
      <c r="N89" s="80"/>
      <c r="O89" s="10"/>
      <c r="P89" s="23">
        <f t="shared" si="18"/>
        <v>0</v>
      </c>
      <c r="Q89" s="10"/>
    </row>
    <row r="90" spans="2:17" ht="16" x14ac:dyDescent="0.3">
      <c r="B90" s="24" t="s">
        <v>129</v>
      </c>
      <c r="C90" s="10"/>
      <c r="D90" s="78"/>
      <c r="E90" s="79">
        <f t="shared" si="15"/>
        <v>0</v>
      </c>
      <c r="F90" s="80"/>
      <c r="G90" s="10"/>
      <c r="H90" s="78"/>
      <c r="I90" s="79">
        <f t="shared" si="16"/>
        <v>0</v>
      </c>
      <c r="J90" s="81"/>
      <c r="K90" s="10"/>
      <c r="L90" s="78"/>
      <c r="M90" s="79">
        <f t="shared" si="17"/>
        <v>0</v>
      </c>
      <c r="N90" s="80"/>
      <c r="O90" s="10"/>
      <c r="P90" s="23">
        <f t="shared" si="18"/>
        <v>0</v>
      </c>
      <c r="Q90" s="10"/>
    </row>
    <row r="91" spans="2:17" ht="16" x14ac:dyDescent="0.3">
      <c r="B91" s="24" t="s">
        <v>130</v>
      </c>
      <c r="C91" s="10"/>
      <c r="D91" s="78"/>
      <c r="E91" s="79">
        <f t="shared" si="15"/>
        <v>0</v>
      </c>
      <c r="F91" s="80"/>
      <c r="G91" s="10"/>
      <c r="H91" s="78"/>
      <c r="I91" s="79">
        <f t="shared" si="16"/>
        <v>0</v>
      </c>
      <c r="J91" s="81"/>
      <c r="K91" s="10"/>
      <c r="L91" s="78"/>
      <c r="M91" s="79">
        <f t="shared" si="17"/>
        <v>0</v>
      </c>
      <c r="N91" s="80"/>
      <c r="O91" s="10"/>
      <c r="P91" s="23">
        <f t="shared" si="18"/>
        <v>0</v>
      </c>
      <c r="Q91" s="10"/>
    </row>
    <row r="92" spans="2:17" ht="16" x14ac:dyDescent="0.3">
      <c r="B92" s="24" t="s">
        <v>131</v>
      </c>
      <c r="C92" s="10"/>
      <c r="D92" s="78"/>
      <c r="E92" s="79">
        <f t="shared" si="15"/>
        <v>0</v>
      </c>
      <c r="F92" s="80"/>
      <c r="G92" s="10"/>
      <c r="H92" s="78"/>
      <c r="I92" s="79">
        <f t="shared" si="16"/>
        <v>0</v>
      </c>
      <c r="J92" s="81"/>
      <c r="K92" s="10"/>
      <c r="L92" s="78"/>
      <c r="M92" s="79">
        <f t="shared" si="17"/>
        <v>0</v>
      </c>
      <c r="N92" s="80"/>
      <c r="O92" s="10"/>
      <c r="P92" s="23">
        <f t="shared" si="18"/>
        <v>0</v>
      </c>
      <c r="Q92" s="10"/>
    </row>
    <row r="93" spans="2:17" x14ac:dyDescent="0.2">
      <c r="B93" s="10"/>
      <c r="C93" s="10"/>
      <c r="D93" s="10"/>
      <c r="E93" s="10"/>
      <c r="F93" s="10"/>
      <c r="G93" s="10"/>
      <c r="H93" s="10"/>
      <c r="I93" s="10"/>
      <c r="J93" s="10"/>
      <c r="K93" s="10"/>
      <c r="L93" s="10"/>
      <c r="M93" s="10"/>
      <c r="N93" s="10"/>
      <c r="O93" s="10"/>
      <c r="P93" s="10"/>
      <c r="Q93" s="10"/>
    </row>
    <row r="94" spans="2:17" ht="18.7"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35" x14ac:dyDescent="0.2">
      <c r="B96" s="72" t="s">
        <v>132</v>
      </c>
      <c r="C96" s="71"/>
      <c r="D96" s="169" t="s">
        <v>183</v>
      </c>
      <c r="E96" s="169"/>
      <c r="F96" s="169"/>
      <c r="G96" s="71"/>
      <c r="H96" s="169" t="s">
        <v>186</v>
      </c>
      <c r="I96" s="169"/>
      <c r="J96" s="169"/>
      <c r="K96" s="71"/>
      <c r="L96" s="169" t="s">
        <v>185</v>
      </c>
      <c r="M96" s="169"/>
      <c r="N96" s="169"/>
      <c r="O96" s="71"/>
      <c r="P96" s="72" t="s">
        <v>184</v>
      </c>
      <c r="Q96" s="10"/>
    </row>
    <row r="97" spans="2:17" ht="15.35" x14ac:dyDescent="0.25">
      <c r="B97" s="10"/>
      <c r="C97" s="10"/>
      <c r="D97" s="170"/>
      <c r="E97" s="170"/>
      <c r="F97" s="170"/>
      <c r="G97" s="20"/>
      <c r="H97" s="170"/>
      <c r="I97" s="170"/>
      <c r="J97" s="170"/>
      <c r="K97" s="20"/>
      <c r="L97" s="170"/>
      <c r="M97" s="170"/>
      <c r="N97" s="170"/>
      <c r="O97" s="20"/>
      <c r="P97" s="19"/>
      <c r="Q97" s="10"/>
    </row>
    <row r="98" spans="2:17" ht="32"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6" x14ac:dyDescent="0.3">
      <c r="B100" s="24" t="s">
        <v>120</v>
      </c>
      <c r="C100" s="10"/>
      <c r="D100" s="29">
        <f>D24+D43+D62+D81</f>
        <v>116325.04</v>
      </c>
      <c r="E100" s="32">
        <f t="shared" ref="E100:E111" si="19">IF(D100&lt;&gt;0,F100/D100,0)</f>
        <v>3.3913755848955649</v>
      </c>
      <c r="F100" s="23">
        <f>F24+F43+F62+F81</f>
        <v>394501.90056799998</v>
      </c>
      <c r="G100" s="10"/>
      <c r="H100" s="29">
        <f>H24+H43+H62+H81</f>
        <v>123053.04</v>
      </c>
      <c r="I100" s="32">
        <f t="shared" ref="I100:I111" si="20">IF(H100&lt;&gt;0,J100/H100,0)</f>
        <v>0.8160288022140697</v>
      </c>
      <c r="J100" s="23">
        <f>J24+J43+J62+J81</f>
        <v>100414.82484</v>
      </c>
      <c r="K100" s="10"/>
      <c r="L100" s="29">
        <f>L24+L43+L62+L81</f>
        <v>123053.04</v>
      </c>
      <c r="M100" s="32">
        <f t="shared" ref="M100:M111" si="21">IF(L100&lt;&gt;0,N100/L100,0)</f>
        <v>1.8724242096903907</v>
      </c>
      <c r="N100" s="23">
        <f>N24+N43+N62+N81</f>
        <v>230407.49117200001</v>
      </c>
      <c r="O100" s="10"/>
      <c r="P100" s="23">
        <f t="shared" ref="P100:P111" si="22">J100+N100</f>
        <v>330822.31601200002</v>
      </c>
      <c r="Q100" s="10"/>
    </row>
    <row r="101" spans="2:17" ht="16" x14ac:dyDescent="0.3">
      <c r="B101" s="24" t="s">
        <v>121</v>
      </c>
      <c r="C101" s="10"/>
      <c r="D101" s="29">
        <f t="shared" ref="D101:D111" si="23">D25+D44+D63+D82</f>
        <v>119807.33</v>
      </c>
      <c r="E101" s="32">
        <f t="shared" si="19"/>
        <v>3.397047765658411</v>
      </c>
      <c r="F101" s="23">
        <f t="shared" ref="F101:F111" si="24">F25+F44+F63+F82</f>
        <v>406991.22268599994</v>
      </c>
      <c r="G101" s="10"/>
      <c r="H101" s="29">
        <f t="shared" ref="H101:H111" si="25">H25+H44+H63+H82</f>
        <v>119874.33</v>
      </c>
      <c r="I101" s="32">
        <f t="shared" si="20"/>
        <v>0.81414400756191907</v>
      </c>
      <c r="J101" s="23">
        <f t="shared" ref="J101:J111" si="26">J25+J44+J63+J82</f>
        <v>97594.96742999999</v>
      </c>
      <c r="K101" s="10"/>
      <c r="L101" s="29">
        <f t="shared" ref="L101:L111" si="27">L25+L44+L63+L82</f>
        <v>119874.33</v>
      </c>
      <c r="M101" s="32">
        <f t="shared" si="21"/>
        <v>1.8672705338081974</v>
      </c>
      <c r="N101" s="23">
        <f t="shared" ref="N101:N111" si="28">N25+N44+N63+N82</f>
        <v>223837.80416900001</v>
      </c>
      <c r="O101" s="10"/>
      <c r="P101" s="23">
        <f t="shared" si="22"/>
        <v>321432.77159899997</v>
      </c>
      <c r="Q101" s="10"/>
    </row>
    <row r="102" spans="2:17" ht="16" x14ac:dyDescent="0.3">
      <c r="B102" s="24" t="s">
        <v>122</v>
      </c>
      <c r="C102" s="10"/>
      <c r="D102" s="29">
        <f t="shared" si="23"/>
        <v>118671.77</v>
      </c>
      <c r="E102" s="32">
        <f t="shared" si="19"/>
        <v>3.3940156815222355</v>
      </c>
      <c r="F102" s="23">
        <f t="shared" si="24"/>
        <v>402773.84833399998</v>
      </c>
      <c r="G102" s="10"/>
      <c r="H102" s="29">
        <f t="shared" si="25"/>
        <v>128111.77</v>
      </c>
      <c r="I102" s="32">
        <f t="shared" si="20"/>
        <v>0.81763391193486756</v>
      </c>
      <c r="J102" s="23">
        <f t="shared" si="26"/>
        <v>104748.52767000001</v>
      </c>
      <c r="K102" s="10"/>
      <c r="L102" s="29">
        <f t="shared" si="27"/>
        <v>128111.77</v>
      </c>
      <c r="M102" s="32">
        <f t="shared" si="21"/>
        <v>1.876813130916855</v>
      </c>
      <c r="N102" s="23">
        <f t="shared" si="28"/>
        <v>240441.85216100002</v>
      </c>
      <c r="O102" s="10"/>
      <c r="P102" s="23">
        <f t="shared" si="22"/>
        <v>345190.379831</v>
      </c>
      <c r="Q102" s="10"/>
    </row>
    <row r="103" spans="2:17" ht="16" x14ac:dyDescent="0.3">
      <c r="B103" s="24" t="s">
        <v>123</v>
      </c>
      <c r="C103" s="10"/>
      <c r="D103" s="29">
        <f t="shared" si="23"/>
        <v>101268.01999999999</v>
      </c>
      <c r="E103" s="32">
        <f t="shared" si="19"/>
        <v>3.4095889905223786</v>
      </c>
      <c r="F103" s="23">
        <f t="shared" si="24"/>
        <v>345282.326084</v>
      </c>
      <c r="G103" s="10"/>
      <c r="H103" s="29">
        <f t="shared" si="25"/>
        <v>118967.75563218391</v>
      </c>
      <c r="I103" s="32">
        <f t="shared" si="20"/>
        <v>0.82469645576349804</v>
      </c>
      <c r="J103" s="23">
        <f t="shared" si="26"/>
        <v>98112.286420000004</v>
      </c>
      <c r="K103" s="10"/>
      <c r="L103" s="29">
        <f t="shared" si="27"/>
        <v>118967.76257425742</v>
      </c>
      <c r="M103" s="32">
        <f t="shared" si="21"/>
        <v>1.8961245584928834</v>
      </c>
      <c r="N103" s="23">
        <f t="shared" si="28"/>
        <v>225577.69628600002</v>
      </c>
      <c r="O103" s="10"/>
      <c r="P103" s="23">
        <f t="shared" si="22"/>
        <v>323689.98270600004</v>
      </c>
      <c r="Q103" s="10"/>
    </row>
    <row r="104" spans="2:17" ht="16" x14ac:dyDescent="0.3">
      <c r="B104" s="24" t="s">
        <v>124</v>
      </c>
      <c r="C104" s="10"/>
      <c r="D104" s="29">
        <f t="shared" si="23"/>
        <v>96173.759999999995</v>
      </c>
      <c r="E104" s="32">
        <f t="shared" si="19"/>
        <v>3.3497528098308731</v>
      </c>
      <c r="F104" s="23">
        <f t="shared" si="24"/>
        <v>322158.32279200002</v>
      </c>
      <c r="G104" s="10"/>
      <c r="H104" s="29">
        <f t="shared" si="25"/>
        <v>100188.76</v>
      </c>
      <c r="I104" s="32">
        <f t="shared" si="20"/>
        <v>0.80670328647644707</v>
      </c>
      <c r="J104" s="23">
        <f t="shared" si="26"/>
        <v>80822.60196</v>
      </c>
      <c r="K104" s="10"/>
      <c r="L104" s="29">
        <f t="shared" si="27"/>
        <v>100188.76</v>
      </c>
      <c r="M104" s="32">
        <f t="shared" si="21"/>
        <v>1.8469250469613558</v>
      </c>
      <c r="N104" s="23">
        <f t="shared" si="28"/>
        <v>185041.13026800001</v>
      </c>
      <c r="O104" s="10"/>
      <c r="P104" s="23">
        <f t="shared" si="22"/>
        <v>265863.73222800001</v>
      </c>
      <c r="Q104" s="10"/>
    </row>
    <row r="105" spans="2:17" ht="16" x14ac:dyDescent="0.3">
      <c r="B105" s="24" t="s">
        <v>125</v>
      </c>
      <c r="C105" s="10"/>
      <c r="D105" s="29">
        <f t="shared" si="23"/>
        <v>98232.14</v>
      </c>
      <c r="E105" s="32">
        <f t="shared" si="19"/>
        <v>3.3602019460026016</v>
      </c>
      <c r="F105" s="23">
        <f t="shared" si="24"/>
        <v>330079.827988</v>
      </c>
      <c r="G105" s="10"/>
      <c r="H105" s="29">
        <f t="shared" si="25"/>
        <v>104410.14</v>
      </c>
      <c r="I105" s="32">
        <f t="shared" si="20"/>
        <v>0.81005189668359789</v>
      </c>
      <c r="J105" s="23">
        <f t="shared" si="26"/>
        <v>84577.631939999992</v>
      </c>
      <c r="K105" s="10"/>
      <c r="L105" s="29">
        <f t="shared" si="27"/>
        <v>104410.14</v>
      </c>
      <c r="M105" s="32">
        <f t="shared" si="21"/>
        <v>1.8560812972954543</v>
      </c>
      <c r="N105" s="23">
        <f t="shared" si="28"/>
        <v>193793.708102</v>
      </c>
      <c r="O105" s="10"/>
      <c r="P105" s="23">
        <f t="shared" si="22"/>
        <v>278371.340042</v>
      </c>
      <c r="Q105" s="10"/>
    </row>
    <row r="106" spans="2:17" ht="16" x14ac:dyDescent="0.3">
      <c r="B106" s="24" t="s">
        <v>126</v>
      </c>
      <c r="C106" s="10"/>
      <c r="D106" s="29">
        <f t="shared" si="23"/>
        <v>101583.35</v>
      </c>
      <c r="E106" s="32">
        <f t="shared" si="19"/>
        <v>3.37806530302456</v>
      </c>
      <c r="F106" s="23">
        <f t="shared" si="24"/>
        <v>343155.18999999994</v>
      </c>
      <c r="G106" s="10"/>
      <c r="H106" s="29">
        <f t="shared" si="25"/>
        <v>108659.35</v>
      </c>
      <c r="I106" s="32">
        <f t="shared" si="20"/>
        <v>0.81398048120111144</v>
      </c>
      <c r="J106" s="23">
        <f t="shared" si="26"/>
        <v>88446.59</v>
      </c>
      <c r="K106" s="10"/>
      <c r="L106" s="29">
        <f t="shared" si="27"/>
        <v>108659.35</v>
      </c>
      <c r="M106" s="32">
        <f t="shared" si="21"/>
        <v>1.8668233336569746</v>
      </c>
      <c r="N106" s="23">
        <f t="shared" si="28"/>
        <v>202847.81</v>
      </c>
      <c r="O106" s="10"/>
      <c r="P106" s="23">
        <f t="shared" si="22"/>
        <v>291294.40000000002</v>
      </c>
      <c r="Q106" s="10"/>
    </row>
    <row r="107" spans="2:17" ht="16" x14ac:dyDescent="0.3">
      <c r="B107" s="24" t="s">
        <v>127</v>
      </c>
      <c r="C107" s="10"/>
      <c r="D107" s="29">
        <f t="shared" si="23"/>
        <v>104615.17</v>
      </c>
      <c r="E107" s="32">
        <f t="shared" si="19"/>
        <v>3.3825321891652997</v>
      </c>
      <c r="F107" s="23">
        <f t="shared" si="24"/>
        <v>353864.18</v>
      </c>
      <c r="G107" s="10"/>
      <c r="H107" s="29">
        <f t="shared" si="25"/>
        <v>111788.17</v>
      </c>
      <c r="I107" s="32">
        <f t="shared" si="20"/>
        <v>0.81481171039833644</v>
      </c>
      <c r="J107" s="23">
        <f t="shared" si="26"/>
        <v>91086.31</v>
      </c>
      <c r="K107" s="10"/>
      <c r="L107" s="29">
        <f t="shared" si="27"/>
        <v>111788.17</v>
      </c>
      <c r="M107" s="32">
        <f t="shared" si="21"/>
        <v>1.8690961664369317</v>
      </c>
      <c r="N107" s="23">
        <f t="shared" si="28"/>
        <v>208942.84</v>
      </c>
      <c r="O107" s="10"/>
      <c r="P107" s="23">
        <f t="shared" si="22"/>
        <v>300029.15000000002</v>
      </c>
      <c r="Q107" s="10"/>
    </row>
    <row r="108" spans="2:17" ht="16" x14ac:dyDescent="0.3">
      <c r="B108" s="24" t="s">
        <v>128</v>
      </c>
      <c r="C108" s="10"/>
      <c r="D108" s="29">
        <f t="shared" si="23"/>
        <v>107611.17</v>
      </c>
      <c r="E108" s="32">
        <f t="shared" si="19"/>
        <v>3.3670475843725143</v>
      </c>
      <c r="F108" s="23">
        <f t="shared" si="24"/>
        <v>362331.93</v>
      </c>
      <c r="G108" s="10"/>
      <c r="H108" s="29">
        <f t="shared" si="25"/>
        <v>114949.17</v>
      </c>
      <c r="I108" s="32">
        <f t="shared" si="20"/>
        <v>0.81171129813290521</v>
      </c>
      <c r="J108" s="23">
        <f t="shared" si="26"/>
        <v>93305.540000000008</v>
      </c>
      <c r="K108" s="10"/>
      <c r="L108" s="29">
        <f t="shared" si="27"/>
        <v>114949.17</v>
      </c>
      <c r="M108" s="32">
        <f t="shared" si="21"/>
        <v>1.8606186543147725</v>
      </c>
      <c r="N108" s="23">
        <f t="shared" si="28"/>
        <v>213876.57</v>
      </c>
      <c r="O108" s="10"/>
      <c r="P108" s="23">
        <f t="shared" si="22"/>
        <v>307182.11</v>
      </c>
      <c r="Q108" s="10"/>
    </row>
    <row r="109" spans="2:17" ht="16" x14ac:dyDescent="0.3">
      <c r="B109" s="24" t="s">
        <v>129</v>
      </c>
      <c r="C109" s="10"/>
      <c r="D109" s="29">
        <f t="shared" si="23"/>
        <v>118047.01999999999</v>
      </c>
      <c r="E109" s="32">
        <f t="shared" si="19"/>
        <v>3.4249710835563665</v>
      </c>
      <c r="F109" s="23">
        <f t="shared" si="24"/>
        <v>404307.63</v>
      </c>
      <c r="G109" s="10"/>
      <c r="H109" s="29">
        <f t="shared" si="25"/>
        <v>128368.01999999999</v>
      </c>
      <c r="I109" s="32">
        <f t="shared" si="20"/>
        <v>0.82406373487726925</v>
      </c>
      <c r="J109" s="23">
        <f t="shared" si="26"/>
        <v>105783.43</v>
      </c>
      <c r="K109" s="10"/>
      <c r="L109" s="29">
        <f t="shared" si="27"/>
        <v>128368.01999999999</v>
      </c>
      <c r="M109" s="32">
        <f t="shared" si="21"/>
        <v>1.894394647514233</v>
      </c>
      <c r="N109" s="23">
        <f t="shared" si="28"/>
        <v>243179.69</v>
      </c>
      <c r="O109" s="10"/>
      <c r="P109" s="23">
        <f t="shared" si="22"/>
        <v>348963.12</v>
      </c>
      <c r="Q109" s="10"/>
    </row>
    <row r="110" spans="2:17" ht="16" x14ac:dyDescent="0.3">
      <c r="B110" s="24" t="s">
        <v>130</v>
      </c>
      <c r="C110" s="10"/>
      <c r="D110" s="29">
        <f t="shared" si="23"/>
        <v>112438.85045454545</v>
      </c>
      <c r="E110" s="32">
        <f t="shared" si="19"/>
        <v>3.2763437949672451</v>
      </c>
      <c r="F110" s="23">
        <f t="shared" si="24"/>
        <v>368388.33</v>
      </c>
      <c r="G110" s="10"/>
      <c r="H110" s="29">
        <f t="shared" si="25"/>
        <v>137146.0209090909</v>
      </c>
      <c r="I110" s="32">
        <f t="shared" si="20"/>
        <v>0.8131677409286584</v>
      </c>
      <c r="J110" s="23">
        <f t="shared" si="26"/>
        <v>111522.72</v>
      </c>
      <c r="K110" s="10"/>
      <c r="L110" s="29">
        <f t="shared" si="27"/>
        <v>157837.06497652581</v>
      </c>
      <c r="M110" s="32">
        <f t="shared" si="21"/>
        <v>1.9271773081008503</v>
      </c>
      <c r="N110" s="23">
        <f t="shared" si="28"/>
        <v>304180.01</v>
      </c>
      <c r="O110" s="10"/>
      <c r="P110" s="23">
        <f t="shared" si="22"/>
        <v>415702.73</v>
      </c>
      <c r="Q110" s="10"/>
    </row>
    <row r="111" spans="2:17" ht="16" x14ac:dyDescent="0.3">
      <c r="B111" s="24" t="s">
        <v>131</v>
      </c>
      <c r="C111" s="10"/>
      <c r="D111" s="29">
        <f t="shared" si="23"/>
        <v>130291.62954545455</v>
      </c>
      <c r="E111" s="32">
        <f t="shared" si="19"/>
        <v>3.3471504003859036</v>
      </c>
      <c r="F111" s="23">
        <f t="shared" si="24"/>
        <v>436105.68</v>
      </c>
      <c r="G111" s="10"/>
      <c r="H111" s="29">
        <f t="shared" si="25"/>
        <v>116282.43909090909</v>
      </c>
      <c r="I111" s="32">
        <f t="shared" si="20"/>
        <v>0.81337741742806591</v>
      </c>
      <c r="J111" s="23">
        <f t="shared" si="26"/>
        <v>94581.510000000009</v>
      </c>
      <c r="K111" s="10"/>
      <c r="L111" s="29">
        <f t="shared" si="27"/>
        <v>95591.395023474179</v>
      </c>
      <c r="M111" s="32">
        <f t="shared" si="21"/>
        <v>1.846943231204488</v>
      </c>
      <c r="N111" s="23">
        <f t="shared" si="28"/>
        <v>176551.88</v>
      </c>
      <c r="O111" s="10"/>
      <c r="P111" s="23">
        <f t="shared" si="22"/>
        <v>271133.39</v>
      </c>
      <c r="Q111" s="10"/>
    </row>
    <row r="112" spans="2:17" x14ac:dyDescent="0.2">
      <c r="B112" s="10"/>
      <c r="C112" s="10"/>
      <c r="D112" s="10"/>
      <c r="E112" s="10"/>
      <c r="F112" s="10"/>
      <c r="G112" s="10"/>
      <c r="H112" s="10"/>
      <c r="I112" s="10"/>
      <c r="J112" s="10"/>
      <c r="K112" s="10"/>
      <c r="L112" s="10"/>
      <c r="M112" s="10"/>
      <c r="N112" s="10"/>
      <c r="O112" s="10"/>
      <c r="P112" s="23"/>
      <c r="Q112" s="10"/>
    </row>
    <row r="113" spans="2:17" ht="18.7" thickBot="1" x14ac:dyDescent="0.35">
      <c r="B113" s="25" t="s">
        <v>132</v>
      </c>
      <c r="C113" s="10"/>
      <c r="D113" s="26">
        <f>SUM(D100:D111)</f>
        <v>1325065.25</v>
      </c>
      <c r="E113" s="27">
        <f>IF(D113&lt;&gt;0,F113/D113,0)</f>
        <v>3.3733737930656624</v>
      </c>
      <c r="F113" s="28">
        <f>SUM(F100:F111)</f>
        <v>4469940.388452</v>
      </c>
      <c r="G113" s="10"/>
      <c r="H113" s="26">
        <f>SUM(H100:H111)</f>
        <v>1411798.9656321839</v>
      </c>
      <c r="I113" s="27">
        <f>IF(H113&lt;&gt;0,J113/H113,0)</f>
        <v>0.81526971493749423</v>
      </c>
      <c r="J113" s="28">
        <f>SUM(J100:J111)</f>
        <v>1150996.9402599998</v>
      </c>
      <c r="K113" s="10"/>
      <c r="L113" s="26">
        <f>SUM(L100:L111)</f>
        <v>1411798.9725742575</v>
      </c>
      <c r="M113" s="27">
        <f>IF(L113&lt;&gt;0,N113/L113,0)</f>
        <v>1.876101721003828</v>
      </c>
      <c r="N113" s="28">
        <f>SUM(N100:N111)</f>
        <v>2648678.4821580006</v>
      </c>
      <c r="O113" s="10"/>
      <c r="P113" s="28">
        <f>SUM(P100:P111)</f>
        <v>3799675.4224180002</v>
      </c>
      <c r="Q113" s="10"/>
    </row>
    <row r="114" spans="2:17" x14ac:dyDescent="0.2">
      <c r="P114" s="23"/>
    </row>
    <row r="115" spans="2:17" ht="13.35" x14ac:dyDescent="0.2">
      <c r="M115" s="86"/>
      <c r="N115" s="87" t="s">
        <v>202</v>
      </c>
      <c r="P115" s="89">
        <f>'5. UTRs and Sub-Transmission'!E75</f>
        <v>0</v>
      </c>
    </row>
    <row r="117" spans="2:17" ht="14" thickBot="1" x14ac:dyDescent="0.3">
      <c r="N117" s="88" t="s">
        <v>203</v>
      </c>
      <c r="P117" s="28">
        <f>P113+P115</f>
        <v>3799675.4224180002</v>
      </c>
    </row>
  </sheetData>
  <sheetProtection password="F8BD"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view="pageBreakPreview" topLeftCell="C1" zoomScale="60" zoomScaleNormal="83" workbookViewId="0">
      <pane ySplit="16" topLeftCell="A17" activePane="bottomLeft" state="frozenSplit"/>
      <selection activeCell="I48" sqref="I48"/>
      <selection pane="bottomLeft" activeCell="N7" sqref="N7"/>
    </sheetView>
  </sheetViews>
  <sheetFormatPr defaultColWidth="9.125" defaultRowHeight="12.7" x14ac:dyDescent="0.2"/>
  <cols>
    <col min="1" max="1" width="11.875" style="12" hidden="1" customWidth="1"/>
    <col min="2" max="2" width="30.125" style="12" customWidth="1"/>
    <col min="3" max="3" width="3.875" style="12" customWidth="1"/>
    <col min="4" max="4" width="13.875" style="12" customWidth="1"/>
    <col min="5" max="5" width="15.125" style="12" customWidth="1"/>
    <col min="6" max="6" width="13.875" style="12" customWidth="1"/>
    <col min="7" max="7" width="2.875" style="12" customWidth="1"/>
    <col min="8" max="8" width="13.875" style="12" customWidth="1"/>
    <col min="9" max="9" width="10.125" style="12" bestFit="1" customWidth="1"/>
    <col min="10" max="10" width="13.875" style="12" customWidth="1"/>
    <col min="11" max="11" width="3.125" style="12" customWidth="1"/>
    <col min="12" max="12" width="13.875" style="12" customWidth="1"/>
    <col min="13" max="13" width="9.375" style="12" bestFit="1" customWidth="1"/>
    <col min="14" max="14" width="13.875" style="12" customWidth="1"/>
    <col min="15" max="15" width="3.75" style="12" customWidth="1"/>
    <col min="16" max="16" width="13.875" style="12" customWidth="1"/>
    <col min="17" max="16384" width="9.125" style="12"/>
  </cols>
  <sheetData>
    <row r="13" spans="2:12" ht="36.85" customHeight="1" x14ac:dyDescent="0.2">
      <c r="B13" s="171" t="s">
        <v>239</v>
      </c>
      <c r="C13" s="171"/>
      <c r="D13" s="171"/>
      <c r="E13" s="171"/>
      <c r="F13" s="171"/>
      <c r="G13" s="171"/>
      <c r="H13" s="171"/>
      <c r="I13" s="171"/>
      <c r="J13" s="171"/>
      <c r="K13" s="171"/>
      <c r="L13" s="171"/>
    </row>
    <row r="14" spans="2:12" ht="0.85" customHeight="1" x14ac:dyDescent="0.2"/>
    <row r="15" spans="2:12" ht="0.85" customHeight="1" x14ac:dyDescent="0.2"/>
    <row r="16" spans="2:12" ht="0.85" customHeight="1" x14ac:dyDescent="0.2"/>
    <row r="17" spans="2:17" ht="3.85" customHeight="1" x14ac:dyDescent="0.2"/>
    <row r="18" spans="2:17" ht="0.85" customHeight="1" x14ac:dyDescent="0.2"/>
    <row r="19" spans="2:17" ht="1.5" customHeight="1" x14ac:dyDescent="0.25">
      <c r="B19" s="10"/>
      <c r="C19" s="10"/>
      <c r="D19" s="11"/>
      <c r="E19" s="14"/>
      <c r="F19" s="10"/>
      <c r="G19" s="14"/>
      <c r="H19" s="10"/>
    </row>
    <row r="20" spans="2:17" ht="15.35" x14ac:dyDescent="0.2">
      <c r="B20" s="72" t="s">
        <v>182</v>
      </c>
      <c r="C20" s="71"/>
      <c r="D20" s="169" t="s">
        <v>183</v>
      </c>
      <c r="E20" s="169"/>
      <c r="F20" s="169"/>
      <c r="G20" s="71"/>
      <c r="H20" s="169" t="s">
        <v>186</v>
      </c>
      <c r="I20" s="169"/>
      <c r="J20" s="169"/>
      <c r="K20" s="71"/>
      <c r="L20" s="169" t="s">
        <v>185</v>
      </c>
      <c r="M20" s="169"/>
      <c r="N20" s="169"/>
      <c r="O20" s="71"/>
      <c r="P20" s="72" t="s">
        <v>184</v>
      </c>
      <c r="Q20" s="10"/>
    </row>
    <row r="21" spans="2:17" ht="15.35" x14ac:dyDescent="0.25">
      <c r="B21" s="10"/>
      <c r="C21" s="10"/>
      <c r="D21" s="170"/>
      <c r="E21" s="170"/>
      <c r="F21" s="170"/>
      <c r="G21" s="20"/>
      <c r="H21" s="170"/>
      <c r="I21" s="170"/>
      <c r="J21" s="170"/>
      <c r="K21" s="20"/>
      <c r="L21" s="170"/>
      <c r="M21" s="170"/>
      <c r="N21" s="170"/>
      <c r="O21" s="10"/>
      <c r="P21" s="19"/>
      <c r="Q21" s="17"/>
    </row>
    <row r="22" spans="2:17" ht="1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6" x14ac:dyDescent="0.3">
      <c r="B24" s="24" t="s">
        <v>120</v>
      </c>
      <c r="C24" s="10"/>
      <c r="D24" s="33">
        <f>'6. Historical Wholesale'!D24</f>
        <v>49241</v>
      </c>
      <c r="E24" s="34">
        <f>'5. UTRs and Sub-Transmission'!H22</f>
        <v>3.61</v>
      </c>
      <c r="F24" s="35">
        <f>D24*E24</f>
        <v>177760.00999999998</v>
      </c>
      <c r="G24" s="10"/>
      <c r="H24" s="33">
        <f>'6. Historical Wholesale'!H24</f>
        <v>55969</v>
      </c>
      <c r="I24" s="34">
        <f>'5. UTRs and Sub-Transmission'!H24</f>
        <v>0.95</v>
      </c>
      <c r="J24" s="35">
        <f>H24*I24</f>
        <v>53170.549999999996</v>
      </c>
      <c r="K24" s="10"/>
      <c r="L24" s="33">
        <f>'6. Historical Wholesale'!L24</f>
        <v>55969</v>
      </c>
      <c r="M24" s="34">
        <f>'5. UTRs and Sub-Transmission'!H26</f>
        <v>2.34</v>
      </c>
      <c r="N24" s="35">
        <f>L24*M24</f>
        <v>130967.45999999999</v>
      </c>
      <c r="O24" s="10"/>
      <c r="P24" s="23">
        <f t="shared" ref="P24:P35" si="0">J24+N24</f>
        <v>184138.00999999998</v>
      </c>
      <c r="Q24" s="10"/>
    </row>
    <row r="25" spans="2:17" ht="16" x14ac:dyDescent="0.3">
      <c r="B25" s="24" t="s">
        <v>121</v>
      </c>
      <c r="C25" s="10"/>
      <c r="D25" s="33">
        <f>'6. Historical Wholesale'!D25</f>
        <v>52174</v>
      </c>
      <c r="E25" s="34">
        <f>E24</f>
        <v>3.61</v>
      </c>
      <c r="F25" s="35">
        <f t="shared" ref="F25:F35" si="1">D25*E25</f>
        <v>188348.13999999998</v>
      </c>
      <c r="G25" s="10"/>
      <c r="H25" s="33">
        <f>'6. Historical Wholesale'!H25</f>
        <v>52241</v>
      </c>
      <c r="I25" s="34">
        <f>I24</f>
        <v>0.95</v>
      </c>
      <c r="J25" s="35">
        <f t="shared" ref="J25:J35" si="2">H25*I25</f>
        <v>49628.95</v>
      </c>
      <c r="K25" s="10"/>
      <c r="L25" s="33">
        <f>'6. Historical Wholesale'!L25</f>
        <v>52241</v>
      </c>
      <c r="M25" s="34">
        <f>M24</f>
        <v>2.34</v>
      </c>
      <c r="N25" s="35">
        <f t="shared" ref="N25:N35" si="3">L25*M25</f>
        <v>122243.93999999999</v>
      </c>
      <c r="O25" s="10"/>
      <c r="P25" s="23">
        <f t="shared" si="0"/>
        <v>171872.88999999998</v>
      </c>
      <c r="Q25" s="10"/>
    </row>
    <row r="26" spans="2:17" ht="16" x14ac:dyDescent="0.3">
      <c r="B26" s="24" t="s">
        <v>122</v>
      </c>
      <c r="C26" s="10"/>
      <c r="D26" s="33">
        <f>'6. Historical Wholesale'!D26</f>
        <v>50907</v>
      </c>
      <c r="E26" s="34">
        <f t="shared" ref="E26:E35" si="4">E25</f>
        <v>3.61</v>
      </c>
      <c r="F26" s="35">
        <f t="shared" si="1"/>
        <v>183774.27</v>
      </c>
      <c r="G26" s="10"/>
      <c r="H26" s="33">
        <f>'6. Historical Wholesale'!H26</f>
        <v>60347</v>
      </c>
      <c r="I26" s="34">
        <f t="shared" ref="I26:I35" si="5">I25</f>
        <v>0.95</v>
      </c>
      <c r="J26" s="35">
        <f t="shared" si="2"/>
        <v>57329.649999999994</v>
      </c>
      <c r="K26" s="10"/>
      <c r="L26" s="33">
        <f>'6. Historical Wholesale'!L26</f>
        <v>60347</v>
      </c>
      <c r="M26" s="34">
        <f t="shared" ref="M26:M35" si="6">M25</f>
        <v>2.34</v>
      </c>
      <c r="N26" s="35">
        <f t="shared" si="3"/>
        <v>141211.97999999998</v>
      </c>
      <c r="O26" s="10"/>
      <c r="P26" s="23">
        <f t="shared" si="0"/>
        <v>198541.62999999998</v>
      </c>
      <c r="Q26" s="10"/>
    </row>
    <row r="27" spans="2:17" ht="16" x14ac:dyDescent="0.3">
      <c r="B27" s="24" t="s">
        <v>123</v>
      </c>
      <c r="C27" s="10"/>
      <c r="D27" s="33">
        <f>'6. Historical Wholesale'!D27</f>
        <v>46827</v>
      </c>
      <c r="E27" s="34">
        <f t="shared" si="4"/>
        <v>3.61</v>
      </c>
      <c r="F27" s="35">
        <f t="shared" si="1"/>
        <v>169045.47</v>
      </c>
      <c r="G27" s="10"/>
      <c r="H27" s="33">
        <f>'6. Historical Wholesale'!H27</f>
        <v>64526.735632183911</v>
      </c>
      <c r="I27" s="34">
        <f t="shared" si="5"/>
        <v>0.95</v>
      </c>
      <c r="J27" s="35">
        <f t="shared" si="2"/>
        <v>61300.398850574711</v>
      </c>
      <c r="K27" s="10"/>
      <c r="L27" s="33">
        <f>'6. Historical Wholesale'!L27</f>
        <v>64526.742574257427</v>
      </c>
      <c r="M27" s="34">
        <f t="shared" si="6"/>
        <v>2.34</v>
      </c>
      <c r="N27" s="35">
        <f t="shared" si="3"/>
        <v>150992.57762376236</v>
      </c>
      <c r="O27" s="10"/>
      <c r="P27" s="23">
        <f t="shared" si="0"/>
        <v>212292.97647433708</v>
      </c>
      <c r="Q27" s="10"/>
    </row>
    <row r="28" spans="2:17" ht="16" x14ac:dyDescent="0.3">
      <c r="B28" s="24" t="s">
        <v>124</v>
      </c>
      <c r="C28" s="10"/>
      <c r="D28" s="33">
        <f>'6. Historical Wholesale'!D28</f>
        <v>32117</v>
      </c>
      <c r="E28" s="34">
        <f t="shared" si="4"/>
        <v>3.61</v>
      </c>
      <c r="F28" s="35">
        <f t="shared" si="1"/>
        <v>115942.37</v>
      </c>
      <c r="G28" s="10"/>
      <c r="H28" s="33">
        <f>'6. Historical Wholesale'!H28</f>
        <v>36132</v>
      </c>
      <c r="I28" s="34">
        <f t="shared" si="5"/>
        <v>0.95</v>
      </c>
      <c r="J28" s="35">
        <f t="shared" si="2"/>
        <v>34325.4</v>
      </c>
      <c r="K28" s="10"/>
      <c r="L28" s="33">
        <f>'6. Historical Wholesale'!L28</f>
        <v>36132</v>
      </c>
      <c r="M28" s="34">
        <f t="shared" si="6"/>
        <v>2.34</v>
      </c>
      <c r="N28" s="35">
        <f t="shared" si="3"/>
        <v>84548.87999999999</v>
      </c>
      <c r="O28" s="10"/>
      <c r="P28" s="23">
        <f t="shared" si="0"/>
        <v>118874.28</v>
      </c>
      <c r="Q28" s="10"/>
    </row>
    <row r="29" spans="2:17" ht="16" x14ac:dyDescent="0.3">
      <c r="B29" s="24" t="s">
        <v>125</v>
      </c>
      <c r="C29" s="10"/>
      <c r="D29" s="33">
        <f>'6. Historical Wholesale'!D29</f>
        <v>35008</v>
      </c>
      <c r="E29" s="34">
        <f t="shared" si="4"/>
        <v>3.61</v>
      </c>
      <c r="F29" s="35">
        <f t="shared" si="1"/>
        <v>126378.87999999999</v>
      </c>
      <c r="G29" s="10"/>
      <c r="H29" s="33">
        <f>'6. Historical Wholesale'!H29</f>
        <v>41186</v>
      </c>
      <c r="I29" s="34">
        <f t="shared" si="5"/>
        <v>0.95</v>
      </c>
      <c r="J29" s="35">
        <f t="shared" si="2"/>
        <v>39126.699999999997</v>
      </c>
      <c r="K29" s="10"/>
      <c r="L29" s="33">
        <f>'6. Historical Wholesale'!L29</f>
        <v>41186</v>
      </c>
      <c r="M29" s="34">
        <f t="shared" si="6"/>
        <v>2.34</v>
      </c>
      <c r="N29" s="35">
        <f t="shared" si="3"/>
        <v>96375.239999999991</v>
      </c>
      <c r="O29" s="10"/>
      <c r="P29" s="23">
        <f t="shared" si="0"/>
        <v>135501.94</v>
      </c>
      <c r="Q29" s="10"/>
    </row>
    <row r="30" spans="2:17" ht="16" x14ac:dyDescent="0.3">
      <c r="B30" s="24" t="s">
        <v>126</v>
      </c>
      <c r="C30" s="10"/>
      <c r="D30" s="33">
        <f>'6. Historical Wholesale'!D30</f>
        <v>40098</v>
      </c>
      <c r="E30" s="34">
        <f t="shared" si="4"/>
        <v>3.61</v>
      </c>
      <c r="F30" s="35">
        <f t="shared" si="1"/>
        <v>144753.78</v>
      </c>
      <c r="G30" s="10"/>
      <c r="H30" s="33">
        <f>'6. Historical Wholesale'!H30</f>
        <v>47174</v>
      </c>
      <c r="I30" s="34">
        <f t="shared" si="5"/>
        <v>0.95</v>
      </c>
      <c r="J30" s="35">
        <f t="shared" si="2"/>
        <v>44815.299999999996</v>
      </c>
      <c r="K30" s="10"/>
      <c r="L30" s="33">
        <f>'6. Historical Wholesale'!L30</f>
        <v>47174</v>
      </c>
      <c r="M30" s="34">
        <f t="shared" si="6"/>
        <v>2.34</v>
      </c>
      <c r="N30" s="35">
        <f t="shared" si="3"/>
        <v>110387.15999999999</v>
      </c>
      <c r="O30" s="10"/>
      <c r="P30" s="23">
        <f t="shared" si="0"/>
        <v>155202.46</v>
      </c>
      <c r="Q30" s="10"/>
    </row>
    <row r="31" spans="2:17" ht="16" x14ac:dyDescent="0.3">
      <c r="B31" s="24" t="s">
        <v>127</v>
      </c>
      <c r="C31" s="10"/>
      <c r="D31" s="33">
        <f>'6. Historical Wholesale'!D31</f>
        <v>42298</v>
      </c>
      <c r="E31" s="34">
        <f t="shared" si="4"/>
        <v>3.61</v>
      </c>
      <c r="F31" s="35">
        <f t="shared" si="1"/>
        <v>152695.78</v>
      </c>
      <c r="G31" s="10"/>
      <c r="H31" s="33">
        <f>'6. Historical Wholesale'!H31</f>
        <v>49471</v>
      </c>
      <c r="I31" s="34">
        <f t="shared" si="5"/>
        <v>0.95</v>
      </c>
      <c r="J31" s="35">
        <f t="shared" si="2"/>
        <v>46997.45</v>
      </c>
      <c r="K31" s="10"/>
      <c r="L31" s="33">
        <f>'6. Historical Wholesale'!L31</f>
        <v>49471</v>
      </c>
      <c r="M31" s="34">
        <f t="shared" si="6"/>
        <v>2.34</v>
      </c>
      <c r="N31" s="35">
        <f t="shared" si="3"/>
        <v>115762.14</v>
      </c>
      <c r="O31" s="10"/>
      <c r="P31" s="23">
        <f t="shared" si="0"/>
        <v>162759.59</v>
      </c>
      <c r="Q31" s="10"/>
    </row>
    <row r="32" spans="2:17" ht="16" x14ac:dyDescent="0.3">
      <c r="B32" s="24" t="s">
        <v>128</v>
      </c>
      <c r="C32" s="10"/>
      <c r="D32" s="33">
        <f>'6. Historical Wholesale'!D32</f>
        <v>39932</v>
      </c>
      <c r="E32" s="34">
        <f t="shared" si="4"/>
        <v>3.61</v>
      </c>
      <c r="F32" s="35">
        <f t="shared" si="1"/>
        <v>144154.51999999999</v>
      </c>
      <c r="G32" s="10"/>
      <c r="H32" s="33">
        <f>'6. Historical Wholesale'!H32</f>
        <v>47270</v>
      </c>
      <c r="I32" s="34">
        <f t="shared" si="5"/>
        <v>0.95</v>
      </c>
      <c r="J32" s="35">
        <f t="shared" si="2"/>
        <v>44906.5</v>
      </c>
      <c r="K32" s="10"/>
      <c r="L32" s="33">
        <f>'6. Historical Wholesale'!L32</f>
        <v>47270</v>
      </c>
      <c r="M32" s="34">
        <f t="shared" si="6"/>
        <v>2.34</v>
      </c>
      <c r="N32" s="35">
        <f t="shared" si="3"/>
        <v>110611.79999999999</v>
      </c>
      <c r="O32" s="10"/>
      <c r="P32" s="23">
        <f t="shared" si="0"/>
        <v>155518.29999999999</v>
      </c>
      <c r="Q32" s="10"/>
    </row>
    <row r="33" spans="2:17" ht="16" x14ac:dyDescent="0.3">
      <c r="B33" s="24" t="s">
        <v>129</v>
      </c>
      <c r="C33" s="10"/>
      <c r="D33" s="33">
        <f>'6. Historical Wholesale'!D33</f>
        <v>58484</v>
      </c>
      <c r="E33" s="34">
        <f t="shared" si="4"/>
        <v>3.61</v>
      </c>
      <c r="F33" s="35">
        <f t="shared" si="1"/>
        <v>211127.24</v>
      </c>
      <c r="G33" s="10"/>
      <c r="H33" s="33">
        <f>'6. Historical Wholesale'!H33</f>
        <v>68805</v>
      </c>
      <c r="I33" s="34">
        <f t="shared" si="5"/>
        <v>0.95</v>
      </c>
      <c r="J33" s="35">
        <f t="shared" si="2"/>
        <v>65364.75</v>
      </c>
      <c r="K33" s="10"/>
      <c r="L33" s="33">
        <f>'6. Historical Wholesale'!L33</f>
        <v>68805</v>
      </c>
      <c r="M33" s="34">
        <f t="shared" si="6"/>
        <v>2.34</v>
      </c>
      <c r="N33" s="35">
        <f t="shared" si="3"/>
        <v>161003.69999999998</v>
      </c>
      <c r="O33" s="10"/>
      <c r="P33" s="23">
        <f t="shared" si="0"/>
        <v>226368.44999999998</v>
      </c>
      <c r="Q33" s="10"/>
    </row>
    <row r="34" spans="2:17" ht="16" x14ac:dyDescent="0.3">
      <c r="B34" s="24" t="s">
        <v>130</v>
      </c>
      <c r="C34" s="10"/>
      <c r="D34" s="33">
        <f>'6. Historical Wholesale'!D34</f>
        <v>28349.170454545456</v>
      </c>
      <c r="E34" s="34">
        <f t="shared" si="4"/>
        <v>3.61</v>
      </c>
      <c r="F34" s="35">
        <f t="shared" si="1"/>
        <v>102340.50534090909</v>
      </c>
      <c r="G34" s="10"/>
      <c r="H34" s="33">
        <f>'6. Historical Wholesale'!H34</f>
        <v>53056.340909090912</v>
      </c>
      <c r="I34" s="34">
        <f t="shared" si="5"/>
        <v>0.95</v>
      </c>
      <c r="J34" s="35">
        <f t="shared" si="2"/>
        <v>50403.523863636365</v>
      </c>
      <c r="K34" s="10"/>
      <c r="L34" s="33">
        <f>'6. Historical Wholesale'!L34</f>
        <v>73747.38497652582</v>
      </c>
      <c r="M34" s="34">
        <f t="shared" si="6"/>
        <v>2.34</v>
      </c>
      <c r="N34" s="35">
        <f t="shared" si="3"/>
        <v>172568.88084507041</v>
      </c>
      <c r="O34" s="10"/>
      <c r="P34" s="23">
        <f t="shared" si="0"/>
        <v>222972.40470870677</v>
      </c>
      <c r="Q34" s="10"/>
    </row>
    <row r="35" spans="2:17" ht="16" x14ac:dyDescent="0.3">
      <c r="B35" s="24" t="s">
        <v>131</v>
      </c>
      <c r="C35" s="10"/>
      <c r="D35" s="33">
        <f>'6. Historical Wholesale'!D35</f>
        <v>61166.829545454544</v>
      </c>
      <c r="E35" s="34">
        <f t="shared" si="4"/>
        <v>3.61</v>
      </c>
      <c r="F35" s="35">
        <f t="shared" si="1"/>
        <v>220812.25465909089</v>
      </c>
      <c r="G35" s="10"/>
      <c r="H35" s="33">
        <f>'6. Historical Wholesale'!H35</f>
        <v>45208.659090909096</v>
      </c>
      <c r="I35" s="34">
        <f t="shared" si="5"/>
        <v>0.95</v>
      </c>
      <c r="J35" s="35">
        <f t="shared" si="2"/>
        <v>42948.226136363635</v>
      </c>
      <c r="K35" s="10"/>
      <c r="L35" s="33">
        <f>'6. Historical Wholesale'!L35</f>
        <v>24517.61502347418</v>
      </c>
      <c r="M35" s="34">
        <f t="shared" si="6"/>
        <v>2.34</v>
      </c>
      <c r="N35" s="35">
        <f t="shared" si="3"/>
        <v>57371.219154929575</v>
      </c>
      <c r="O35" s="10"/>
      <c r="P35" s="23">
        <f t="shared" si="0"/>
        <v>100319.4452912932</v>
      </c>
      <c r="Q35" s="10"/>
    </row>
    <row r="36" spans="2:17" x14ac:dyDescent="0.2">
      <c r="B36" s="10"/>
      <c r="C36" s="10"/>
      <c r="D36" s="10"/>
      <c r="E36" s="10"/>
      <c r="F36" s="10"/>
      <c r="G36" s="10"/>
      <c r="H36" s="10"/>
      <c r="I36" s="10"/>
      <c r="J36" s="10"/>
      <c r="K36" s="10"/>
      <c r="L36" s="10"/>
      <c r="M36" s="10"/>
      <c r="N36" s="10"/>
      <c r="O36" s="10"/>
      <c r="P36" s="10"/>
      <c r="Q36" s="10"/>
    </row>
    <row r="37" spans="2:17" ht="18.7" thickBot="1" x14ac:dyDescent="0.35">
      <c r="B37" s="25" t="s">
        <v>132</v>
      </c>
      <c r="C37" s="10"/>
      <c r="D37" s="26">
        <f>SUM(D24:D35)</f>
        <v>536602</v>
      </c>
      <c r="E37" s="27">
        <f>IF(D37&lt;&gt;0,F37/D37,0)</f>
        <v>3.61</v>
      </c>
      <c r="F37" s="28">
        <f>SUM(F24:F35)</f>
        <v>1937133.22</v>
      </c>
      <c r="G37" s="10"/>
      <c r="H37" s="26">
        <f>SUM(H24:H35)</f>
        <v>621386.73563218385</v>
      </c>
      <c r="I37" s="27">
        <f>IF(H37&lt;&gt;0,J37/H37,0)</f>
        <v>0.95</v>
      </c>
      <c r="J37" s="28">
        <f>SUM(J24:J35)</f>
        <v>590317.39885057462</v>
      </c>
      <c r="K37" s="10"/>
      <c r="L37" s="26">
        <f>SUM(L24:L35)</f>
        <v>621386.74257425743</v>
      </c>
      <c r="M37" s="27">
        <f>IF(L37&lt;&gt;0,N37/L37,0)</f>
        <v>2.3399999999999994</v>
      </c>
      <c r="N37" s="28">
        <f>SUM(N24:N35)</f>
        <v>1454044.9776237621</v>
      </c>
      <c r="O37" s="10"/>
      <c r="P37" s="28">
        <f>SUM(P24:P35)</f>
        <v>2044362.3764743372</v>
      </c>
      <c r="Q37" s="10"/>
    </row>
    <row r="38" spans="2:17" x14ac:dyDescent="0.2">
      <c r="B38" s="10"/>
      <c r="C38" s="10"/>
      <c r="D38" s="10"/>
      <c r="E38" s="10"/>
      <c r="F38" s="10"/>
      <c r="G38" s="10"/>
      <c r="H38" s="10"/>
      <c r="I38" s="10"/>
      <c r="J38" s="10"/>
      <c r="K38" s="10"/>
      <c r="L38" s="10"/>
      <c r="M38" s="10"/>
      <c r="N38" s="10"/>
      <c r="O38" s="10"/>
      <c r="P38" s="10"/>
      <c r="Q38" s="10"/>
    </row>
    <row r="39" spans="2:17" ht="15.35" x14ac:dyDescent="0.2">
      <c r="B39" s="72" t="s">
        <v>187</v>
      </c>
      <c r="C39" s="71"/>
      <c r="D39" s="169" t="s">
        <v>183</v>
      </c>
      <c r="E39" s="169"/>
      <c r="F39" s="169"/>
      <c r="G39" s="71"/>
      <c r="H39" s="169" t="s">
        <v>186</v>
      </c>
      <c r="I39" s="169"/>
      <c r="J39" s="169"/>
      <c r="K39" s="71"/>
      <c r="L39" s="169" t="s">
        <v>185</v>
      </c>
      <c r="M39" s="169"/>
      <c r="N39" s="169"/>
      <c r="O39" s="71"/>
      <c r="P39" s="72" t="s">
        <v>184</v>
      </c>
      <c r="Q39" s="10"/>
    </row>
    <row r="40" spans="2:17" ht="16" x14ac:dyDescent="0.3">
      <c r="B40" s="21"/>
      <c r="C40" s="15"/>
      <c r="D40" s="22"/>
      <c r="E40" s="22"/>
      <c r="F40" s="22"/>
      <c r="G40" s="15"/>
      <c r="H40" s="22"/>
      <c r="I40" s="22"/>
      <c r="J40" s="22"/>
      <c r="K40" s="15"/>
      <c r="L40" s="22"/>
      <c r="M40" s="22"/>
      <c r="N40" s="22"/>
      <c r="O40" s="15"/>
      <c r="P40" s="22"/>
      <c r="Q40" s="10"/>
    </row>
    <row r="41" spans="2:17" ht="1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6" x14ac:dyDescent="0.3">
      <c r="B43" s="24" t="s">
        <v>120</v>
      </c>
      <c r="C43" s="10"/>
      <c r="D43" s="33">
        <f>'6. Historical Wholesale'!D43</f>
        <v>67084.039999999994</v>
      </c>
      <c r="E43" s="34">
        <f>'5. UTRs and Sub-Transmission'!H36</f>
        <v>3.1941999999999999</v>
      </c>
      <c r="F43" s="35">
        <f>D43*E43</f>
        <v>214279.84056799999</v>
      </c>
      <c r="G43" s="10"/>
      <c r="H43" s="33">
        <f>'6. Historical Wholesale'!H43</f>
        <v>67084.039999999994</v>
      </c>
      <c r="I43" s="34">
        <f>'5. UTRs and Sub-Transmission'!H38</f>
        <v>0.77100000000000002</v>
      </c>
      <c r="J43" s="35">
        <f>H43*I43</f>
        <v>51721.794839999995</v>
      </c>
      <c r="K43" s="10"/>
      <c r="L43" s="33">
        <f>'6. Historical Wholesale'!L43</f>
        <v>67084.039999999994</v>
      </c>
      <c r="M43" s="34">
        <f>'5. UTRs and Sub-Transmission'!H40</f>
        <v>1.7493000000000001</v>
      </c>
      <c r="N43" s="35">
        <f>L43*M43</f>
        <v>117350.11117199999</v>
      </c>
      <c r="O43" s="10"/>
      <c r="P43" s="23">
        <f t="shared" ref="P43:P54" si="7">J43+N43</f>
        <v>169071.90601199999</v>
      </c>
      <c r="Q43" s="10"/>
    </row>
    <row r="44" spans="2:17" ht="16" x14ac:dyDescent="0.3">
      <c r="B44" s="24" t="s">
        <v>121</v>
      </c>
      <c r="C44" s="10"/>
      <c r="D44" s="33">
        <f>'6. Historical Wholesale'!D44</f>
        <v>67633.33</v>
      </c>
      <c r="E44" s="34">
        <f t="shared" ref="E44:E54" si="8">E43</f>
        <v>3.1941999999999999</v>
      </c>
      <c r="F44" s="35">
        <f t="shared" ref="F44:F54" si="9">D44*E44</f>
        <v>216034.382686</v>
      </c>
      <c r="G44" s="10"/>
      <c r="H44" s="33">
        <f>'6. Historical Wholesale'!H44</f>
        <v>67633.33</v>
      </c>
      <c r="I44" s="34">
        <f t="shared" ref="I44:I54" si="10">I43</f>
        <v>0.77100000000000002</v>
      </c>
      <c r="J44" s="35">
        <f t="shared" ref="J44:J54" si="11">H44*I44</f>
        <v>52145.297430000006</v>
      </c>
      <c r="K44" s="10"/>
      <c r="L44" s="33">
        <f>'6. Historical Wholesale'!L44</f>
        <v>67633.33</v>
      </c>
      <c r="M44" s="34">
        <f>M43</f>
        <v>1.7493000000000001</v>
      </c>
      <c r="N44" s="35">
        <f t="shared" ref="N44:N54" si="12">L44*M44</f>
        <v>118310.984169</v>
      </c>
      <c r="O44" s="10"/>
      <c r="P44" s="23">
        <f t="shared" si="7"/>
        <v>170456.28159900001</v>
      </c>
      <c r="Q44" s="10"/>
    </row>
    <row r="45" spans="2:17" ht="16" x14ac:dyDescent="0.3">
      <c r="B45" s="24" t="s">
        <v>122</v>
      </c>
      <c r="C45" s="10"/>
      <c r="D45" s="33">
        <f>'6. Historical Wholesale'!D45</f>
        <v>67764.77</v>
      </c>
      <c r="E45" s="34">
        <f t="shared" si="8"/>
        <v>3.1941999999999999</v>
      </c>
      <c r="F45" s="35">
        <f t="shared" si="9"/>
        <v>216454.22833400001</v>
      </c>
      <c r="G45" s="10"/>
      <c r="H45" s="33">
        <f>'6. Historical Wholesale'!H45</f>
        <v>67764.77</v>
      </c>
      <c r="I45" s="34">
        <f t="shared" si="10"/>
        <v>0.77100000000000002</v>
      </c>
      <c r="J45" s="35">
        <f t="shared" si="11"/>
        <v>52246.637670000004</v>
      </c>
      <c r="K45" s="10"/>
      <c r="L45" s="33">
        <f>'6. Historical Wholesale'!L45</f>
        <v>67764.77</v>
      </c>
      <c r="M45" s="34">
        <f>M44</f>
        <v>1.7493000000000001</v>
      </c>
      <c r="N45" s="35">
        <f t="shared" si="12"/>
        <v>118540.91216100001</v>
      </c>
      <c r="O45" s="10"/>
      <c r="P45" s="23">
        <f t="shared" si="7"/>
        <v>170787.54983100001</v>
      </c>
      <c r="Q45" s="10"/>
    </row>
    <row r="46" spans="2:17" ht="16" x14ac:dyDescent="0.3">
      <c r="B46" s="24" t="s">
        <v>123</v>
      </c>
      <c r="C46" s="10"/>
      <c r="D46" s="33">
        <f>'6. Historical Wholesale'!D46</f>
        <v>54441.02</v>
      </c>
      <c r="E46" s="34">
        <f t="shared" si="8"/>
        <v>3.1941999999999999</v>
      </c>
      <c r="F46" s="35">
        <f t="shared" si="9"/>
        <v>173895.50608399999</v>
      </c>
      <c r="G46" s="10"/>
      <c r="H46" s="33">
        <f>'6. Historical Wholesale'!H46</f>
        <v>54441.02</v>
      </c>
      <c r="I46" s="34">
        <f t="shared" si="10"/>
        <v>0.77100000000000002</v>
      </c>
      <c r="J46" s="35">
        <f t="shared" si="11"/>
        <v>41974.026420000002</v>
      </c>
      <c r="K46" s="10"/>
      <c r="L46" s="33">
        <f>'6. Historical Wholesale'!L46</f>
        <v>54441.02</v>
      </c>
      <c r="M46" s="34">
        <f t="shared" ref="M46:M54" si="13">M45</f>
        <v>1.7493000000000001</v>
      </c>
      <c r="N46" s="35">
        <f t="shared" si="12"/>
        <v>95233.676286000002</v>
      </c>
      <c r="O46" s="10"/>
      <c r="P46" s="23">
        <f t="shared" si="7"/>
        <v>137207.70270600001</v>
      </c>
      <c r="Q46" s="10"/>
    </row>
    <row r="47" spans="2:17" ht="16" x14ac:dyDescent="0.3">
      <c r="B47" s="24" t="s">
        <v>124</v>
      </c>
      <c r="C47" s="10"/>
      <c r="D47" s="33">
        <f>'6. Historical Wholesale'!D47</f>
        <v>64056.759999999995</v>
      </c>
      <c r="E47" s="34">
        <f t="shared" si="8"/>
        <v>3.1941999999999999</v>
      </c>
      <c r="F47" s="35">
        <f t="shared" si="9"/>
        <v>204610.10279199999</v>
      </c>
      <c r="G47" s="10"/>
      <c r="H47" s="33">
        <f>'6. Historical Wholesale'!H47</f>
        <v>64056.759999999995</v>
      </c>
      <c r="I47" s="34">
        <f t="shared" si="10"/>
        <v>0.77100000000000002</v>
      </c>
      <c r="J47" s="35">
        <f t="shared" si="11"/>
        <v>49387.761959999996</v>
      </c>
      <c r="K47" s="10"/>
      <c r="L47" s="33">
        <f>'6. Historical Wholesale'!L47</f>
        <v>64056.759999999995</v>
      </c>
      <c r="M47" s="34">
        <f t="shared" si="13"/>
        <v>1.7493000000000001</v>
      </c>
      <c r="N47" s="35">
        <f t="shared" si="12"/>
        <v>112054.49026799999</v>
      </c>
      <c r="O47" s="10"/>
      <c r="P47" s="23">
        <f t="shared" si="7"/>
        <v>161442.252228</v>
      </c>
      <c r="Q47" s="10"/>
    </row>
    <row r="48" spans="2:17" ht="16" x14ac:dyDescent="0.3">
      <c r="B48" s="24" t="s">
        <v>125</v>
      </c>
      <c r="C48" s="10"/>
      <c r="D48" s="33">
        <f>'6. Historical Wholesale'!D48</f>
        <v>63224.14</v>
      </c>
      <c r="E48" s="34">
        <f t="shared" si="8"/>
        <v>3.1941999999999999</v>
      </c>
      <c r="F48" s="35">
        <f t="shared" si="9"/>
        <v>201950.54798800001</v>
      </c>
      <c r="G48" s="10"/>
      <c r="H48" s="33">
        <f>'6. Historical Wholesale'!H48</f>
        <v>63224.14</v>
      </c>
      <c r="I48" s="34">
        <f t="shared" si="10"/>
        <v>0.77100000000000002</v>
      </c>
      <c r="J48" s="35">
        <f t="shared" si="11"/>
        <v>48745.81194</v>
      </c>
      <c r="K48" s="10"/>
      <c r="L48" s="33">
        <f>'6. Historical Wholesale'!L48</f>
        <v>63224.14</v>
      </c>
      <c r="M48" s="34">
        <f t="shared" si="13"/>
        <v>1.7493000000000001</v>
      </c>
      <c r="N48" s="35">
        <f t="shared" si="12"/>
        <v>110597.988102</v>
      </c>
      <c r="O48" s="10"/>
      <c r="P48" s="23">
        <f t="shared" si="7"/>
        <v>159343.80004200002</v>
      </c>
      <c r="Q48" s="10"/>
    </row>
    <row r="49" spans="2:17" ht="16" x14ac:dyDescent="0.3">
      <c r="B49" s="24" t="s">
        <v>126</v>
      </c>
      <c r="C49" s="10"/>
      <c r="D49" s="33">
        <f>'6. Historical Wholesale'!D49</f>
        <v>61485.35</v>
      </c>
      <c r="E49" s="34">
        <f t="shared" si="8"/>
        <v>3.1941999999999999</v>
      </c>
      <c r="F49" s="35">
        <f t="shared" si="9"/>
        <v>196396.50496999998</v>
      </c>
      <c r="G49" s="10"/>
      <c r="H49" s="33">
        <f>'6. Historical Wholesale'!H49</f>
        <v>61485.35</v>
      </c>
      <c r="I49" s="34">
        <f t="shared" si="10"/>
        <v>0.77100000000000002</v>
      </c>
      <c r="J49" s="35">
        <f t="shared" si="11"/>
        <v>47405.204850000002</v>
      </c>
      <c r="K49" s="10"/>
      <c r="L49" s="33">
        <f>'6. Historical Wholesale'!L49</f>
        <v>61485.35</v>
      </c>
      <c r="M49" s="34">
        <f t="shared" si="13"/>
        <v>1.7493000000000001</v>
      </c>
      <c r="N49" s="35">
        <f t="shared" si="12"/>
        <v>107556.322755</v>
      </c>
      <c r="O49" s="10"/>
      <c r="P49" s="23">
        <f t="shared" si="7"/>
        <v>154961.52760500001</v>
      </c>
      <c r="Q49" s="10"/>
    </row>
    <row r="50" spans="2:17" ht="16" x14ac:dyDescent="0.3">
      <c r="B50" s="24" t="s">
        <v>127</v>
      </c>
      <c r="C50" s="10"/>
      <c r="D50" s="33">
        <f>'6. Historical Wholesale'!D50</f>
        <v>62317.17</v>
      </c>
      <c r="E50" s="34">
        <f t="shared" si="8"/>
        <v>3.1941999999999999</v>
      </c>
      <c r="F50" s="35">
        <f t="shared" si="9"/>
        <v>199053.504414</v>
      </c>
      <c r="G50" s="10"/>
      <c r="H50" s="33">
        <f>'6. Historical Wholesale'!H50</f>
        <v>62317.17</v>
      </c>
      <c r="I50" s="34">
        <f t="shared" si="10"/>
        <v>0.77100000000000002</v>
      </c>
      <c r="J50" s="35">
        <f t="shared" si="11"/>
        <v>48046.538070000002</v>
      </c>
      <c r="K50" s="10"/>
      <c r="L50" s="33">
        <f>'6. Historical Wholesale'!L50</f>
        <v>62317.17</v>
      </c>
      <c r="M50" s="34">
        <f t="shared" si="13"/>
        <v>1.7493000000000001</v>
      </c>
      <c r="N50" s="35">
        <f t="shared" si="12"/>
        <v>109011.425481</v>
      </c>
      <c r="O50" s="10"/>
      <c r="P50" s="23">
        <f t="shared" si="7"/>
        <v>157057.96355099999</v>
      </c>
      <c r="Q50" s="10"/>
    </row>
    <row r="51" spans="2:17" ht="16" x14ac:dyDescent="0.3">
      <c r="B51" s="24" t="s">
        <v>128</v>
      </c>
      <c r="C51" s="10"/>
      <c r="D51" s="33">
        <f>'6. Historical Wholesale'!D51</f>
        <v>67679.17</v>
      </c>
      <c r="E51" s="34">
        <f t="shared" si="8"/>
        <v>3.1941999999999999</v>
      </c>
      <c r="F51" s="35">
        <f t="shared" si="9"/>
        <v>216180.804814</v>
      </c>
      <c r="G51" s="10"/>
      <c r="H51" s="33">
        <f>'6. Historical Wholesale'!H51</f>
        <v>67679.17</v>
      </c>
      <c r="I51" s="34">
        <f t="shared" si="10"/>
        <v>0.77100000000000002</v>
      </c>
      <c r="J51" s="35">
        <f t="shared" si="11"/>
        <v>52180.640070000001</v>
      </c>
      <c r="K51" s="10"/>
      <c r="L51" s="33">
        <f>'6. Historical Wholesale'!L51</f>
        <v>67679.17</v>
      </c>
      <c r="M51" s="34">
        <f t="shared" si="13"/>
        <v>1.7493000000000001</v>
      </c>
      <c r="N51" s="35">
        <f t="shared" si="12"/>
        <v>118391.172081</v>
      </c>
      <c r="O51" s="10"/>
      <c r="P51" s="23">
        <f t="shared" si="7"/>
        <v>170571.81215099999</v>
      </c>
      <c r="Q51" s="10"/>
    </row>
    <row r="52" spans="2:17" ht="16" x14ac:dyDescent="0.3">
      <c r="B52" s="24" t="s">
        <v>129</v>
      </c>
      <c r="C52" s="10"/>
      <c r="D52" s="33">
        <f>'6. Historical Wholesale'!D52</f>
        <v>59563.02</v>
      </c>
      <c r="E52" s="34">
        <f t="shared" si="8"/>
        <v>3.1941999999999999</v>
      </c>
      <c r="F52" s="35">
        <f t="shared" si="9"/>
        <v>190256.19848399999</v>
      </c>
      <c r="G52" s="10"/>
      <c r="H52" s="33">
        <f>'6. Historical Wholesale'!H52</f>
        <v>59563.02</v>
      </c>
      <c r="I52" s="34">
        <f t="shared" si="10"/>
        <v>0.77100000000000002</v>
      </c>
      <c r="J52" s="35">
        <f t="shared" si="11"/>
        <v>45923.08842</v>
      </c>
      <c r="K52" s="10"/>
      <c r="L52" s="33">
        <f>'6. Historical Wholesale'!L52</f>
        <v>59563.02</v>
      </c>
      <c r="M52" s="34">
        <f t="shared" si="13"/>
        <v>1.7493000000000001</v>
      </c>
      <c r="N52" s="35">
        <f t="shared" si="12"/>
        <v>104193.59088600001</v>
      </c>
      <c r="O52" s="10"/>
      <c r="P52" s="23">
        <f t="shared" si="7"/>
        <v>150116.67930600001</v>
      </c>
      <c r="Q52" s="10"/>
    </row>
    <row r="53" spans="2:17" ht="16" x14ac:dyDescent="0.3">
      <c r="B53" s="24" t="s">
        <v>130</v>
      </c>
      <c r="C53" s="10"/>
      <c r="D53" s="33">
        <f>'6. Historical Wholesale'!D53</f>
        <v>84089.68</v>
      </c>
      <c r="E53" s="34">
        <f t="shared" si="8"/>
        <v>3.1941999999999999</v>
      </c>
      <c r="F53" s="35">
        <f t="shared" si="9"/>
        <v>268599.25585599995</v>
      </c>
      <c r="G53" s="10"/>
      <c r="H53" s="33">
        <f>'6. Historical Wholesale'!H53</f>
        <v>84089.68</v>
      </c>
      <c r="I53" s="34">
        <f t="shared" si="10"/>
        <v>0.77100000000000002</v>
      </c>
      <c r="J53" s="35">
        <f t="shared" si="11"/>
        <v>64833.143279999997</v>
      </c>
      <c r="K53" s="10"/>
      <c r="L53" s="33">
        <f>'6. Historical Wholesale'!L53</f>
        <v>84089.68</v>
      </c>
      <c r="M53" s="34">
        <f t="shared" si="13"/>
        <v>1.7493000000000001</v>
      </c>
      <c r="N53" s="35">
        <f t="shared" si="12"/>
        <v>147098.07722400001</v>
      </c>
      <c r="O53" s="10"/>
      <c r="P53" s="23">
        <f t="shared" si="7"/>
        <v>211931.220504</v>
      </c>
      <c r="Q53" s="10"/>
    </row>
    <row r="54" spans="2:17" ht="16" x14ac:dyDescent="0.3">
      <c r="B54" s="24" t="s">
        <v>131</v>
      </c>
      <c r="C54" s="10"/>
      <c r="D54" s="33">
        <f>'6. Historical Wholesale'!D54</f>
        <v>69124.800000000003</v>
      </c>
      <c r="E54" s="34">
        <f t="shared" si="8"/>
        <v>3.1941999999999999</v>
      </c>
      <c r="F54" s="35">
        <f t="shared" si="9"/>
        <v>220798.43616000001</v>
      </c>
      <c r="G54" s="10"/>
      <c r="H54" s="33">
        <f>'6. Historical Wholesale'!H54</f>
        <v>71073.78</v>
      </c>
      <c r="I54" s="34">
        <f t="shared" si="10"/>
        <v>0.77100000000000002</v>
      </c>
      <c r="J54" s="35">
        <f t="shared" si="11"/>
        <v>54797.884380000003</v>
      </c>
      <c r="K54" s="10"/>
      <c r="L54" s="33">
        <f>'6. Historical Wholesale'!L54</f>
        <v>71073.78</v>
      </c>
      <c r="M54" s="34">
        <f t="shared" si="13"/>
        <v>1.7493000000000001</v>
      </c>
      <c r="N54" s="35">
        <f t="shared" si="12"/>
        <v>124329.363354</v>
      </c>
      <c r="O54" s="10"/>
      <c r="P54" s="23">
        <f t="shared" si="7"/>
        <v>179127.247734</v>
      </c>
      <c r="Q54" s="10"/>
    </row>
    <row r="55" spans="2:17" x14ac:dyDescent="0.2">
      <c r="B55" s="10"/>
      <c r="C55" s="10"/>
      <c r="D55" s="10"/>
      <c r="E55" s="10"/>
      <c r="F55" s="10"/>
      <c r="G55" s="10"/>
      <c r="H55" s="10"/>
      <c r="I55" s="10"/>
      <c r="J55" s="10"/>
      <c r="K55" s="10"/>
      <c r="L55" s="10"/>
      <c r="M55" s="10"/>
      <c r="N55" s="10"/>
      <c r="O55" s="10"/>
      <c r="P55" s="10"/>
      <c r="Q55" s="10"/>
    </row>
    <row r="56" spans="2:17" ht="18.7" thickBot="1" x14ac:dyDescent="0.35">
      <c r="B56" s="25" t="s">
        <v>132</v>
      </c>
      <c r="C56" s="10"/>
      <c r="D56" s="26">
        <f>SUM(D43:D54)</f>
        <v>788463.25</v>
      </c>
      <c r="E56" s="27">
        <f>IF(D56&lt;&gt;0,F56/D56,0)</f>
        <v>3.1941999999999999</v>
      </c>
      <c r="F56" s="28">
        <f>SUM(F43:F54)</f>
        <v>2518509.3131499998</v>
      </c>
      <c r="G56" s="10"/>
      <c r="H56" s="26">
        <f>SUM(H43:H54)</f>
        <v>790412.23</v>
      </c>
      <c r="I56" s="27">
        <f>IF(H56&lt;&gt;0,J56/H56,0)</f>
        <v>0.77100000000000013</v>
      </c>
      <c r="J56" s="28">
        <f>SUM(J43:J54)</f>
        <v>609407.8293300001</v>
      </c>
      <c r="K56" s="10"/>
      <c r="L56" s="26">
        <f>SUM(L43:L54)</f>
        <v>790412.23</v>
      </c>
      <c r="M56" s="27">
        <f>IF(L56&lt;&gt;0,N56/L56,0)</f>
        <v>1.7493000000000001</v>
      </c>
      <c r="N56" s="28">
        <f>SUM(N43:N54)</f>
        <v>1382668.1139390001</v>
      </c>
      <c r="O56" s="10"/>
      <c r="P56" s="28">
        <f>SUM(P43:P54)</f>
        <v>1992075.9432690002</v>
      </c>
      <c r="Q56" s="10"/>
    </row>
    <row r="57" spans="2:17" x14ac:dyDescent="0.2">
      <c r="B57" s="10"/>
      <c r="C57" s="10"/>
      <c r="D57" s="10"/>
      <c r="E57" s="10"/>
      <c r="F57" s="10"/>
      <c r="G57" s="10"/>
      <c r="H57" s="10"/>
      <c r="I57" s="10"/>
      <c r="J57" s="10"/>
      <c r="K57" s="10"/>
      <c r="L57" s="10"/>
      <c r="M57" s="10"/>
      <c r="N57" s="10"/>
      <c r="O57" s="10"/>
      <c r="P57" s="10"/>
      <c r="Q57" s="10"/>
    </row>
    <row r="58" spans="2:17" ht="15.35" x14ac:dyDescent="0.2">
      <c r="B58" s="83" t="str">
        <f>'6. Historical Wholesale'!B58</f>
        <v>Add Extra Host Here (I)</v>
      </c>
      <c r="C58" s="71"/>
      <c r="D58" s="169" t="s">
        <v>183</v>
      </c>
      <c r="E58" s="169"/>
      <c r="F58" s="169"/>
      <c r="G58" s="71"/>
      <c r="H58" s="169" t="s">
        <v>186</v>
      </c>
      <c r="I58" s="169"/>
      <c r="J58" s="169"/>
      <c r="K58" s="71"/>
      <c r="L58" s="169" t="s">
        <v>185</v>
      </c>
      <c r="M58" s="169"/>
      <c r="N58" s="169"/>
      <c r="O58" s="71"/>
      <c r="P58" s="83" t="s">
        <v>184</v>
      </c>
      <c r="Q58" s="10"/>
    </row>
    <row r="59" spans="2:17" ht="16" x14ac:dyDescent="0.3">
      <c r="B59" s="21"/>
      <c r="C59" s="15"/>
      <c r="D59" s="22"/>
      <c r="E59" s="22"/>
      <c r="F59" s="22"/>
      <c r="G59" s="15"/>
      <c r="H59" s="22"/>
      <c r="I59" s="22"/>
      <c r="J59" s="22"/>
      <c r="K59" s="15"/>
      <c r="L59" s="22"/>
      <c r="M59" s="22"/>
      <c r="N59" s="22"/>
      <c r="O59" s="15"/>
      <c r="P59" s="22"/>
      <c r="Q59" s="10"/>
    </row>
    <row r="60" spans="2:17" ht="1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6" x14ac:dyDescent="0.3">
      <c r="B62" s="24" t="s">
        <v>120</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6" x14ac:dyDescent="0.3">
      <c r="B63" s="24" t="s">
        <v>121</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6" x14ac:dyDescent="0.3">
      <c r="B64" s="24" t="s">
        <v>122</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6" x14ac:dyDescent="0.3">
      <c r="B65" s="24" t="s">
        <v>123</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6" x14ac:dyDescent="0.3">
      <c r="B66" s="24" t="s">
        <v>124</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6" x14ac:dyDescent="0.3">
      <c r="B67" s="24" t="s">
        <v>125</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6" x14ac:dyDescent="0.3">
      <c r="B68" s="24" t="s">
        <v>126</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6" x14ac:dyDescent="0.3">
      <c r="B69" s="24" t="s">
        <v>127</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6" x14ac:dyDescent="0.3">
      <c r="B70" s="24" t="s">
        <v>128</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6" x14ac:dyDescent="0.3">
      <c r="B71" s="24" t="s">
        <v>129</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6" x14ac:dyDescent="0.3">
      <c r="B72" s="24" t="s">
        <v>130</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6" x14ac:dyDescent="0.3">
      <c r="B73" s="24" t="s">
        <v>131</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8.7"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35" x14ac:dyDescent="0.2">
      <c r="B77" s="83" t="str">
        <f>'6. Historical Wholesale'!B77</f>
        <v>Add Extra Host Here (II)</v>
      </c>
      <c r="C77" s="71"/>
      <c r="D77" s="169" t="s">
        <v>183</v>
      </c>
      <c r="E77" s="169"/>
      <c r="F77" s="169"/>
      <c r="G77" s="71"/>
      <c r="H77" s="169" t="s">
        <v>186</v>
      </c>
      <c r="I77" s="169"/>
      <c r="J77" s="169"/>
      <c r="K77" s="71"/>
      <c r="L77" s="169" t="s">
        <v>185</v>
      </c>
      <c r="M77" s="169"/>
      <c r="N77" s="169"/>
      <c r="O77" s="71"/>
      <c r="P77" s="83" t="s">
        <v>184</v>
      </c>
      <c r="Q77" s="10"/>
    </row>
    <row r="78" spans="2:17" ht="16" x14ac:dyDescent="0.3">
      <c r="B78" s="21"/>
      <c r="C78" s="15"/>
      <c r="D78" s="22"/>
      <c r="E78" s="22"/>
      <c r="F78" s="22"/>
      <c r="G78" s="15"/>
      <c r="H78" s="22"/>
      <c r="I78" s="22"/>
      <c r="J78" s="22"/>
      <c r="K78" s="15"/>
      <c r="L78" s="22"/>
      <c r="M78" s="22"/>
      <c r="N78" s="22"/>
      <c r="O78" s="15"/>
      <c r="P78" s="22"/>
      <c r="Q78" s="10"/>
    </row>
    <row r="79" spans="2:17" ht="1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6" x14ac:dyDescent="0.3">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6" x14ac:dyDescent="0.3">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6" x14ac:dyDescent="0.3">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6" x14ac:dyDescent="0.3">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6" x14ac:dyDescent="0.3">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6" x14ac:dyDescent="0.3">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6" x14ac:dyDescent="0.3">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6" x14ac:dyDescent="0.3">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6" x14ac:dyDescent="0.3">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6" x14ac:dyDescent="0.3">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6" x14ac:dyDescent="0.3">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6" x14ac:dyDescent="0.3">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8.7"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35" x14ac:dyDescent="0.2">
      <c r="B96" s="72" t="s">
        <v>132</v>
      </c>
      <c r="C96" s="71"/>
      <c r="D96" s="169" t="s">
        <v>183</v>
      </c>
      <c r="E96" s="169"/>
      <c r="F96" s="169"/>
      <c r="G96" s="71"/>
      <c r="H96" s="169" t="s">
        <v>186</v>
      </c>
      <c r="I96" s="169"/>
      <c r="J96" s="169"/>
      <c r="K96" s="71"/>
      <c r="L96" s="169" t="s">
        <v>185</v>
      </c>
      <c r="M96" s="169"/>
      <c r="N96" s="169"/>
      <c r="O96" s="71"/>
      <c r="P96" s="72" t="s">
        <v>184</v>
      </c>
      <c r="Q96" s="10"/>
    </row>
    <row r="97" spans="2:17" ht="15.35" x14ac:dyDescent="0.25">
      <c r="B97" s="10"/>
      <c r="C97" s="10"/>
      <c r="D97" s="170"/>
      <c r="E97" s="170"/>
      <c r="F97" s="170"/>
      <c r="G97" s="20"/>
      <c r="H97" s="170"/>
      <c r="I97" s="170"/>
      <c r="J97" s="170"/>
      <c r="K97" s="20"/>
      <c r="L97" s="170"/>
      <c r="M97" s="170"/>
      <c r="N97" s="170"/>
      <c r="O97" s="20"/>
      <c r="P97" s="19"/>
      <c r="Q97" s="10"/>
    </row>
    <row r="98" spans="2:17" ht="1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6" x14ac:dyDescent="0.3">
      <c r="B100" s="24" t="s">
        <v>120</v>
      </c>
      <c r="C100" s="10"/>
      <c r="D100" s="29">
        <f>D24+D43+D62+D81</f>
        <v>116325.04</v>
      </c>
      <c r="E100" s="32">
        <f t="shared" ref="E100:E111" si="28">IF(D100&lt;&gt;0,F100/D100,0)</f>
        <v>3.3702103224550797</v>
      </c>
      <c r="F100" s="23">
        <f>F24+F43+F62+F81</f>
        <v>392039.85056799999</v>
      </c>
      <c r="G100" s="10"/>
      <c r="H100" s="29">
        <f>H24+H43+H62+H81</f>
        <v>123053.04</v>
      </c>
      <c r="I100" s="32">
        <f t="shared" ref="I100:I111" si="29">IF(H100&lt;&gt;0,J100/H100,0)</f>
        <v>0.85241571309412589</v>
      </c>
      <c r="J100" s="23">
        <f>J24+J43+J62+J81</f>
        <v>104892.34483999999</v>
      </c>
      <c r="K100" s="10"/>
      <c r="L100" s="29">
        <f>L24+L43+L62+L81</f>
        <v>123053.04</v>
      </c>
      <c r="M100" s="32">
        <f t="shared" ref="M100:M111" si="30">IF(L100&lt;&gt;0,N100/L100,0)</f>
        <v>2.0179718532106152</v>
      </c>
      <c r="N100" s="23">
        <f>N24+N43+N62+N81</f>
        <v>248317.57117199997</v>
      </c>
      <c r="O100" s="10"/>
      <c r="P100" s="23">
        <f t="shared" ref="P100:P111" si="31">J100+N100</f>
        <v>353209.91601199994</v>
      </c>
      <c r="Q100" s="10"/>
    </row>
    <row r="101" spans="2:17" ht="16" x14ac:dyDescent="0.3">
      <c r="B101" s="24" t="s">
        <v>121</v>
      </c>
      <c r="C101" s="10"/>
      <c r="D101" s="29">
        <f t="shared" ref="D101:D111" si="32">D25+D44+D63+D82</f>
        <v>119807.33</v>
      </c>
      <c r="E101" s="32">
        <f t="shared" si="28"/>
        <v>3.3752736388165898</v>
      </c>
      <c r="F101" s="23">
        <f t="shared" ref="F101:F111" si="33">F25+F44+F63+F82</f>
        <v>404382.52268599998</v>
      </c>
      <c r="G101" s="10"/>
      <c r="H101" s="29">
        <f t="shared" ref="H101:H111" si="34">H25+H44+H63+H82</f>
        <v>119874.33</v>
      </c>
      <c r="I101" s="32">
        <f t="shared" si="29"/>
        <v>0.84900785205639939</v>
      </c>
      <c r="J101" s="23">
        <f t="shared" ref="J101:J111" si="35">J25+J44+J63+J82</f>
        <v>101774.24743</v>
      </c>
      <c r="K101" s="10"/>
      <c r="L101" s="29">
        <f t="shared" ref="L101:L111" si="36">L25+L44+L63+L82</f>
        <v>119874.33</v>
      </c>
      <c r="M101" s="32">
        <f t="shared" si="30"/>
        <v>2.006725911786118</v>
      </c>
      <c r="N101" s="23">
        <f t="shared" ref="N101:N111" si="37">N25+N44+N63+N82</f>
        <v>240554.92416900001</v>
      </c>
      <c r="O101" s="10"/>
      <c r="P101" s="23">
        <f t="shared" si="31"/>
        <v>342329.17159899999</v>
      </c>
      <c r="Q101" s="10"/>
    </row>
    <row r="102" spans="2:17" ht="16" x14ac:dyDescent="0.3">
      <c r="B102" s="24" t="s">
        <v>122</v>
      </c>
      <c r="C102" s="10"/>
      <c r="D102" s="29">
        <f t="shared" si="32"/>
        <v>118671.77</v>
      </c>
      <c r="E102" s="32">
        <f t="shared" si="28"/>
        <v>3.3725670252832667</v>
      </c>
      <c r="F102" s="23">
        <f t="shared" si="33"/>
        <v>400228.498334</v>
      </c>
      <c r="G102" s="10"/>
      <c r="H102" s="29">
        <f t="shared" si="34"/>
        <v>128111.77</v>
      </c>
      <c r="I102" s="32">
        <f t="shared" si="29"/>
        <v>0.85531788117516439</v>
      </c>
      <c r="J102" s="23">
        <f t="shared" si="35"/>
        <v>109576.28766999999</v>
      </c>
      <c r="K102" s="10"/>
      <c r="L102" s="29">
        <f t="shared" si="36"/>
        <v>128111.77</v>
      </c>
      <c r="M102" s="32">
        <f t="shared" si="30"/>
        <v>2.0275490078780427</v>
      </c>
      <c r="N102" s="23">
        <f t="shared" si="37"/>
        <v>259752.892161</v>
      </c>
      <c r="O102" s="10"/>
      <c r="P102" s="23">
        <f t="shared" si="31"/>
        <v>369329.17983099999</v>
      </c>
      <c r="Q102" s="10"/>
    </row>
    <row r="103" spans="2:17" ht="16" x14ac:dyDescent="0.3">
      <c r="B103" s="24" t="s">
        <v>123</v>
      </c>
      <c r="C103" s="10"/>
      <c r="D103" s="29">
        <f t="shared" si="32"/>
        <v>101268.01999999999</v>
      </c>
      <c r="E103" s="32">
        <f t="shared" si="28"/>
        <v>3.3864686609257295</v>
      </c>
      <c r="F103" s="23">
        <f t="shared" si="33"/>
        <v>342940.97608399997</v>
      </c>
      <c r="G103" s="10"/>
      <c r="H103" s="29">
        <f t="shared" si="34"/>
        <v>118967.75563218391</v>
      </c>
      <c r="I103" s="32">
        <f t="shared" si="29"/>
        <v>0.8680875311279409</v>
      </c>
      <c r="J103" s="23">
        <f t="shared" si="35"/>
        <v>103274.42527057472</v>
      </c>
      <c r="K103" s="10"/>
      <c r="L103" s="29">
        <f t="shared" si="36"/>
        <v>118967.76257425742</v>
      </c>
      <c r="M103" s="32">
        <f t="shared" si="30"/>
        <v>2.0696888684955526</v>
      </c>
      <c r="N103" s="23">
        <f t="shared" si="37"/>
        <v>246226.25390976237</v>
      </c>
      <c r="O103" s="10"/>
      <c r="P103" s="23">
        <f t="shared" si="31"/>
        <v>349500.67918033712</v>
      </c>
      <c r="Q103" s="10"/>
    </row>
    <row r="104" spans="2:17" ht="16" x14ac:dyDescent="0.3">
      <c r="B104" s="24" t="s">
        <v>124</v>
      </c>
      <c r="C104" s="10"/>
      <c r="D104" s="29">
        <f t="shared" si="32"/>
        <v>96173.759999999995</v>
      </c>
      <c r="E104" s="32">
        <f t="shared" si="28"/>
        <v>3.3330554279254549</v>
      </c>
      <c r="F104" s="23">
        <f t="shared" si="33"/>
        <v>320552.47279199999</v>
      </c>
      <c r="G104" s="10"/>
      <c r="H104" s="29">
        <f t="shared" si="34"/>
        <v>100188.76</v>
      </c>
      <c r="I104" s="32">
        <f t="shared" si="29"/>
        <v>0.83555442706347505</v>
      </c>
      <c r="J104" s="23">
        <f t="shared" si="35"/>
        <v>83713.161959999998</v>
      </c>
      <c r="K104" s="10"/>
      <c r="L104" s="29">
        <f t="shared" si="36"/>
        <v>100188.76</v>
      </c>
      <c r="M104" s="32">
        <f t="shared" si="30"/>
        <v>1.9623296093094675</v>
      </c>
      <c r="N104" s="23">
        <f t="shared" si="37"/>
        <v>196603.370268</v>
      </c>
      <c r="O104" s="10"/>
      <c r="P104" s="23">
        <f t="shared" si="31"/>
        <v>280316.532228</v>
      </c>
      <c r="Q104" s="10"/>
    </row>
    <row r="105" spans="2:17" ht="16" x14ac:dyDescent="0.3">
      <c r="B105" s="24" t="s">
        <v>125</v>
      </c>
      <c r="C105" s="10"/>
      <c r="D105" s="29">
        <f t="shared" si="32"/>
        <v>98232.14</v>
      </c>
      <c r="E105" s="32">
        <f t="shared" si="28"/>
        <v>3.3423829307597286</v>
      </c>
      <c r="F105" s="23">
        <f t="shared" si="33"/>
        <v>328329.42798799998</v>
      </c>
      <c r="G105" s="10"/>
      <c r="H105" s="29">
        <f t="shared" si="34"/>
        <v>104410.14</v>
      </c>
      <c r="I105" s="32">
        <f t="shared" si="29"/>
        <v>0.84160898491276803</v>
      </c>
      <c r="J105" s="23">
        <f t="shared" si="35"/>
        <v>87872.511939999997</v>
      </c>
      <c r="K105" s="10"/>
      <c r="L105" s="29">
        <f t="shared" si="36"/>
        <v>104410.14</v>
      </c>
      <c r="M105" s="32">
        <f t="shared" si="30"/>
        <v>1.9823096502121345</v>
      </c>
      <c r="N105" s="23">
        <f t="shared" si="37"/>
        <v>206973.22810199999</v>
      </c>
      <c r="O105" s="10"/>
      <c r="P105" s="23">
        <f t="shared" si="31"/>
        <v>294845.74004199996</v>
      </c>
      <c r="Q105" s="10"/>
    </row>
    <row r="106" spans="2:17" ht="16" x14ac:dyDescent="0.3">
      <c r="B106" s="24" t="s">
        <v>126</v>
      </c>
      <c r="C106" s="10"/>
      <c r="D106" s="29">
        <f t="shared" si="32"/>
        <v>101583.35</v>
      </c>
      <c r="E106" s="32">
        <f t="shared" si="28"/>
        <v>3.3583287514144784</v>
      </c>
      <c r="F106" s="23">
        <f t="shared" si="33"/>
        <v>341150.28496999998</v>
      </c>
      <c r="G106" s="10"/>
      <c r="H106" s="29">
        <f t="shared" si="34"/>
        <v>108659.35</v>
      </c>
      <c r="I106" s="32">
        <f t="shared" si="29"/>
        <v>0.84871209748631837</v>
      </c>
      <c r="J106" s="23">
        <f t="shared" si="35"/>
        <v>92220.504849999998</v>
      </c>
      <c r="K106" s="10"/>
      <c r="L106" s="29">
        <f t="shared" si="36"/>
        <v>108659.35</v>
      </c>
      <c r="M106" s="32">
        <f t="shared" si="30"/>
        <v>2.0057499217048509</v>
      </c>
      <c r="N106" s="23">
        <f t="shared" si="37"/>
        <v>217943.482755</v>
      </c>
      <c r="O106" s="10"/>
      <c r="P106" s="23">
        <f t="shared" si="31"/>
        <v>310163.98760500003</v>
      </c>
      <c r="Q106" s="10"/>
    </row>
    <row r="107" spans="2:17" ht="16" x14ac:dyDescent="0.3">
      <c r="B107" s="24" t="s">
        <v>127</v>
      </c>
      <c r="C107" s="10"/>
      <c r="D107" s="29">
        <f t="shared" si="32"/>
        <v>104615.17</v>
      </c>
      <c r="E107" s="32">
        <f t="shared" si="28"/>
        <v>3.3623162340031567</v>
      </c>
      <c r="F107" s="23">
        <f t="shared" si="33"/>
        <v>351749.28441399999</v>
      </c>
      <c r="G107" s="10"/>
      <c r="H107" s="29">
        <f t="shared" si="34"/>
        <v>111788.17</v>
      </c>
      <c r="I107" s="32">
        <f t="shared" si="29"/>
        <v>0.85021508152427927</v>
      </c>
      <c r="J107" s="23">
        <f t="shared" si="35"/>
        <v>95043.988069999992</v>
      </c>
      <c r="K107" s="10"/>
      <c r="L107" s="29">
        <f t="shared" si="36"/>
        <v>111788.17</v>
      </c>
      <c r="M107" s="32">
        <f t="shared" si="30"/>
        <v>2.0107097690301221</v>
      </c>
      <c r="N107" s="23">
        <f t="shared" si="37"/>
        <v>224773.565481</v>
      </c>
      <c r="O107" s="10"/>
      <c r="P107" s="23">
        <f t="shared" si="31"/>
        <v>319817.55355099996</v>
      </c>
      <c r="Q107" s="10"/>
    </row>
    <row r="108" spans="2:17" ht="16" x14ac:dyDescent="0.3">
      <c r="B108" s="24" t="s">
        <v>128</v>
      </c>
      <c r="C108" s="10"/>
      <c r="D108" s="29">
        <f t="shared" si="32"/>
        <v>107611.17</v>
      </c>
      <c r="E108" s="32">
        <f t="shared" si="28"/>
        <v>3.348493700180009</v>
      </c>
      <c r="F108" s="23">
        <f t="shared" si="33"/>
        <v>360335.32481399999</v>
      </c>
      <c r="G108" s="10"/>
      <c r="H108" s="29">
        <f t="shared" si="34"/>
        <v>114949.17</v>
      </c>
      <c r="I108" s="32">
        <f t="shared" si="29"/>
        <v>0.84460931792721949</v>
      </c>
      <c r="J108" s="23">
        <f t="shared" si="35"/>
        <v>97087.140069999994</v>
      </c>
      <c r="K108" s="10"/>
      <c r="L108" s="29">
        <f t="shared" si="36"/>
        <v>114949.17</v>
      </c>
      <c r="M108" s="32">
        <f t="shared" si="30"/>
        <v>1.9922107491598242</v>
      </c>
      <c r="N108" s="23">
        <f t="shared" si="37"/>
        <v>229002.97208099999</v>
      </c>
      <c r="O108" s="10"/>
      <c r="P108" s="23">
        <f t="shared" si="31"/>
        <v>326090.11215099995</v>
      </c>
      <c r="Q108" s="10"/>
    </row>
    <row r="109" spans="2:17" ht="16" x14ac:dyDescent="0.3">
      <c r="B109" s="24" t="s">
        <v>129</v>
      </c>
      <c r="C109" s="10"/>
      <c r="D109" s="29">
        <f t="shared" si="32"/>
        <v>118047.01999999999</v>
      </c>
      <c r="E109" s="32">
        <f t="shared" si="28"/>
        <v>3.4001996703008683</v>
      </c>
      <c r="F109" s="23">
        <f t="shared" si="33"/>
        <v>401383.43848399998</v>
      </c>
      <c r="G109" s="10"/>
      <c r="H109" s="29">
        <f t="shared" si="34"/>
        <v>128368.01999999999</v>
      </c>
      <c r="I109" s="32">
        <f t="shared" si="29"/>
        <v>0.86694363923351014</v>
      </c>
      <c r="J109" s="23">
        <f t="shared" si="35"/>
        <v>111287.83842</v>
      </c>
      <c r="K109" s="10"/>
      <c r="L109" s="29">
        <f t="shared" si="36"/>
        <v>128368.01999999999</v>
      </c>
      <c r="M109" s="32">
        <f t="shared" si="30"/>
        <v>2.0659140094705832</v>
      </c>
      <c r="N109" s="23">
        <f t="shared" si="37"/>
        <v>265197.29088599997</v>
      </c>
      <c r="O109" s="10"/>
      <c r="P109" s="23">
        <f t="shared" si="31"/>
        <v>376485.12930599996</v>
      </c>
      <c r="Q109" s="10"/>
    </row>
    <row r="110" spans="2:17" ht="16" x14ac:dyDescent="0.3">
      <c r="B110" s="24" t="s">
        <v>130</v>
      </c>
      <c r="C110" s="10"/>
      <c r="D110" s="29">
        <f t="shared" si="32"/>
        <v>112438.85045454545</v>
      </c>
      <c r="E110" s="32">
        <f t="shared" si="28"/>
        <v>3.2990355175043806</v>
      </c>
      <c r="F110" s="23">
        <f t="shared" si="33"/>
        <v>370939.76119690901</v>
      </c>
      <c r="G110" s="10"/>
      <c r="H110" s="29">
        <f t="shared" si="34"/>
        <v>137146.0209090909</v>
      </c>
      <c r="I110" s="32">
        <f t="shared" si="29"/>
        <v>0.8402479808001323</v>
      </c>
      <c r="J110" s="23">
        <f t="shared" si="35"/>
        <v>115236.66714363635</v>
      </c>
      <c r="K110" s="10"/>
      <c r="L110" s="29">
        <f t="shared" si="36"/>
        <v>157837.06497652581</v>
      </c>
      <c r="M110" s="32">
        <f t="shared" si="30"/>
        <v>2.0252971513162175</v>
      </c>
      <c r="N110" s="23">
        <f t="shared" si="37"/>
        <v>319666.95806907042</v>
      </c>
      <c r="O110" s="10"/>
      <c r="P110" s="23">
        <f t="shared" si="31"/>
        <v>434903.62521270674</v>
      </c>
      <c r="Q110" s="10"/>
    </row>
    <row r="111" spans="2:17" ht="16" x14ac:dyDescent="0.3">
      <c r="B111" s="24" t="s">
        <v>131</v>
      </c>
      <c r="C111" s="10"/>
      <c r="D111" s="29">
        <f t="shared" si="32"/>
        <v>130291.62954545455</v>
      </c>
      <c r="E111" s="32">
        <f t="shared" si="28"/>
        <v>3.3894018545913358</v>
      </c>
      <c r="F111" s="23">
        <f t="shared" si="33"/>
        <v>441610.69081909093</v>
      </c>
      <c r="G111" s="10"/>
      <c r="H111" s="29">
        <f t="shared" si="34"/>
        <v>116282.43909090909</v>
      </c>
      <c r="I111" s="32">
        <f t="shared" si="29"/>
        <v>0.84059219328849966</v>
      </c>
      <c r="J111" s="23">
        <f t="shared" si="35"/>
        <v>97746.110516363638</v>
      </c>
      <c r="K111" s="10"/>
      <c r="L111" s="29">
        <f t="shared" si="36"/>
        <v>95591.395023474179</v>
      </c>
      <c r="M111" s="32">
        <f t="shared" si="30"/>
        <v>1.9008048001005711</v>
      </c>
      <c r="N111" s="23">
        <f t="shared" si="37"/>
        <v>181700.58250892957</v>
      </c>
      <c r="O111" s="10"/>
      <c r="P111" s="23">
        <f t="shared" si="31"/>
        <v>279446.69302529318</v>
      </c>
      <c r="Q111" s="10"/>
    </row>
    <row r="112" spans="2:17" x14ac:dyDescent="0.2">
      <c r="B112" s="10"/>
      <c r="C112" s="10"/>
      <c r="D112" s="10"/>
      <c r="E112" s="10"/>
      <c r="F112" s="10"/>
      <c r="G112" s="10"/>
      <c r="H112" s="10"/>
      <c r="I112" s="10"/>
      <c r="J112" s="10"/>
      <c r="K112" s="10"/>
      <c r="L112" s="10"/>
      <c r="M112" s="10"/>
      <c r="N112" s="10"/>
      <c r="O112" s="10"/>
      <c r="P112" s="23"/>
      <c r="Q112" s="10"/>
    </row>
    <row r="113" spans="2:17" ht="18.7" thickBot="1" x14ac:dyDescent="0.35">
      <c r="B113" s="25" t="s">
        <v>132</v>
      </c>
      <c r="C113" s="10"/>
      <c r="D113" s="26">
        <f>SUM(D100:D111)</f>
        <v>1325065.25</v>
      </c>
      <c r="E113" s="27">
        <f>IF(D113&lt;&gt;0,F113/D113,0)</f>
        <v>3.36258349024699</v>
      </c>
      <c r="F113" s="28">
        <f>SUM(F100:F111)</f>
        <v>4455642.5331500005</v>
      </c>
      <c r="G113" s="10"/>
      <c r="H113" s="26">
        <f>SUM(H100:H111)</f>
        <v>1411798.9656321839</v>
      </c>
      <c r="I113" s="27">
        <f>IF(H113&lt;&gt;0,J113/H113,0)</f>
        <v>0.84978474796045378</v>
      </c>
      <c r="J113" s="28">
        <f>SUM(J100:J111)</f>
        <v>1199725.2281805747</v>
      </c>
      <c r="K113" s="10"/>
      <c r="L113" s="26">
        <f>SUM(L100:L111)</f>
        <v>1411798.9725742575</v>
      </c>
      <c r="M113" s="27">
        <f>IF(L113&lt;&gt;0,N113/L113,0)</f>
        <v>2.0092896698956602</v>
      </c>
      <c r="N113" s="28">
        <f>SUM(N100:N111)</f>
        <v>2836713.0915627619</v>
      </c>
      <c r="O113" s="10"/>
      <c r="P113" s="28">
        <f>SUM(P100:P111)</f>
        <v>4036438.3197433366</v>
      </c>
      <c r="Q113" s="10"/>
    </row>
    <row r="115" spans="2:17" ht="13.35" x14ac:dyDescent="0.2">
      <c r="N115" s="87" t="s">
        <v>202</v>
      </c>
      <c r="P115" s="89">
        <f>'5. UTRs and Sub-Transmission'!H75</f>
        <v>0</v>
      </c>
    </row>
    <row r="117" spans="2:17" ht="14" thickBot="1" x14ac:dyDescent="0.3">
      <c r="N117" s="88" t="s">
        <v>203</v>
      </c>
      <c r="P117" s="28">
        <f>P113+P115</f>
        <v>4036438.3197433366</v>
      </c>
    </row>
  </sheetData>
  <sheetProtection password="F8BD"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view="pageBreakPreview" zoomScale="60" zoomScaleNormal="83" workbookViewId="0">
      <pane ySplit="16" topLeftCell="A17" activePane="bottomLeft" state="frozenSplit"/>
      <selection activeCell="I48" sqref="I48"/>
      <selection pane="bottomLeft" activeCell="P10" sqref="P10"/>
    </sheetView>
  </sheetViews>
  <sheetFormatPr defaultColWidth="9.125" defaultRowHeight="12.7" x14ac:dyDescent="0.2"/>
  <cols>
    <col min="1" max="1" width="11.875" style="12" hidden="1" customWidth="1"/>
    <col min="2" max="2" width="30.125" style="12" customWidth="1"/>
    <col min="3" max="3" width="3.875" style="12" customWidth="1"/>
    <col min="4" max="4" width="14.375" style="12" customWidth="1"/>
    <col min="5" max="5" width="10.125" style="12" bestFit="1" customWidth="1"/>
    <col min="6" max="6" width="14.375" style="12" customWidth="1"/>
    <col min="7" max="7" width="2.875" style="12" customWidth="1"/>
    <col min="8" max="8" width="14.375" style="12" customWidth="1"/>
    <col min="9" max="9" width="9.75" style="12" bestFit="1" customWidth="1"/>
    <col min="10" max="10" width="14.375" style="12" customWidth="1"/>
    <col min="11" max="11" width="3.125" style="12" customWidth="1"/>
    <col min="12" max="12" width="14.375" style="12" customWidth="1"/>
    <col min="13" max="13" width="9.75" style="12" bestFit="1" customWidth="1"/>
    <col min="14" max="14" width="14.375" style="12" customWidth="1"/>
    <col min="15" max="15" width="3.75" style="12" customWidth="1"/>
    <col min="16" max="16" width="15.75" style="12" customWidth="1"/>
    <col min="17" max="16384" width="9.125" style="12"/>
  </cols>
  <sheetData>
    <row r="13" spans="2:13" ht="32.35" customHeight="1" x14ac:dyDescent="0.2">
      <c r="B13" s="160" t="s">
        <v>240</v>
      </c>
      <c r="C13" s="160"/>
      <c r="D13" s="160"/>
      <c r="E13" s="160"/>
      <c r="F13" s="160"/>
      <c r="G13" s="160"/>
      <c r="H13" s="160"/>
      <c r="I13" s="160"/>
      <c r="J13" s="160"/>
      <c r="K13" s="160"/>
      <c r="L13" s="160"/>
      <c r="M13" s="160"/>
    </row>
    <row r="14" spans="2:13" ht="0.85" customHeight="1" x14ac:dyDescent="0.2"/>
    <row r="15" spans="2:13" ht="0.85" customHeight="1" x14ac:dyDescent="0.2"/>
    <row r="16" spans="2:13" ht="0.85" customHeight="1" x14ac:dyDescent="0.2"/>
    <row r="17" spans="2:17" ht="0.85" customHeight="1" x14ac:dyDescent="0.2"/>
    <row r="18" spans="2:17" ht="0.85" customHeight="1" x14ac:dyDescent="0.2"/>
    <row r="19" spans="2:17" ht="0.85" customHeight="1" x14ac:dyDescent="0.25">
      <c r="B19" s="10"/>
      <c r="C19" s="10"/>
      <c r="D19" s="11"/>
      <c r="E19" s="14"/>
      <c r="F19" s="10"/>
      <c r="G19" s="14"/>
      <c r="H19" s="10"/>
    </row>
    <row r="20" spans="2:17" ht="15.35" x14ac:dyDescent="0.2">
      <c r="B20" s="72" t="s">
        <v>182</v>
      </c>
      <c r="C20" s="71"/>
      <c r="D20" s="169" t="s">
        <v>183</v>
      </c>
      <c r="E20" s="169"/>
      <c r="F20" s="169"/>
      <c r="G20" s="71"/>
      <c r="H20" s="169" t="s">
        <v>186</v>
      </c>
      <c r="I20" s="169"/>
      <c r="J20" s="169"/>
      <c r="K20" s="71"/>
      <c r="L20" s="169" t="s">
        <v>185</v>
      </c>
      <c r="M20" s="169"/>
      <c r="N20" s="169"/>
      <c r="O20" s="71"/>
      <c r="P20" s="72" t="s">
        <v>184</v>
      </c>
      <c r="Q20" s="10"/>
    </row>
    <row r="21" spans="2:17" ht="15.35" x14ac:dyDescent="0.25">
      <c r="B21" s="10"/>
      <c r="C21" s="10"/>
      <c r="D21" s="170"/>
      <c r="E21" s="170"/>
      <c r="F21" s="170"/>
      <c r="G21" s="20"/>
      <c r="H21" s="170"/>
      <c r="I21" s="170"/>
      <c r="J21" s="170"/>
      <c r="K21" s="20"/>
      <c r="L21" s="170"/>
      <c r="M21" s="170"/>
      <c r="N21" s="170"/>
      <c r="O21" s="10"/>
      <c r="P21" s="19"/>
      <c r="Q21" s="17"/>
    </row>
    <row r="22" spans="2:17" ht="1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6" x14ac:dyDescent="0.3">
      <c r="B24" s="24" t="s">
        <v>120</v>
      </c>
      <c r="C24" s="10"/>
      <c r="D24" s="33">
        <f>'6. Historical Wholesale'!D24</f>
        <v>49241</v>
      </c>
      <c r="E24" s="34">
        <f>'5. UTRs and Sub-Transmission'!J22</f>
        <v>3.61</v>
      </c>
      <c r="F24" s="35">
        <f t="shared" ref="F24:F35" si="0">D24*E24</f>
        <v>177760.00999999998</v>
      </c>
      <c r="G24" s="10"/>
      <c r="H24" s="33">
        <f>'6. Historical Wholesale'!H24</f>
        <v>55969</v>
      </c>
      <c r="I24" s="34">
        <f>'5. UTRs and Sub-Transmission'!J24</f>
        <v>0.95</v>
      </c>
      <c r="J24" s="35">
        <f t="shared" ref="J24:J35" si="1">H24*I24</f>
        <v>53170.549999999996</v>
      </c>
      <c r="K24" s="10"/>
      <c r="L24" s="33">
        <f>'6. Historical Wholesale'!L24</f>
        <v>55969</v>
      </c>
      <c r="M24" s="34">
        <f>'5. UTRs and Sub-Transmission'!J26</f>
        <v>2.34</v>
      </c>
      <c r="N24" s="35">
        <f t="shared" ref="N24:N35" si="2">L24*M24</f>
        <v>130967.45999999999</v>
      </c>
      <c r="O24" s="10"/>
      <c r="P24" s="23">
        <f t="shared" ref="P24:P35" si="3">J24+N24</f>
        <v>184138.00999999998</v>
      </c>
      <c r="Q24" s="10"/>
    </row>
    <row r="25" spans="2:17" ht="16" x14ac:dyDescent="0.3">
      <c r="B25" s="24" t="s">
        <v>121</v>
      </c>
      <c r="C25" s="10"/>
      <c r="D25" s="33">
        <f>'6. Historical Wholesale'!D25</f>
        <v>52174</v>
      </c>
      <c r="E25" s="34">
        <f t="shared" ref="E25:E35" si="4">E24</f>
        <v>3.61</v>
      </c>
      <c r="F25" s="35">
        <f t="shared" si="0"/>
        <v>188348.13999999998</v>
      </c>
      <c r="G25" s="10"/>
      <c r="H25" s="33">
        <f>'6. Historical Wholesale'!H25</f>
        <v>52241</v>
      </c>
      <c r="I25" s="34">
        <f t="shared" ref="I25:I35" si="5">I24</f>
        <v>0.95</v>
      </c>
      <c r="J25" s="35">
        <f t="shared" si="1"/>
        <v>49628.95</v>
      </c>
      <c r="K25" s="10"/>
      <c r="L25" s="33">
        <f>'6. Historical Wholesale'!L25</f>
        <v>52241</v>
      </c>
      <c r="M25" s="34">
        <f t="shared" ref="M25:M35" si="6">M24</f>
        <v>2.34</v>
      </c>
      <c r="N25" s="35">
        <f t="shared" si="2"/>
        <v>122243.93999999999</v>
      </c>
      <c r="O25" s="10"/>
      <c r="P25" s="23">
        <f t="shared" si="3"/>
        <v>171872.88999999998</v>
      </c>
      <c r="Q25" s="10"/>
    </row>
    <row r="26" spans="2:17" ht="16" x14ac:dyDescent="0.3">
      <c r="B26" s="24" t="s">
        <v>122</v>
      </c>
      <c r="C26" s="10"/>
      <c r="D26" s="33">
        <f>'6. Historical Wholesale'!D26</f>
        <v>50907</v>
      </c>
      <c r="E26" s="34">
        <f t="shared" si="4"/>
        <v>3.61</v>
      </c>
      <c r="F26" s="35">
        <f t="shared" si="0"/>
        <v>183774.27</v>
      </c>
      <c r="G26" s="10"/>
      <c r="H26" s="33">
        <f>'6. Historical Wholesale'!H26</f>
        <v>60347</v>
      </c>
      <c r="I26" s="34">
        <f t="shared" si="5"/>
        <v>0.95</v>
      </c>
      <c r="J26" s="35">
        <f t="shared" si="1"/>
        <v>57329.649999999994</v>
      </c>
      <c r="K26" s="10"/>
      <c r="L26" s="33">
        <f>'6. Historical Wholesale'!L26</f>
        <v>60347</v>
      </c>
      <c r="M26" s="34">
        <f t="shared" si="6"/>
        <v>2.34</v>
      </c>
      <c r="N26" s="35">
        <f t="shared" si="2"/>
        <v>141211.97999999998</v>
      </c>
      <c r="O26" s="10"/>
      <c r="P26" s="23">
        <f t="shared" si="3"/>
        <v>198541.62999999998</v>
      </c>
      <c r="Q26" s="10"/>
    </row>
    <row r="27" spans="2:17" ht="16" x14ac:dyDescent="0.3">
      <c r="B27" s="24" t="s">
        <v>123</v>
      </c>
      <c r="C27" s="10"/>
      <c r="D27" s="33">
        <f>'6. Historical Wholesale'!D27</f>
        <v>46827</v>
      </c>
      <c r="E27" s="34">
        <f t="shared" si="4"/>
        <v>3.61</v>
      </c>
      <c r="F27" s="35">
        <f t="shared" si="0"/>
        <v>169045.47</v>
      </c>
      <c r="G27" s="10"/>
      <c r="H27" s="33">
        <f>'6. Historical Wholesale'!H27</f>
        <v>64526.735632183911</v>
      </c>
      <c r="I27" s="34">
        <f t="shared" si="5"/>
        <v>0.95</v>
      </c>
      <c r="J27" s="35">
        <f t="shared" si="1"/>
        <v>61300.398850574711</v>
      </c>
      <c r="K27" s="10"/>
      <c r="L27" s="33">
        <f>'6. Historical Wholesale'!L27</f>
        <v>64526.742574257427</v>
      </c>
      <c r="M27" s="34">
        <f t="shared" si="6"/>
        <v>2.34</v>
      </c>
      <c r="N27" s="35">
        <f t="shared" si="2"/>
        <v>150992.57762376236</v>
      </c>
      <c r="O27" s="10"/>
      <c r="P27" s="23">
        <f t="shared" si="3"/>
        <v>212292.97647433708</v>
      </c>
      <c r="Q27" s="10"/>
    </row>
    <row r="28" spans="2:17" ht="16" x14ac:dyDescent="0.3">
      <c r="B28" s="24" t="s">
        <v>124</v>
      </c>
      <c r="C28" s="10"/>
      <c r="D28" s="33">
        <f>'6. Historical Wholesale'!D28</f>
        <v>32117</v>
      </c>
      <c r="E28" s="34">
        <f t="shared" si="4"/>
        <v>3.61</v>
      </c>
      <c r="F28" s="35">
        <f t="shared" si="0"/>
        <v>115942.37</v>
      </c>
      <c r="G28" s="10"/>
      <c r="H28" s="33">
        <f>'6. Historical Wholesale'!H28</f>
        <v>36132</v>
      </c>
      <c r="I28" s="34">
        <f t="shared" si="5"/>
        <v>0.95</v>
      </c>
      <c r="J28" s="35">
        <f t="shared" si="1"/>
        <v>34325.4</v>
      </c>
      <c r="K28" s="10"/>
      <c r="L28" s="33">
        <f>'6. Historical Wholesale'!L28</f>
        <v>36132</v>
      </c>
      <c r="M28" s="34">
        <f t="shared" si="6"/>
        <v>2.34</v>
      </c>
      <c r="N28" s="35">
        <f t="shared" si="2"/>
        <v>84548.87999999999</v>
      </c>
      <c r="O28" s="10"/>
      <c r="P28" s="23">
        <f t="shared" si="3"/>
        <v>118874.28</v>
      </c>
      <c r="Q28" s="10"/>
    </row>
    <row r="29" spans="2:17" ht="16" x14ac:dyDescent="0.3">
      <c r="B29" s="24" t="s">
        <v>125</v>
      </c>
      <c r="C29" s="10"/>
      <c r="D29" s="33">
        <f>'6. Historical Wholesale'!D29</f>
        <v>35008</v>
      </c>
      <c r="E29" s="34">
        <f t="shared" si="4"/>
        <v>3.61</v>
      </c>
      <c r="F29" s="35">
        <f t="shared" si="0"/>
        <v>126378.87999999999</v>
      </c>
      <c r="G29" s="10"/>
      <c r="H29" s="33">
        <f>'6. Historical Wholesale'!H29</f>
        <v>41186</v>
      </c>
      <c r="I29" s="34">
        <f t="shared" si="5"/>
        <v>0.95</v>
      </c>
      <c r="J29" s="35">
        <f t="shared" si="1"/>
        <v>39126.699999999997</v>
      </c>
      <c r="K29" s="10"/>
      <c r="L29" s="33">
        <f>'6. Historical Wholesale'!L29</f>
        <v>41186</v>
      </c>
      <c r="M29" s="34">
        <f t="shared" si="6"/>
        <v>2.34</v>
      </c>
      <c r="N29" s="35">
        <f t="shared" si="2"/>
        <v>96375.239999999991</v>
      </c>
      <c r="O29" s="10"/>
      <c r="P29" s="23">
        <f t="shared" si="3"/>
        <v>135501.94</v>
      </c>
      <c r="Q29" s="10"/>
    </row>
    <row r="30" spans="2:17" ht="16" x14ac:dyDescent="0.3">
      <c r="B30" s="24" t="s">
        <v>126</v>
      </c>
      <c r="C30" s="10"/>
      <c r="D30" s="33">
        <f>'6. Historical Wholesale'!D30</f>
        <v>40098</v>
      </c>
      <c r="E30" s="34">
        <f t="shared" si="4"/>
        <v>3.61</v>
      </c>
      <c r="F30" s="35">
        <f t="shared" si="0"/>
        <v>144753.78</v>
      </c>
      <c r="G30" s="10"/>
      <c r="H30" s="33">
        <f>'6. Historical Wholesale'!H30</f>
        <v>47174</v>
      </c>
      <c r="I30" s="34">
        <f t="shared" si="5"/>
        <v>0.95</v>
      </c>
      <c r="J30" s="35">
        <f t="shared" si="1"/>
        <v>44815.299999999996</v>
      </c>
      <c r="K30" s="10"/>
      <c r="L30" s="33">
        <f>'6. Historical Wholesale'!L30</f>
        <v>47174</v>
      </c>
      <c r="M30" s="34">
        <f t="shared" si="6"/>
        <v>2.34</v>
      </c>
      <c r="N30" s="35">
        <f t="shared" si="2"/>
        <v>110387.15999999999</v>
      </c>
      <c r="O30" s="10"/>
      <c r="P30" s="23">
        <f t="shared" si="3"/>
        <v>155202.46</v>
      </c>
      <c r="Q30" s="10"/>
    </row>
    <row r="31" spans="2:17" ht="16" x14ac:dyDescent="0.3">
      <c r="B31" s="24" t="s">
        <v>127</v>
      </c>
      <c r="C31" s="10"/>
      <c r="D31" s="33">
        <f>'6. Historical Wholesale'!D31</f>
        <v>42298</v>
      </c>
      <c r="E31" s="34">
        <f t="shared" si="4"/>
        <v>3.61</v>
      </c>
      <c r="F31" s="35">
        <f t="shared" si="0"/>
        <v>152695.78</v>
      </c>
      <c r="G31" s="10"/>
      <c r="H31" s="33">
        <f>'6. Historical Wholesale'!H31</f>
        <v>49471</v>
      </c>
      <c r="I31" s="34">
        <f t="shared" si="5"/>
        <v>0.95</v>
      </c>
      <c r="J31" s="35">
        <f t="shared" si="1"/>
        <v>46997.45</v>
      </c>
      <c r="K31" s="10"/>
      <c r="L31" s="33">
        <f>'6. Historical Wholesale'!L31</f>
        <v>49471</v>
      </c>
      <c r="M31" s="34">
        <f t="shared" si="6"/>
        <v>2.34</v>
      </c>
      <c r="N31" s="35">
        <f t="shared" si="2"/>
        <v>115762.14</v>
      </c>
      <c r="O31" s="10"/>
      <c r="P31" s="23">
        <f t="shared" si="3"/>
        <v>162759.59</v>
      </c>
      <c r="Q31" s="10"/>
    </row>
    <row r="32" spans="2:17" ht="16" x14ac:dyDescent="0.3">
      <c r="B32" s="24" t="s">
        <v>128</v>
      </c>
      <c r="C32" s="10"/>
      <c r="D32" s="33">
        <f>'6. Historical Wholesale'!D32</f>
        <v>39932</v>
      </c>
      <c r="E32" s="34">
        <f t="shared" si="4"/>
        <v>3.61</v>
      </c>
      <c r="F32" s="35">
        <f t="shared" si="0"/>
        <v>144154.51999999999</v>
      </c>
      <c r="G32" s="10"/>
      <c r="H32" s="33">
        <f>'6. Historical Wholesale'!H32</f>
        <v>47270</v>
      </c>
      <c r="I32" s="34">
        <f t="shared" si="5"/>
        <v>0.95</v>
      </c>
      <c r="J32" s="35">
        <f t="shared" si="1"/>
        <v>44906.5</v>
      </c>
      <c r="K32" s="10"/>
      <c r="L32" s="33">
        <f>'6. Historical Wholesale'!L32</f>
        <v>47270</v>
      </c>
      <c r="M32" s="34">
        <f t="shared" si="6"/>
        <v>2.34</v>
      </c>
      <c r="N32" s="35">
        <f t="shared" si="2"/>
        <v>110611.79999999999</v>
      </c>
      <c r="O32" s="10"/>
      <c r="P32" s="23">
        <f t="shared" si="3"/>
        <v>155518.29999999999</v>
      </c>
      <c r="Q32" s="10"/>
    </row>
    <row r="33" spans="2:17" ht="16" x14ac:dyDescent="0.3">
      <c r="B33" s="24" t="s">
        <v>129</v>
      </c>
      <c r="C33" s="10"/>
      <c r="D33" s="33">
        <f>'6. Historical Wholesale'!D33</f>
        <v>58484</v>
      </c>
      <c r="E33" s="34">
        <f t="shared" si="4"/>
        <v>3.61</v>
      </c>
      <c r="F33" s="35">
        <f t="shared" si="0"/>
        <v>211127.24</v>
      </c>
      <c r="G33" s="10"/>
      <c r="H33" s="33">
        <f>'6. Historical Wholesale'!H33</f>
        <v>68805</v>
      </c>
      <c r="I33" s="34">
        <f t="shared" si="5"/>
        <v>0.95</v>
      </c>
      <c r="J33" s="35">
        <f t="shared" si="1"/>
        <v>65364.75</v>
      </c>
      <c r="K33" s="10"/>
      <c r="L33" s="33">
        <f>'6. Historical Wholesale'!L33</f>
        <v>68805</v>
      </c>
      <c r="M33" s="34">
        <f t="shared" si="6"/>
        <v>2.34</v>
      </c>
      <c r="N33" s="35">
        <f t="shared" si="2"/>
        <v>161003.69999999998</v>
      </c>
      <c r="O33" s="10"/>
      <c r="P33" s="23">
        <f t="shared" si="3"/>
        <v>226368.44999999998</v>
      </c>
      <c r="Q33" s="10"/>
    </row>
    <row r="34" spans="2:17" ht="16" x14ac:dyDescent="0.3">
      <c r="B34" s="24" t="s">
        <v>130</v>
      </c>
      <c r="C34" s="10"/>
      <c r="D34" s="33">
        <f>'6. Historical Wholesale'!D34</f>
        <v>28349.170454545456</v>
      </c>
      <c r="E34" s="34">
        <f t="shared" si="4"/>
        <v>3.61</v>
      </c>
      <c r="F34" s="35">
        <f t="shared" si="0"/>
        <v>102340.50534090909</v>
      </c>
      <c r="G34" s="10"/>
      <c r="H34" s="33">
        <f>'6. Historical Wholesale'!H34</f>
        <v>53056.340909090912</v>
      </c>
      <c r="I34" s="34">
        <f t="shared" si="5"/>
        <v>0.95</v>
      </c>
      <c r="J34" s="35">
        <f t="shared" si="1"/>
        <v>50403.523863636365</v>
      </c>
      <c r="K34" s="10"/>
      <c r="L34" s="33">
        <f>'6. Historical Wholesale'!L34</f>
        <v>73747.38497652582</v>
      </c>
      <c r="M34" s="34">
        <f t="shared" si="6"/>
        <v>2.34</v>
      </c>
      <c r="N34" s="35">
        <f t="shared" si="2"/>
        <v>172568.88084507041</v>
      </c>
      <c r="O34" s="10"/>
      <c r="P34" s="23">
        <f t="shared" si="3"/>
        <v>222972.40470870677</v>
      </c>
      <c r="Q34" s="10"/>
    </row>
    <row r="35" spans="2:17" ht="16" x14ac:dyDescent="0.3">
      <c r="B35" s="24" t="s">
        <v>131</v>
      </c>
      <c r="C35" s="10"/>
      <c r="D35" s="33">
        <f>'6. Historical Wholesale'!D35</f>
        <v>61166.829545454544</v>
      </c>
      <c r="E35" s="34">
        <f t="shared" si="4"/>
        <v>3.61</v>
      </c>
      <c r="F35" s="35">
        <f t="shared" si="0"/>
        <v>220812.25465909089</v>
      </c>
      <c r="G35" s="10"/>
      <c r="H35" s="33">
        <f>'6. Historical Wholesale'!H35</f>
        <v>45208.659090909096</v>
      </c>
      <c r="I35" s="34">
        <f t="shared" si="5"/>
        <v>0.95</v>
      </c>
      <c r="J35" s="35">
        <f t="shared" si="1"/>
        <v>42948.226136363635</v>
      </c>
      <c r="K35" s="10"/>
      <c r="L35" s="33">
        <f>'6. Historical Wholesale'!L35</f>
        <v>24517.61502347418</v>
      </c>
      <c r="M35" s="34">
        <f t="shared" si="6"/>
        <v>2.34</v>
      </c>
      <c r="N35" s="35">
        <f t="shared" si="2"/>
        <v>57371.219154929575</v>
      </c>
      <c r="O35" s="10"/>
      <c r="P35" s="23">
        <f t="shared" si="3"/>
        <v>100319.4452912932</v>
      </c>
      <c r="Q35" s="10"/>
    </row>
    <row r="36" spans="2:17" x14ac:dyDescent="0.2">
      <c r="B36" s="10"/>
      <c r="C36" s="10"/>
      <c r="D36" s="10"/>
      <c r="E36" s="10"/>
      <c r="F36" s="10"/>
      <c r="G36" s="10"/>
      <c r="H36" s="10"/>
      <c r="I36" s="10"/>
      <c r="J36" s="10"/>
      <c r="K36" s="10"/>
      <c r="L36" s="10"/>
      <c r="M36" s="10"/>
      <c r="N36" s="10"/>
      <c r="O36" s="10"/>
      <c r="P36" s="10"/>
      <c r="Q36" s="10"/>
    </row>
    <row r="37" spans="2:17" ht="18.7" thickBot="1" x14ac:dyDescent="0.35">
      <c r="B37" s="25" t="s">
        <v>132</v>
      </c>
      <c r="C37" s="10"/>
      <c r="D37" s="26">
        <f>SUM(D24:D35)</f>
        <v>536602</v>
      </c>
      <c r="E37" s="27">
        <f>IF(D37&lt;&gt;0,F37/D37,0)</f>
        <v>3.61</v>
      </c>
      <c r="F37" s="28">
        <f>SUM(F24:F35)</f>
        <v>1937133.22</v>
      </c>
      <c r="G37" s="10"/>
      <c r="H37" s="26">
        <f>SUM(H24:H35)</f>
        <v>621386.73563218385</v>
      </c>
      <c r="I37" s="27">
        <f>IF(H37&lt;&gt;0,J37/H37,0)</f>
        <v>0.95</v>
      </c>
      <c r="J37" s="28">
        <f>SUM(J24:J35)</f>
        <v>590317.39885057462</v>
      </c>
      <c r="K37" s="10"/>
      <c r="L37" s="26">
        <f>SUM(L24:L35)</f>
        <v>621386.74257425743</v>
      </c>
      <c r="M37" s="27">
        <f>IF(L37&lt;&gt;0,N37/L37,0)</f>
        <v>2.3399999999999994</v>
      </c>
      <c r="N37" s="28">
        <f>SUM(N24:N35)</f>
        <v>1454044.9776237621</v>
      </c>
      <c r="O37" s="10"/>
      <c r="P37" s="28">
        <f>SUM(P24:P35)</f>
        <v>2044362.3764743372</v>
      </c>
      <c r="Q37" s="10"/>
    </row>
    <row r="38" spans="2:17" x14ac:dyDescent="0.2">
      <c r="B38" s="10"/>
      <c r="C38" s="10"/>
      <c r="D38" s="10"/>
      <c r="E38" s="10"/>
      <c r="F38" s="10"/>
      <c r="G38" s="10"/>
      <c r="H38" s="10"/>
      <c r="I38" s="10"/>
      <c r="J38" s="10"/>
      <c r="K38" s="10"/>
      <c r="L38" s="10"/>
      <c r="M38" s="10"/>
      <c r="N38" s="10"/>
      <c r="O38" s="10"/>
      <c r="P38" s="10"/>
      <c r="Q38" s="10"/>
    </row>
    <row r="39" spans="2:17" ht="15.35" x14ac:dyDescent="0.2">
      <c r="B39" s="72" t="s">
        <v>187</v>
      </c>
      <c r="C39" s="10"/>
      <c r="D39" s="169" t="s">
        <v>183</v>
      </c>
      <c r="E39" s="169"/>
      <c r="F39" s="169"/>
      <c r="G39" s="71"/>
      <c r="H39" s="169" t="s">
        <v>186</v>
      </c>
      <c r="I39" s="169"/>
      <c r="J39" s="169"/>
      <c r="K39" s="71"/>
      <c r="L39" s="169" t="s">
        <v>185</v>
      </c>
      <c r="M39" s="169"/>
      <c r="N39" s="169"/>
      <c r="O39" s="71"/>
      <c r="P39" s="72" t="s">
        <v>184</v>
      </c>
      <c r="Q39" s="10"/>
    </row>
    <row r="40" spans="2:17" ht="16" x14ac:dyDescent="0.3">
      <c r="B40" s="21"/>
      <c r="C40" s="15"/>
      <c r="D40" s="22"/>
      <c r="E40" s="22"/>
      <c r="F40" s="22"/>
      <c r="G40" s="15"/>
      <c r="H40" s="22"/>
      <c r="I40" s="22"/>
      <c r="J40" s="22"/>
      <c r="K40" s="15"/>
      <c r="L40" s="22"/>
      <c r="M40" s="22"/>
      <c r="N40" s="22"/>
      <c r="O40" s="15"/>
      <c r="P40" s="22"/>
      <c r="Q40" s="10"/>
    </row>
    <row r="41" spans="2:17" ht="1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6" x14ac:dyDescent="0.3">
      <c r="B43" s="24" t="s">
        <v>120</v>
      </c>
      <c r="C43" s="10"/>
      <c r="D43" s="33">
        <f>'6. Historical Wholesale'!D43</f>
        <v>67084.039999999994</v>
      </c>
      <c r="E43" s="34">
        <f>'5. UTRs and Sub-Transmission'!J36</f>
        <v>3.1941999999999999</v>
      </c>
      <c r="F43" s="35">
        <f t="shared" ref="F43:F54" si="7">D43*E43</f>
        <v>214279.84056799999</v>
      </c>
      <c r="G43" s="10"/>
      <c r="H43" s="33">
        <f>'6. Historical Wholesale'!H43</f>
        <v>67084.039999999994</v>
      </c>
      <c r="I43" s="34">
        <f>'5. UTRs and Sub-Transmission'!J38</f>
        <v>0.77100000000000002</v>
      </c>
      <c r="J43" s="35">
        <f t="shared" ref="J43:J54" si="8">H43*I43</f>
        <v>51721.794839999995</v>
      </c>
      <c r="K43" s="10"/>
      <c r="L43" s="33">
        <f>'6. Historical Wholesale'!L43</f>
        <v>67084.039999999994</v>
      </c>
      <c r="M43" s="34">
        <f>'5. UTRs and Sub-Transmission'!J40</f>
        <v>1.7493000000000001</v>
      </c>
      <c r="N43" s="35">
        <f t="shared" ref="N43:N54" si="9">L43*M43</f>
        <v>117350.11117199999</v>
      </c>
      <c r="O43" s="10"/>
      <c r="P43" s="23">
        <f t="shared" ref="P43:P54" si="10">J43+N43</f>
        <v>169071.90601199999</v>
      </c>
      <c r="Q43" s="10"/>
    </row>
    <row r="44" spans="2:17" ht="16" x14ac:dyDescent="0.3">
      <c r="B44" s="24" t="s">
        <v>121</v>
      </c>
      <c r="C44" s="10"/>
      <c r="D44" s="33">
        <f>'6. Historical Wholesale'!D44</f>
        <v>67633.33</v>
      </c>
      <c r="E44" s="34">
        <f t="shared" ref="E44:E54" si="11">E43</f>
        <v>3.1941999999999999</v>
      </c>
      <c r="F44" s="35">
        <f t="shared" si="7"/>
        <v>216034.382686</v>
      </c>
      <c r="G44" s="10"/>
      <c r="H44" s="33">
        <f>'6. Historical Wholesale'!H44</f>
        <v>67633.33</v>
      </c>
      <c r="I44" s="34">
        <f t="shared" ref="I44:I54" si="12">I43</f>
        <v>0.77100000000000002</v>
      </c>
      <c r="J44" s="35">
        <f t="shared" si="8"/>
        <v>52145.297430000006</v>
      </c>
      <c r="K44" s="10"/>
      <c r="L44" s="33">
        <f>'6. Historical Wholesale'!L44</f>
        <v>67633.33</v>
      </c>
      <c r="M44" s="34">
        <f t="shared" ref="M44:M54" si="13">M43</f>
        <v>1.7493000000000001</v>
      </c>
      <c r="N44" s="35">
        <f t="shared" si="9"/>
        <v>118310.984169</v>
      </c>
      <c r="O44" s="10"/>
      <c r="P44" s="23">
        <f t="shared" si="10"/>
        <v>170456.28159900001</v>
      </c>
      <c r="Q44" s="10"/>
    </row>
    <row r="45" spans="2:17" ht="16" x14ac:dyDescent="0.3">
      <c r="B45" s="24" t="s">
        <v>122</v>
      </c>
      <c r="C45" s="10"/>
      <c r="D45" s="33">
        <f>'6. Historical Wholesale'!D45</f>
        <v>67764.77</v>
      </c>
      <c r="E45" s="34">
        <f t="shared" si="11"/>
        <v>3.1941999999999999</v>
      </c>
      <c r="F45" s="35">
        <f t="shared" si="7"/>
        <v>216454.22833400001</v>
      </c>
      <c r="G45" s="10"/>
      <c r="H45" s="33">
        <f>'6. Historical Wholesale'!H45</f>
        <v>67764.77</v>
      </c>
      <c r="I45" s="34">
        <f t="shared" si="12"/>
        <v>0.77100000000000002</v>
      </c>
      <c r="J45" s="35">
        <f t="shared" si="8"/>
        <v>52246.637670000004</v>
      </c>
      <c r="K45" s="10"/>
      <c r="L45" s="33">
        <f>'6. Historical Wholesale'!L45</f>
        <v>67764.77</v>
      </c>
      <c r="M45" s="34">
        <f t="shared" si="13"/>
        <v>1.7493000000000001</v>
      </c>
      <c r="N45" s="35">
        <f t="shared" si="9"/>
        <v>118540.91216100001</v>
      </c>
      <c r="O45" s="10"/>
      <c r="P45" s="23">
        <f t="shared" si="10"/>
        <v>170787.54983100001</v>
      </c>
      <c r="Q45" s="10"/>
    </row>
    <row r="46" spans="2:17" ht="16" x14ac:dyDescent="0.3">
      <c r="B46" s="24" t="s">
        <v>123</v>
      </c>
      <c r="C46" s="10"/>
      <c r="D46" s="33">
        <f>'6. Historical Wholesale'!D46</f>
        <v>54441.02</v>
      </c>
      <c r="E46" s="34">
        <f t="shared" si="11"/>
        <v>3.1941999999999999</v>
      </c>
      <c r="F46" s="35">
        <f t="shared" si="7"/>
        <v>173895.50608399999</v>
      </c>
      <c r="G46" s="10"/>
      <c r="H46" s="33">
        <f>'6. Historical Wholesale'!H46</f>
        <v>54441.02</v>
      </c>
      <c r="I46" s="34">
        <f t="shared" si="12"/>
        <v>0.77100000000000002</v>
      </c>
      <c r="J46" s="35">
        <f t="shared" si="8"/>
        <v>41974.026420000002</v>
      </c>
      <c r="K46" s="10"/>
      <c r="L46" s="33">
        <f>'6. Historical Wholesale'!L46</f>
        <v>54441.02</v>
      </c>
      <c r="M46" s="34">
        <f t="shared" si="13"/>
        <v>1.7493000000000001</v>
      </c>
      <c r="N46" s="35">
        <f t="shared" si="9"/>
        <v>95233.676286000002</v>
      </c>
      <c r="O46" s="10"/>
      <c r="P46" s="23">
        <f t="shared" si="10"/>
        <v>137207.70270600001</v>
      </c>
      <c r="Q46" s="10"/>
    </row>
    <row r="47" spans="2:17" ht="16" x14ac:dyDescent="0.3">
      <c r="B47" s="24" t="s">
        <v>124</v>
      </c>
      <c r="C47" s="10"/>
      <c r="D47" s="33">
        <f>'6. Historical Wholesale'!D47</f>
        <v>64056.759999999995</v>
      </c>
      <c r="E47" s="34">
        <f t="shared" si="11"/>
        <v>3.1941999999999999</v>
      </c>
      <c r="F47" s="35">
        <f t="shared" si="7"/>
        <v>204610.10279199999</v>
      </c>
      <c r="G47" s="10"/>
      <c r="H47" s="33">
        <f>'6. Historical Wholesale'!H47</f>
        <v>64056.759999999995</v>
      </c>
      <c r="I47" s="34">
        <f t="shared" si="12"/>
        <v>0.77100000000000002</v>
      </c>
      <c r="J47" s="35">
        <f t="shared" si="8"/>
        <v>49387.761959999996</v>
      </c>
      <c r="K47" s="10"/>
      <c r="L47" s="33">
        <f>'6. Historical Wholesale'!L47</f>
        <v>64056.759999999995</v>
      </c>
      <c r="M47" s="34">
        <f t="shared" si="13"/>
        <v>1.7493000000000001</v>
      </c>
      <c r="N47" s="35">
        <f t="shared" si="9"/>
        <v>112054.49026799999</v>
      </c>
      <c r="O47" s="10"/>
      <c r="P47" s="23">
        <f t="shared" si="10"/>
        <v>161442.252228</v>
      </c>
      <c r="Q47" s="10"/>
    </row>
    <row r="48" spans="2:17" ht="16" x14ac:dyDescent="0.3">
      <c r="B48" s="24" t="s">
        <v>125</v>
      </c>
      <c r="C48" s="10"/>
      <c r="D48" s="33">
        <f>'6. Historical Wholesale'!D48</f>
        <v>63224.14</v>
      </c>
      <c r="E48" s="34">
        <f t="shared" si="11"/>
        <v>3.1941999999999999</v>
      </c>
      <c r="F48" s="35">
        <f t="shared" si="7"/>
        <v>201950.54798800001</v>
      </c>
      <c r="G48" s="10"/>
      <c r="H48" s="33">
        <f>'6. Historical Wholesale'!H48</f>
        <v>63224.14</v>
      </c>
      <c r="I48" s="34">
        <f t="shared" si="12"/>
        <v>0.77100000000000002</v>
      </c>
      <c r="J48" s="35">
        <f t="shared" si="8"/>
        <v>48745.81194</v>
      </c>
      <c r="K48" s="10"/>
      <c r="L48" s="33">
        <f>'6. Historical Wholesale'!L48</f>
        <v>63224.14</v>
      </c>
      <c r="M48" s="34">
        <f t="shared" si="13"/>
        <v>1.7493000000000001</v>
      </c>
      <c r="N48" s="35">
        <f t="shared" si="9"/>
        <v>110597.988102</v>
      </c>
      <c r="O48" s="10"/>
      <c r="P48" s="23">
        <f t="shared" si="10"/>
        <v>159343.80004200002</v>
      </c>
      <c r="Q48" s="10"/>
    </row>
    <row r="49" spans="2:17" ht="16" x14ac:dyDescent="0.3">
      <c r="B49" s="24" t="s">
        <v>126</v>
      </c>
      <c r="C49" s="10"/>
      <c r="D49" s="33">
        <f>'6. Historical Wholesale'!D49</f>
        <v>61485.35</v>
      </c>
      <c r="E49" s="34">
        <f t="shared" si="11"/>
        <v>3.1941999999999999</v>
      </c>
      <c r="F49" s="35">
        <f t="shared" si="7"/>
        <v>196396.50496999998</v>
      </c>
      <c r="G49" s="10"/>
      <c r="H49" s="33">
        <f>'6. Historical Wholesale'!H49</f>
        <v>61485.35</v>
      </c>
      <c r="I49" s="34">
        <f t="shared" si="12"/>
        <v>0.77100000000000002</v>
      </c>
      <c r="J49" s="35">
        <f t="shared" si="8"/>
        <v>47405.204850000002</v>
      </c>
      <c r="K49" s="10"/>
      <c r="L49" s="33">
        <f>'6. Historical Wholesale'!L49</f>
        <v>61485.35</v>
      </c>
      <c r="M49" s="34">
        <f t="shared" si="13"/>
        <v>1.7493000000000001</v>
      </c>
      <c r="N49" s="35">
        <f t="shared" si="9"/>
        <v>107556.322755</v>
      </c>
      <c r="O49" s="10"/>
      <c r="P49" s="23">
        <f t="shared" si="10"/>
        <v>154961.52760500001</v>
      </c>
      <c r="Q49" s="10"/>
    </row>
    <row r="50" spans="2:17" ht="16" x14ac:dyDescent="0.3">
      <c r="B50" s="24" t="s">
        <v>127</v>
      </c>
      <c r="C50" s="10"/>
      <c r="D50" s="33">
        <f>'6. Historical Wholesale'!D50</f>
        <v>62317.17</v>
      </c>
      <c r="E50" s="34">
        <f t="shared" si="11"/>
        <v>3.1941999999999999</v>
      </c>
      <c r="F50" s="35">
        <f t="shared" si="7"/>
        <v>199053.504414</v>
      </c>
      <c r="G50" s="10"/>
      <c r="H50" s="33">
        <f>'6. Historical Wholesale'!H50</f>
        <v>62317.17</v>
      </c>
      <c r="I50" s="34">
        <f t="shared" si="12"/>
        <v>0.77100000000000002</v>
      </c>
      <c r="J50" s="35">
        <f t="shared" si="8"/>
        <v>48046.538070000002</v>
      </c>
      <c r="K50" s="10"/>
      <c r="L50" s="33">
        <f>'6. Historical Wholesale'!L50</f>
        <v>62317.17</v>
      </c>
      <c r="M50" s="34">
        <f t="shared" si="13"/>
        <v>1.7493000000000001</v>
      </c>
      <c r="N50" s="35">
        <f t="shared" si="9"/>
        <v>109011.425481</v>
      </c>
      <c r="O50" s="10"/>
      <c r="P50" s="23">
        <f t="shared" si="10"/>
        <v>157057.96355099999</v>
      </c>
      <c r="Q50" s="10"/>
    </row>
    <row r="51" spans="2:17" ht="16" x14ac:dyDescent="0.3">
      <c r="B51" s="24" t="s">
        <v>128</v>
      </c>
      <c r="C51" s="10"/>
      <c r="D51" s="33">
        <f>'6. Historical Wholesale'!D51</f>
        <v>67679.17</v>
      </c>
      <c r="E51" s="34">
        <f t="shared" si="11"/>
        <v>3.1941999999999999</v>
      </c>
      <c r="F51" s="35">
        <f t="shared" si="7"/>
        <v>216180.804814</v>
      </c>
      <c r="G51" s="10"/>
      <c r="H51" s="33">
        <f>'6. Historical Wholesale'!H51</f>
        <v>67679.17</v>
      </c>
      <c r="I51" s="34">
        <f t="shared" si="12"/>
        <v>0.77100000000000002</v>
      </c>
      <c r="J51" s="35">
        <f t="shared" si="8"/>
        <v>52180.640070000001</v>
      </c>
      <c r="K51" s="10"/>
      <c r="L51" s="33">
        <f>'6. Historical Wholesale'!L51</f>
        <v>67679.17</v>
      </c>
      <c r="M51" s="34">
        <f t="shared" si="13"/>
        <v>1.7493000000000001</v>
      </c>
      <c r="N51" s="35">
        <f t="shared" si="9"/>
        <v>118391.172081</v>
      </c>
      <c r="O51" s="10"/>
      <c r="P51" s="23">
        <f t="shared" si="10"/>
        <v>170571.81215099999</v>
      </c>
      <c r="Q51" s="10"/>
    </row>
    <row r="52" spans="2:17" ht="16" x14ac:dyDescent="0.3">
      <c r="B52" s="24" t="s">
        <v>129</v>
      </c>
      <c r="C52" s="10"/>
      <c r="D52" s="33">
        <f>'6. Historical Wholesale'!D52</f>
        <v>59563.02</v>
      </c>
      <c r="E52" s="34">
        <f t="shared" si="11"/>
        <v>3.1941999999999999</v>
      </c>
      <c r="F52" s="35">
        <f t="shared" si="7"/>
        <v>190256.19848399999</v>
      </c>
      <c r="G52" s="10"/>
      <c r="H52" s="33">
        <f>'6. Historical Wholesale'!H52</f>
        <v>59563.02</v>
      </c>
      <c r="I52" s="34">
        <f t="shared" si="12"/>
        <v>0.77100000000000002</v>
      </c>
      <c r="J52" s="35">
        <f t="shared" si="8"/>
        <v>45923.08842</v>
      </c>
      <c r="K52" s="10"/>
      <c r="L52" s="33">
        <f>'6. Historical Wholesale'!L52</f>
        <v>59563.02</v>
      </c>
      <c r="M52" s="34">
        <f t="shared" si="13"/>
        <v>1.7493000000000001</v>
      </c>
      <c r="N52" s="35">
        <f t="shared" si="9"/>
        <v>104193.59088600001</v>
      </c>
      <c r="O52" s="10"/>
      <c r="P52" s="23">
        <f t="shared" si="10"/>
        <v>150116.67930600001</v>
      </c>
      <c r="Q52" s="10"/>
    </row>
    <row r="53" spans="2:17" ht="16" x14ac:dyDescent="0.3">
      <c r="B53" s="24" t="s">
        <v>130</v>
      </c>
      <c r="C53" s="10"/>
      <c r="D53" s="33">
        <f>'6. Historical Wholesale'!D53</f>
        <v>84089.68</v>
      </c>
      <c r="E53" s="34">
        <f t="shared" si="11"/>
        <v>3.1941999999999999</v>
      </c>
      <c r="F53" s="35">
        <f t="shared" si="7"/>
        <v>268599.25585599995</v>
      </c>
      <c r="G53" s="10"/>
      <c r="H53" s="33">
        <f>'6. Historical Wholesale'!H53</f>
        <v>84089.68</v>
      </c>
      <c r="I53" s="34">
        <f t="shared" si="12"/>
        <v>0.77100000000000002</v>
      </c>
      <c r="J53" s="35">
        <f t="shared" si="8"/>
        <v>64833.143279999997</v>
      </c>
      <c r="K53" s="10"/>
      <c r="L53" s="33">
        <f>'6. Historical Wholesale'!L53</f>
        <v>84089.68</v>
      </c>
      <c r="M53" s="34">
        <f t="shared" si="13"/>
        <v>1.7493000000000001</v>
      </c>
      <c r="N53" s="35">
        <f t="shared" si="9"/>
        <v>147098.07722400001</v>
      </c>
      <c r="O53" s="10"/>
      <c r="P53" s="23">
        <f t="shared" si="10"/>
        <v>211931.220504</v>
      </c>
      <c r="Q53" s="10"/>
    </row>
    <row r="54" spans="2:17" ht="16" x14ac:dyDescent="0.3">
      <c r="B54" s="24" t="s">
        <v>131</v>
      </c>
      <c r="C54" s="10"/>
      <c r="D54" s="33">
        <f>'6. Historical Wholesale'!D54</f>
        <v>69124.800000000003</v>
      </c>
      <c r="E54" s="34">
        <f t="shared" si="11"/>
        <v>3.1941999999999999</v>
      </c>
      <c r="F54" s="35">
        <f t="shared" si="7"/>
        <v>220798.43616000001</v>
      </c>
      <c r="G54" s="10"/>
      <c r="H54" s="33">
        <f>'6. Historical Wholesale'!H54</f>
        <v>71073.78</v>
      </c>
      <c r="I54" s="34">
        <f t="shared" si="12"/>
        <v>0.77100000000000002</v>
      </c>
      <c r="J54" s="35">
        <f t="shared" si="8"/>
        <v>54797.884380000003</v>
      </c>
      <c r="K54" s="10"/>
      <c r="L54" s="33">
        <f>'6. Historical Wholesale'!L54</f>
        <v>71073.78</v>
      </c>
      <c r="M54" s="34">
        <f t="shared" si="13"/>
        <v>1.7493000000000001</v>
      </c>
      <c r="N54" s="35">
        <f t="shared" si="9"/>
        <v>124329.363354</v>
      </c>
      <c r="O54" s="10"/>
      <c r="P54" s="23">
        <f t="shared" si="10"/>
        <v>179127.247734</v>
      </c>
      <c r="Q54" s="10"/>
    </row>
    <row r="55" spans="2:17" x14ac:dyDescent="0.2">
      <c r="B55" s="10"/>
      <c r="C55" s="10"/>
      <c r="D55" s="10"/>
      <c r="E55" s="10"/>
      <c r="F55" s="10"/>
      <c r="G55" s="10"/>
      <c r="H55" s="10"/>
      <c r="I55" s="10"/>
      <c r="J55" s="10"/>
      <c r="K55" s="10"/>
      <c r="L55" s="10"/>
      <c r="M55" s="10"/>
      <c r="N55" s="10"/>
      <c r="O55" s="10"/>
      <c r="P55" s="10"/>
      <c r="Q55" s="10"/>
    </row>
    <row r="56" spans="2:17" ht="18.7" thickBot="1" x14ac:dyDescent="0.35">
      <c r="B56" s="25" t="s">
        <v>132</v>
      </c>
      <c r="C56" s="10"/>
      <c r="D56" s="26">
        <f>SUM(D43:D54)</f>
        <v>788463.25</v>
      </c>
      <c r="E56" s="27">
        <f>IF(D56&lt;&gt;0,F56/D56,0)</f>
        <v>3.1941999999999999</v>
      </c>
      <c r="F56" s="28">
        <f>SUM(F43:F54)</f>
        <v>2518509.3131499998</v>
      </c>
      <c r="G56" s="10"/>
      <c r="H56" s="26">
        <f>SUM(H43:H54)</f>
        <v>790412.23</v>
      </c>
      <c r="I56" s="27">
        <f>IF(H56&lt;&gt;0,J56/H56,0)</f>
        <v>0.77100000000000013</v>
      </c>
      <c r="J56" s="28">
        <f>SUM(J43:J54)</f>
        <v>609407.8293300001</v>
      </c>
      <c r="K56" s="10"/>
      <c r="L56" s="26">
        <f>SUM(L43:L54)</f>
        <v>790412.23</v>
      </c>
      <c r="M56" s="27">
        <f>IF(L56&lt;&gt;0,N56/L56,0)</f>
        <v>1.7493000000000001</v>
      </c>
      <c r="N56" s="28">
        <f>SUM(N43:N54)</f>
        <v>1382668.1139390001</v>
      </c>
      <c r="O56" s="10"/>
      <c r="P56" s="28">
        <f>SUM(P43:P54)</f>
        <v>1992075.9432690002</v>
      </c>
      <c r="Q56" s="10"/>
    </row>
    <row r="57" spans="2:17" x14ac:dyDescent="0.2">
      <c r="B57" s="10"/>
      <c r="C57" s="10"/>
      <c r="D57" s="10"/>
      <c r="E57" s="10"/>
      <c r="F57" s="10"/>
      <c r="G57" s="10"/>
      <c r="H57" s="10"/>
      <c r="I57" s="10"/>
      <c r="J57" s="10"/>
      <c r="K57" s="10"/>
      <c r="L57" s="10"/>
      <c r="M57" s="10"/>
      <c r="N57" s="10"/>
      <c r="O57" s="10"/>
      <c r="P57" s="10"/>
      <c r="Q57" s="10"/>
    </row>
    <row r="58" spans="2:17" ht="15.35" x14ac:dyDescent="0.2">
      <c r="B58" s="83" t="str">
        <f>'6. Historical Wholesale'!B58</f>
        <v>Add Extra Host Here (I)</v>
      </c>
      <c r="C58" s="10"/>
      <c r="D58" s="169" t="s">
        <v>183</v>
      </c>
      <c r="E58" s="169"/>
      <c r="F58" s="169"/>
      <c r="G58" s="71"/>
      <c r="H58" s="169" t="s">
        <v>186</v>
      </c>
      <c r="I58" s="169"/>
      <c r="J58" s="169"/>
      <c r="K58" s="71"/>
      <c r="L58" s="169" t="s">
        <v>185</v>
      </c>
      <c r="M58" s="169"/>
      <c r="N58" s="169"/>
      <c r="O58" s="71"/>
      <c r="P58" s="83" t="s">
        <v>184</v>
      </c>
      <c r="Q58" s="10"/>
    </row>
    <row r="59" spans="2:17" ht="16" x14ac:dyDescent="0.3">
      <c r="B59" s="21"/>
      <c r="C59" s="15"/>
      <c r="D59" s="22"/>
      <c r="E59" s="22"/>
      <c r="F59" s="22"/>
      <c r="G59" s="15"/>
      <c r="H59" s="22"/>
      <c r="I59" s="22"/>
      <c r="J59" s="22"/>
      <c r="K59" s="15"/>
      <c r="L59" s="22"/>
      <c r="M59" s="22"/>
      <c r="N59" s="22"/>
      <c r="O59" s="15"/>
      <c r="P59" s="22"/>
      <c r="Q59" s="10"/>
    </row>
    <row r="60" spans="2:17" ht="1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6" x14ac:dyDescent="0.3">
      <c r="B62" s="24" t="s">
        <v>120</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6" x14ac:dyDescent="0.3">
      <c r="B63" s="24" t="s">
        <v>121</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6" x14ac:dyDescent="0.3">
      <c r="B64" s="24" t="s">
        <v>122</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6" x14ac:dyDescent="0.3">
      <c r="B65" s="24" t="s">
        <v>123</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6" x14ac:dyDescent="0.3">
      <c r="B66" s="24" t="s">
        <v>124</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6" x14ac:dyDescent="0.3">
      <c r="B67" s="24" t="s">
        <v>125</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6" x14ac:dyDescent="0.3">
      <c r="B68" s="24" t="s">
        <v>126</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6" x14ac:dyDescent="0.3">
      <c r="B69" s="24" t="s">
        <v>127</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6" x14ac:dyDescent="0.3">
      <c r="B70" s="24" t="s">
        <v>128</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6" x14ac:dyDescent="0.3">
      <c r="B71" s="24" t="s">
        <v>129</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6" x14ac:dyDescent="0.3">
      <c r="B72" s="24" t="s">
        <v>130</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6" x14ac:dyDescent="0.3">
      <c r="B73" s="24" t="s">
        <v>131</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8.7"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35" x14ac:dyDescent="0.2">
      <c r="B77" s="83" t="str">
        <f>'6. Historical Wholesale'!B77</f>
        <v>Add Extra Host Here (II)</v>
      </c>
      <c r="C77" s="10"/>
      <c r="D77" s="169" t="s">
        <v>183</v>
      </c>
      <c r="E77" s="169"/>
      <c r="F77" s="169"/>
      <c r="G77" s="71"/>
      <c r="H77" s="169" t="s">
        <v>186</v>
      </c>
      <c r="I77" s="169"/>
      <c r="J77" s="169"/>
      <c r="K77" s="71"/>
      <c r="L77" s="169" t="s">
        <v>185</v>
      </c>
      <c r="M77" s="169"/>
      <c r="N77" s="169"/>
      <c r="O77" s="71"/>
      <c r="P77" s="83" t="s">
        <v>184</v>
      </c>
      <c r="Q77" s="10"/>
    </row>
    <row r="78" spans="2:17" ht="16" x14ac:dyDescent="0.3">
      <c r="B78" s="21"/>
      <c r="C78" s="15"/>
      <c r="D78" s="22"/>
      <c r="E78" s="22"/>
      <c r="F78" s="22"/>
      <c r="G78" s="15"/>
      <c r="H78" s="22"/>
      <c r="I78" s="22"/>
      <c r="J78" s="22"/>
      <c r="K78" s="15"/>
      <c r="L78" s="22"/>
      <c r="M78" s="22"/>
      <c r="N78" s="22"/>
      <c r="O78" s="15"/>
      <c r="P78" s="22"/>
      <c r="Q78" s="10"/>
    </row>
    <row r="79" spans="2:17" ht="1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6" x14ac:dyDescent="0.3">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6" x14ac:dyDescent="0.3">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6" x14ac:dyDescent="0.3">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6" x14ac:dyDescent="0.3">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6" x14ac:dyDescent="0.3">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6" x14ac:dyDescent="0.3">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6" x14ac:dyDescent="0.3">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6" x14ac:dyDescent="0.3">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6" x14ac:dyDescent="0.3">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6" x14ac:dyDescent="0.3">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6" x14ac:dyDescent="0.3">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6" x14ac:dyDescent="0.3">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8.7"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35" x14ac:dyDescent="0.2">
      <c r="B96" s="72" t="s">
        <v>132</v>
      </c>
      <c r="C96" s="10"/>
      <c r="D96" s="169" t="s">
        <v>183</v>
      </c>
      <c r="E96" s="169"/>
      <c r="F96" s="169"/>
      <c r="G96" s="71"/>
      <c r="H96" s="169" t="s">
        <v>186</v>
      </c>
      <c r="I96" s="169"/>
      <c r="J96" s="169"/>
      <c r="K96" s="71"/>
      <c r="L96" s="169" t="s">
        <v>185</v>
      </c>
      <c r="M96" s="169"/>
      <c r="N96" s="169"/>
      <c r="O96" s="71"/>
      <c r="P96" s="72" t="s">
        <v>184</v>
      </c>
      <c r="Q96" s="10"/>
    </row>
    <row r="97" spans="2:17" ht="15.35" x14ac:dyDescent="0.25">
      <c r="B97" s="10"/>
      <c r="C97" s="10"/>
      <c r="D97" s="170"/>
      <c r="E97" s="170"/>
      <c r="F97" s="170"/>
      <c r="G97" s="20"/>
      <c r="H97" s="170"/>
      <c r="I97" s="170"/>
      <c r="J97" s="170"/>
      <c r="K97" s="20"/>
      <c r="L97" s="170"/>
      <c r="M97" s="170"/>
      <c r="N97" s="170"/>
      <c r="O97" s="20"/>
      <c r="P97" s="19"/>
      <c r="Q97" s="10"/>
    </row>
    <row r="98" spans="2:17" ht="1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6" x14ac:dyDescent="0.3">
      <c r="B100" s="24" t="s">
        <v>120</v>
      </c>
      <c r="C100" s="10"/>
      <c r="D100" s="29">
        <f>D24+D43+D62+D81</f>
        <v>116325.04</v>
      </c>
      <c r="E100" s="30">
        <f t="shared" ref="E100:E111" si="28">IF(D100&lt;&gt;0,F100/D100,0)</f>
        <v>3.3702103224550797</v>
      </c>
      <c r="F100" s="29">
        <f>F24+F43+F62+F81</f>
        <v>392039.85056799999</v>
      </c>
      <c r="G100" s="10"/>
      <c r="H100" s="29">
        <f>H24+H43+H62+H81</f>
        <v>123053.04</v>
      </c>
      <c r="I100" s="30">
        <f t="shared" ref="I100:I111" si="29">IF(H100&lt;&gt;0,J100/H100,0)</f>
        <v>0.85241571309412589</v>
      </c>
      <c r="J100" s="29">
        <f>J24+J43+J62+J81</f>
        <v>104892.34483999999</v>
      </c>
      <c r="K100" s="10"/>
      <c r="L100" s="29">
        <f>L24+L43+L62+L81</f>
        <v>123053.04</v>
      </c>
      <c r="M100" s="30">
        <f t="shared" ref="M100:M111" si="30">IF(L100&lt;&gt;0,N100/L100,0)</f>
        <v>2.0179718532106152</v>
      </c>
      <c r="N100" s="29">
        <f>N24+N43+N62+N81</f>
        <v>248317.57117199997</v>
      </c>
      <c r="O100" s="10"/>
      <c r="P100" s="23">
        <f t="shared" ref="P100:P111" si="31">J100+N100</f>
        <v>353209.91601199994</v>
      </c>
      <c r="Q100" s="10"/>
    </row>
    <row r="101" spans="2:17" ht="16" x14ac:dyDescent="0.3">
      <c r="B101" s="24" t="s">
        <v>121</v>
      </c>
      <c r="C101" s="10"/>
      <c r="D101" s="29">
        <f t="shared" ref="D101:F111" si="32">D25+D44+D63+D82</f>
        <v>119807.33</v>
      </c>
      <c r="E101" s="30">
        <f t="shared" si="28"/>
        <v>3.3752736388165898</v>
      </c>
      <c r="F101" s="29">
        <f t="shared" si="32"/>
        <v>404382.52268599998</v>
      </c>
      <c r="G101" s="10"/>
      <c r="H101" s="29">
        <f t="shared" ref="H101" si="33">H25+H44+H63+H82</f>
        <v>119874.33</v>
      </c>
      <c r="I101" s="30">
        <f t="shared" si="29"/>
        <v>0.84900785205639939</v>
      </c>
      <c r="J101" s="29">
        <f t="shared" ref="J101" si="34">J25+J44+J63+J82</f>
        <v>101774.24743</v>
      </c>
      <c r="K101" s="10"/>
      <c r="L101" s="29">
        <f t="shared" ref="L101" si="35">L25+L44+L63+L82</f>
        <v>119874.33</v>
      </c>
      <c r="M101" s="30">
        <f t="shared" si="30"/>
        <v>2.006725911786118</v>
      </c>
      <c r="N101" s="29">
        <f t="shared" ref="N101" si="36">N25+N44+N63+N82</f>
        <v>240554.92416900001</v>
      </c>
      <c r="O101" s="10"/>
      <c r="P101" s="23">
        <f t="shared" si="31"/>
        <v>342329.17159899999</v>
      </c>
      <c r="Q101" s="10"/>
    </row>
    <row r="102" spans="2:17" ht="16" x14ac:dyDescent="0.3">
      <c r="B102" s="24" t="s">
        <v>122</v>
      </c>
      <c r="C102" s="10"/>
      <c r="D102" s="29">
        <f t="shared" si="32"/>
        <v>118671.77</v>
      </c>
      <c r="E102" s="30">
        <f t="shared" si="28"/>
        <v>3.3725670252832667</v>
      </c>
      <c r="F102" s="29">
        <f t="shared" si="32"/>
        <v>400228.498334</v>
      </c>
      <c r="G102" s="10"/>
      <c r="H102" s="29">
        <f t="shared" ref="H102" si="37">H26+H45+H64+H83</f>
        <v>128111.77</v>
      </c>
      <c r="I102" s="30">
        <f t="shared" si="29"/>
        <v>0.85531788117516439</v>
      </c>
      <c r="J102" s="29">
        <f t="shared" ref="J102" si="38">J26+J45+J64+J83</f>
        <v>109576.28766999999</v>
      </c>
      <c r="K102" s="10"/>
      <c r="L102" s="29">
        <f t="shared" ref="L102" si="39">L26+L45+L64+L83</f>
        <v>128111.77</v>
      </c>
      <c r="M102" s="30">
        <f t="shared" si="30"/>
        <v>2.0275490078780427</v>
      </c>
      <c r="N102" s="29">
        <f t="shared" ref="N102" si="40">N26+N45+N64+N83</f>
        <v>259752.892161</v>
      </c>
      <c r="O102" s="10"/>
      <c r="P102" s="23">
        <f t="shared" si="31"/>
        <v>369329.17983099999</v>
      </c>
      <c r="Q102" s="10"/>
    </row>
    <row r="103" spans="2:17" ht="16" x14ac:dyDescent="0.3">
      <c r="B103" s="24" t="s">
        <v>123</v>
      </c>
      <c r="C103" s="10"/>
      <c r="D103" s="29">
        <f t="shared" si="32"/>
        <v>101268.01999999999</v>
      </c>
      <c r="E103" s="30">
        <f t="shared" si="28"/>
        <v>3.3864686609257295</v>
      </c>
      <c r="F103" s="29">
        <f t="shared" si="32"/>
        <v>342940.97608399997</v>
      </c>
      <c r="G103" s="10"/>
      <c r="H103" s="29">
        <f t="shared" ref="H103" si="41">H27+H46+H65+H84</f>
        <v>118967.75563218391</v>
      </c>
      <c r="I103" s="30">
        <f t="shared" si="29"/>
        <v>0.8680875311279409</v>
      </c>
      <c r="J103" s="29">
        <f t="shared" ref="J103" si="42">J27+J46+J65+J84</f>
        <v>103274.42527057472</v>
      </c>
      <c r="K103" s="10"/>
      <c r="L103" s="29">
        <f t="shared" ref="L103" si="43">L27+L46+L65+L84</f>
        <v>118967.76257425742</v>
      </c>
      <c r="M103" s="30">
        <f t="shared" si="30"/>
        <v>2.0696888684955526</v>
      </c>
      <c r="N103" s="29">
        <f t="shared" ref="N103" si="44">N27+N46+N65+N84</f>
        <v>246226.25390976237</v>
      </c>
      <c r="O103" s="10"/>
      <c r="P103" s="23">
        <f t="shared" si="31"/>
        <v>349500.67918033712</v>
      </c>
      <c r="Q103" s="10"/>
    </row>
    <row r="104" spans="2:17" ht="16" x14ac:dyDescent="0.3">
      <c r="B104" s="24" t="s">
        <v>124</v>
      </c>
      <c r="C104" s="10"/>
      <c r="D104" s="29">
        <f t="shared" si="32"/>
        <v>96173.759999999995</v>
      </c>
      <c r="E104" s="30">
        <f t="shared" si="28"/>
        <v>3.3330554279254549</v>
      </c>
      <c r="F104" s="29">
        <f t="shared" si="32"/>
        <v>320552.47279199999</v>
      </c>
      <c r="G104" s="10"/>
      <c r="H104" s="29">
        <f t="shared" ref="H104" si="45">H28+H47+H66+H85</f>
        <v>100188.76</v>
      </c>
      <c r="I104" s="30">
        <f t="shared" si="29"/>
        <v>0.83555442706347505</v>
      </c>
      <c r="J104" s="29">
        <f t="shared" ref="J104" si="46">J28+J47+J66+J85</f>
        <v>83713.161959999998</v>
      </c>
      <c r="K104" s="10"/>
      <c r="L104" s="29">
        <f t="shared" ref="L104" si="47">L28+L47+L66+L85</f>
        <v>100188.76</v>
      </c>
      <c r="M104" s="30">
        <f t="shared" si="30"/>
        <v>1.9623296093094675</v>
      </c>
      <c r="N104" s="29">
        <f t="shared" ref="N104" si="48">N28+N47+N66+N85</f>
        <v>196603.370268</v>
      </c>
      <c r="O104" s="10"/>
      <c r="P104" s="23">
        <f t="shared" si="31"/>
        <v>280316.532228</v>
      </c>
      <c r="Q104" s="10"/>
    </row>
    <row r="105" spans="2:17" ht="16" x14ac:dyDescent="0.3">
      <c r="B105" s="24" t="s">
        <v>125</v>
      </c>
      <c r="C105" s="10"/>
      <c r="D105" s="29">
        <f t="shared" si="32"/>
        <v>98232.14</v>
      </c>
      <c r="E105" s="30">
        <f t="shared" si="28"/>
        <v>3.3423829307597286</v>
      </c>
      <c r="F105" s="29">
        <f t="shared" si="32"/>
        <v>328329.42798799998</v>
      </c>
      <c r="G105" s="10"/>
      <c r="H105" s="29">
        <f t="shared" ref="H105" si="49">H29+H48+H67+H86</f>
        <v>104410.14</v>
      </c>
      <c r="I105" s="30">
        <f t="shared" si="29"/>
        <v>0.84160898491276803</v>
      </c>
      <c r="J105" s="29">
        <f t="shared" ref="J105" si="50">J29+J48+J67+J86</f>
        <v>87872.511939999997</v>
      </c>
      <c r="K105" s="10"/>
      <c r="L105" s="29">
        <f t="shared" ref="L105" si="51">L29+L48+L67+L86</f>
        <v>104410.14</v>
      </c>
      <c r="M105" s="30">
        <f t="shared" si="30"/>
        <v>1.9823096502121345</v>
      </c>
      <c r="N105" s="29">
        <f t="shared" ref="N105" si="52">N29+N48+N67+N86</f>
        <v>206973.22810199999</v>
      </c>
      <c r="O105" s="10"/>
      <c r="P105" s="23">
        <f t="shared" si="31"/>
        <v>294845.74004199996</v>
      </c>
      <c r="Q105" s="10"/>
    </row>
    <row r="106" spans="2:17" ht="16" x14ac:dyDescent="0.3">
      <c r="B106" s="24" t="s">
        <v>126</v>
      </c>
      <c r="C106" s="10"/>
      <c r="D106" s="29">
        <f t="shared" si="32"/>
        <v>101583.35</v>
      </c>
      <c r="E106" s="30">
        <f t="shared" si="28"/>
        <v>3.3583287514144784</v>
      </c>
      <c r="F106" s="29">
        <f t="shared" si="32"/>
        <v>341150.28496999998</v>
      </c>
      <c r="G106" s="10"/>
      <c r="H106" s="29">
        <f t="shared" ref="H106" si="53">H30+H49+H68+H87</f>
        <v>108659.35</v>
      </c>
      <c r="I106" s="30">
        <f t="shared" si="29"/>
        <v>0.84871209748631837</v>
      </c>
      <c r="J106" s="29">
        <f t="shared" ref="J106" si="54">J30+J49+J68+J87</f>
        <v>92220.504849999998</v>
      </c>
      <c r="K106" s="10"/>
      <c r="L106" s="29">
        <f t="shared" ref="L106" si="55">L30+L49+L68+L87</f>
        <v>108659.35</v>
      </c>
      <c r="M106" s="30">
        <f t="shared" si="30"/>
        <v>2.0057499217048509</v>
      </c>
      <c r="N106" s="29">
        <f t="shared" ref="N106" si="56">N30+N49+N68+N87</f>
        <v>217943.482755</v>
      </c>
      <c r="O106" s="10"/>
      <c r="P106" s="23">
        <f t="shared" si="31"/>
        <v>310163.98760500003</v>
      </c>
      <c r="Q106" s="10"/>
    </row>
    <row r="107" spans="2:17" ht="16" x14ac:dyDescent="0.3">
      <c r="B107" s="24" t="s">
        <v>127</v>
      </c>
      <c r="C107" s="10"/>
      <c r="D107" s="29">
        <f t="shared" si="32"/>
        <v>104615.17</v>
      </c>
      <c r="E107" s="30">
        <f t="shared" si="28"/>
        <v>3.3623162340031567</v>
      </c>
      <c r="F107" s="29">
        <f t="shared" si="32"/>
        <v>351749.28441399999</v>
      </c>
      <c r="G107" s="10"/>
      <c r="H107" s="29">
        <f t="shared" ref="H107" si="57">H31+H50+H69+H88</f>
        <v>111788.17</v>
      </c>
      <c r="I107" s="30">
        <f t="shared" si="29"/>
        <v>0.85021508152427927</v>
      </c>
      <c r="J107" s="29">
        <f t="shared" ref="J107" si="58">J31+J50+J69+J88</f>
        <v>95043.988069999992</v>
      </c>
      <c r="K107" s="10"/>
      <c r="L107" s="29">
        <f t="shared" ref="L107" si="59">L31+L50+L69+L88</f>
        <v>111788.17</v>
      </c>
      <c r="M107" s="30">
        <f t="shared" si="30"/>
        <v>2.0107097690301221</v>
      </c>
      <c r="N107" s="29">
        <f t="shared" ref="N107" si="60">N31+N50+N69+N88</f>
        <v>224773.565481</v>
      </c>
      <c r="O107" s="10"/>
      <c r="P107" s="23">
        <f t="shared" si="31"/>
        <v>319817.55355099996</v>
      </c>
      <c r="Q107" s="10"/>
    </row>
    <row r="108" spans="2:17" ht="16" x14ac:dyDescent="0.3">
      <c r="B108" s="24" t="s">
        <v>128</v>
      </c>
      <c r="C108" s="10"/>
      <c r="D108" s="29">
        <f t="shared" si="32"/>
        <v>107611.17</v>
      </c>
      <c r="E108" s="30">
        <f t="shared" si="28"/>
        <v>3.348493700180009</v>
      </c>
      <c r="F108" s="29">
        <f t="shared" si="32"/>
        <v>360335.32481399999</v>
      </c>
      <c r="G108" s="10"/>
      <c r="H108" s="29">
        <f t="shared" ref="H108" si="61">H32+H51+H70+H89</f>
        <v>114949.17</v>
      </c>
      <c r="I108" s="30">
        <f t="shared" si="29"/>
        <v>0.84460931792721949</v>
      </c>
      <c r="J108" s="29">
        <f t="shared" ref="J108" si="62">J32+J51+J70+J89</f>
        <v>97087.140069999994</v>
      </c>
      <c r="K108" s="10"/>
      <c r="L108" s="29">
        <f t="shared" ref="L108" si="63">L32+L51+L70+L89</f>
        <v>114949.17</v>
      </c>
      <c r="M108" s="30">
        <f t="shared" si="30"/>
        <v>1.9922107491598242</v>
      </c>
      <c r="N108" s="29">
        <f t="shared" ref="N108" si="64">N32+N51+N70+N89</f>
        <v>229002.97208099999</v>
      </c>
      <c r="O108" s="10"/>
      <c r="P108" s="23">
        <f t="shared" si="31"/>
        <v>326090.11215099995</v>
      </c>
      <c r="Q108" s="10"/>
    </row>
    <row r="109" spans="2:17" ht="16" x14ac:dyDescent="0.3">
      <c r="B109" s="24" t="s">
        <v>129</v>
      </c>
      <c r="C109" s="10"/>
      <c r="D109" s="29">
        <f t="shared" si="32"/>
        <v>118047.01999999999</v>
      </c>
      <c r="E109" s="30">
        <f t="shared" si="28"/>
        <v>3.4001996703008683</v>
      </c>
      <c r="F109" s="29">
        <f t="shared" si="32"/>
        <v>401383.43848399998</v>
      </c>
      <c r="G109" s="10"/>
      <c r="H109" s="29">
        <f t="shared" ref="H109" si="65">H33+H52+H71+H90</f>
        <v>128368.01999999999</v>
      </c>
      <c r="I109" s="30">
        <f t="shared" si="29"/>
        <v>0.86694363923351014</v>
      </c>
      <c r="J109" s="29">
        <f t="shared" ref="J109" si="66">J33+J52+J71+J90</f>
        <v>111287.83842</v>
      </c>
      <c r="K109" s="10"/>
      <c r="L109" s="29">
        <f t="shared" ref="L109" si="67">L33+L52+L71+L90</f>
        <v>128368.01999999999</v>
      </c>
      <c r="M109" s="30">
        <f t="shared" si="30"/>
        <v>2.0659140094705832</v>
      </c>
      <c r="N109" s="29">
        <f t="shared" ref="N109" si="68">N33+N52+N71+N90</f>
        <v>265197.29088599997</v>
      </c>
      <c r="O109" s="10"/>
      <c r="P109" s="23">
        <f t="shared" si="31"/>
        <v>376485.12930599996</v>
      </c>
      <c r="Q109" s="10"/>
    </row>
    <row r="110" spans="2:17" ht="16" x14ac:dyDescent="0.3">
      <c r="B110" s="24" t="s">
        <v>130</v>
      </c>
      <c r="C110" s="10"/>
      <c r="D110" s="29">
        <f t="shared" si="32"/>
        <v>112438.85045454545</v>
      </c>
      <c r="E110" s="30">
        <f t="shared" si="28"/>
        <v>3.2990355175043806</v>
      </c>
      <c r="F110" s="29">
        <f t="shared" si="32"/>
        <v>370939.76119690901</v>
      </c>
      <c r="G110" s="10"/>
      <c r="H110" s="29">
        <f t="shared" ref="H110" si="69">H34+H53+H72+H91</f>
        <v>137146.0209090909</v>
      </c>
      <c r="I110" s="30">
        <f t="shared" si="29"/>
        <v>0.8402479808001323</v>
      </c>
      <c r="J110" s="29">
        <f t="shared" ref="J110" si="70">J34+J53+J72+J91</f>
        <v>115236.66714363635</v>
      </c>
      <c r="K110" s="10"/>
      <c r="L110" s="29">
        <f t="shared" ref="L110" si="71">L34+L53+L72+L91</f>
        <v>157837.06497652581</v>
      </c>
      <c r="M110" s="30">
        <f t="shared" si="30"/>
        <v>2.0252971513162175</v>
      </c>
      <c r="N110" s="29">
        <f t="shared" ref="N110" si="72">N34+N53+N72+N91</f>
        <v>319666.95806907042</v>
      </c>
      <c r="O110" s="10"/>
      <c r="P110" s="23">
        <f t="shared" si="31"/>
        <v>434903.62521270674</v>
      </c>
      <c r="Q110" s="10"/>
    </row>
    <row r="111" spans="2:17" ht="16" x14ac:dyDescent="0.3">
      <c r="B111" s="24" t="s">
        <v>131</v>
      </c>
      <c r="C111" s="10"/>
      <c r="D111" s="29">
        <f t="shared" si="32"/>
        <v>130291.62954545455</v>
      </c>
      <c r="E111" s="30">
        <f t="shared" si="28"/>
        <v>3.3894018545913358</v>
      </c>
      <c r="F111" s="29">
        <f t="shared" si="32"/>
        <v>441610.69081909093</v>
      </c>
      <c r="G111" s="10"/>
      <c r="H111" s="29">
        <f t="shared" ref="H111" si="73">H35+H54+H73+H92</f>
        <v>116282.43909090909</v>
      </c>
      <c r="I111" s="30">
        <f t="shared" si="29"/>
        <v>0.84059219328849966</v>
      </c>
      <c r="J111" s="29">
        <f t="shared" ref="J111" si="74">J35+J54+J73+J92</f>
        <v>97746.110516363638</v>
      </c>
      <c r="K111" s="10"/>
      <c r="L111" s="29">
        <f t="shared" ref="L111" si="75">L35+L54+L73+L92</f>
        <v>95591.395023474179</v>
      </c>
      <c r="M111" s="30">
        <f t="shared" si="30"/>
        <v>1.9008048001005711</v>
      </c>
      <c r="N111" s="29">
        <f t="shared" ref="N111" si="76">N35+N54+N73+N92</f>
        <v>181700.58250892957</v>
      </c>
      <c r="O111" s="10"/>
      <c r="P111" s="23">
        <f t="shared" si="31"/>
        <v>279446.69302529318</v>
      </c>
      <c r="Q111" s="10"/>
    </row>
    <row r="112" spans="2:17" x14ac:dyDescent="0.2">
      <c r="B112" s="10"/>
      <c r="C112" s="10"/>
      <c r="D112" s="10"/>
      <c r="E112" s="10"/>
      <c r="F112" s="10"/>
      <c r="G112" s="10"/>
      <c r="H112" s="10"/>
      <c r="I112" s="10"/>
      <c r="J112" s="10"/>
      <c r="K112" s="10"/>
      <c r="L112" s="10"/>
      <c r="M112" s="10"/>
      <c r="N112" s="10"/>
      <c r="O112" s="10"/>
      <c r="P112" s="23"/>
      <c r="Q112" s="10"/>
    </row>
    <row r="113" spans="2:17" ht="18.7" thickBot="1" x14ac:dyDescent="0.35">
      <c r="B113" s="25" t="s">
        <v>132</v>
      </c>
      <c r="C113" s="10"/>
      <c r="D113" s="26">
        <f>SUM(D100:D111)</f>
        <v>1325065.25</v>
      </c>
      <c r="E113" s="27">
        <f>IF(D113&lt;&gt;0,F113/D113,0)</f>
        <v>3.36258349024699</v>
      </c>
      <c r="F113" s="28">
        <f>SUM(F100:F111)</f>
        <v>4455642.5331500005</v>
      </c>
      <c r="G113" s="10"/>
      <c r="H113" s="26">
        <f>SUM(H100:H111)</f>
        <v>1411798.9656321839</v>
      </c>
      <c r="I113" s="27">
        <f>IF(H113&lt;&gt;0,J113/H113,0)</f>
        <v>0.84978474796045378</v>
      </c>
      <c r="J113" s="28">
        <f>SUM(J100:J111)</f>
        <v>1199725.2281805747</v>
      </c>
      <c r="K113" s="10"/>
      <c r="L113" s="26">
        <f>SUM(L100:L111)</f>
        <v>1411798.9725742575</v>
      </c>
      <c r="M113" s="27">
        <f>IF(L113&lt;&gt;0,N113/L113,0)</f>
        <v>2.0092896698956602</v>
      </c>
      <c r="N113" s="28">
        <f>SUM(N100:N111)</f>
        <v>2836713.0915627619</v>
      </c>
      <c r="O113" s="10"/>
      <c r="P113" s="28">
        <f>SUM(P100:P111)</f>
        <v>4036438.3197433366</v>
      </c>
      <c r="Q113" s="10"/>
    </row>
    <row r="115" spans="2:17" ht="13.35" x14ac:dyDescent="0.2">
      <c r="N115" s="87" t="s">
        <v>202</v>
      </c>
      <c r="P115" s="89">
        <f>'5. UTRs and Sub-Transmission'!J75</f>
        <v>0</v>
      </c>
    </row>
    <row r="117" spans="2:17" ht="14" thickBot="1" x14ac:dyDescent="0.3">
      <c r="N117" s="88" t="s">
        <v>203</v>
      </c>
      <c r="P117" s="28">
        <f>P113+P115</f>
        <v>4036438.3197433366</v>
      </c>
    </row>
  </sheetData>
  <sheetProtection password="F8BD"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view="pageBreakPreview" zoomScale="60" zoomScaleNormal="80" workbookViewId="0">
      <pane ySplit="16" topLeftCell="A17" activePane="bottomLeft" state="frozenSplit"/>
      <selection pane="bottomLeft" activeCell="B46" sqref="B46"/>
    </sheetView>
  </sheetViews>
  <sheetFormatPr defaultColWidth="9.125" defaultRowHeight="12.7" x14ac:dyDescent="0.2"/>
  <cols>
    <col min="1" max="1" width="58.125" style="12" customWidth="1"/>
    <col min="2" max="2" width="22" style="12" customWidth="1"/>
    <col min="3" max="3" width="8.75" style="93" customWidth="1"/>
    <col min="4" max="4" width="18.625" style="93" customWidth="1"/>
    <col min="5" max="5" width="17.875" style="93" bestFit="1" customWidth="1"/>
    <col min="6" max="6" width="16" style="93" customWidth="1"/>
    <col min="7" max="7" width="21.25" style="93" customWidth="1"/>
    <col min="8" max="8" width="10.125" style="93" customWidth="1"/>
    <col min="9" max="10" width="21.25" style="93" customWidth="1"/>
    <col min="11" max="17" width="21.25" style="12" customWidth="1"/>
    <col min="18" max="16384" width="9.125" style="12"/>
  </cols>
  <sheetData>
    <row r="13" spans="1:17" ht="15.35" x14ac:dyDescent="0.25">
      <c r="A13" s="55" t="s">
        <v>180</v>
      </c>
    </row>
    <row r="15" spans="1:17" ht="46.7" thickBot="1" x14ac:dyDescent="0.25">
      <c r="A15" s="124" t="s">
        <v>174</v>
      </c>
      <c r="B15" s="124" t="s">
        <v>111</v>
      </c>
      <c r="C15" s="125" t="s">
        <v>175</v>
      </c>
      <c r="D15" s="126" t="s">
        <v>181</v>
      </c>
      <c r="E15" s="127" t="s">
        <v>176</v>
      </c>
      <c r="F15" s="127" t="s">
        <v>192</v>
      </c>
      <c r="G15" s="127" t="s">
        <v>177</v>
      </c>
      <c r="H15" s="128" t="s">
        <v>178</v>
      </c>
      <c r="I15" s="127" t="s">
        <v>179</v>
      </c>
      <c r="J15" s="126" t="s">
        <v>217</v>
      </c>
      <c r="K15" s="129"/>
      <c r="L15" s="129"/>
      <c r="M15" s="129"/>
      <c r="N15" s="129"/>
      <c r="O15" s="129"/>
      <c r="P15" s="129"/>
      <c r="Q15" s="129"/>
    </row>
    <row r="17" spans="1:17" x14ac:dyDescent="0.2">
      <c r="A17" s="12" t="s">
        <v>26</v>
      </c>
      <c r="B17" s="42" t="s">
        <v>242</v>
      </c>
      <c r="C17" s="93" t="s">
        <v>241</v>
      </c>
      <c r="D17" s="141">
        <v>6.1999999999999998E-3</v>
      </c>
      <c r="E17" s="148">
        <v>182975598.18963999</v>
      </c>
      <c r="F17" s="148">
        <v>0</v>
      </c>
      <c r="G17" s="148">
        <f>ROUND(D17*E17, 2)</f>
        <v>1134448.71</v>
      </c>
      <c r="H17" s="149">
        <f t="shared" ref="H17:H23" si="0">G17/4080748.4</f>
        <v>0.27800016046076254</v>
      </c>
      <c r="I17" s="148">
        <f t="shared" ref="I17:I23" si="1">H17*total_current_wholesale_network</f>
        <v>1238669.3391714985</v>
      </c>
      <c r="J17" s="141">
        <f>IF(ISERROR(I17/E17), 0, I17/E17)</f>
        <v>6.7695875921537588E-3</v>
      </c>
    </row>
    <row r="18" spans="1:17" x14ac:dyDescent="0.2">
      <c r="A18" s="12" t="s">
        <v>28</v>
      </c>
      <c r="B18" s="42" t="s">
        <v>242</v>
      </c>
      <c r="C18" s="93" t="s">
        <v>241</v>
      </c>
      <c r="D18" s="141">
        <v>5.4999999999999997E-3</v>
      </c>
      <c r="E18" s="148">
        <v>90468707.036159992</v>
      </c>
      <c r="F18" s="148">
        <v>0</v>
      </c>
      <c r="G18" s="148">
        <f>ROUND(D18*E18, 2)</f>
        <v>497577.89</v>
      </c>
      <c r="H18" s="149">
        <f t="shared" si="0"/>
        <v>0.12193299885873876</v>
      </c>
      <c r="I18" s="148">
        <f t="shared" si="1"/>
        <v>543289.85590952693</v>
      </c>
      <c r="J18" s="141">
        <f>IF(ISERROR(I18/E18), 0, I18/E18)</f>
        <v>6.0052793248429655E-3</v>
      </c>
    </row>
    <row r="19" spans="1:17" x14ac:dyDescent="0.2">
      <c r="A19" s="12" t="s">
        <v>67</v>
      </c>
      <c r="B19" s="42" t="s">
        <v>242</v>
      </c>
      <c r="C19" s="93" t="s">
        <v>110</v>
      </c>
      <c r="D19" s="141">
        <v>2.4449000000000001</v>
      </c>
      <c r="E19" s="148"/>
      <c r="F19" s="148">
        <v>649833.6</v>
      </c>
      <c r="G19" s="148">
        <f>ROUND(D19*F19, 2)</f>
        <v>1588778.17</v>
      </c>
      <c r="H19" s="149">
        <f t="shared" si="0"/>
        <v>0.3893349979626286</v>
      </c>
      <c r="I19" s="148">
        <f t="shared" si="1"/>
        <v>1734737.5765661567</v>
      </c>
      <c r="J19" s="141">
        <f>IF(ISERROR(I19/F19), 0, I19/F19)</f>
        <v>2.6695104355425094</v>
      </c>
    </row>
    <row r="20" spans="1:17" x14ac:dyDescent="0.2">
      <c r="A20" s="12" t="s">
        <v>33</v>
      </c>
      <c r="B20" s="42" t="s">
        <v>242</v>
      </c>
      <c r="C20" s="93" t="s">
        <v>110</v>
      </c>
      <c r="D20" s="141">
        <v>2.9458000000000002</v>
      </c>
      <c r="E20" s="148"/>
      <c r="F20" s="148">
        <v>285841.7</v>
      </c>
      <c r="G20" s="148">
        <f>ROUND(D20*F20, 2)</f>
        <v>842032.48</v>
      </c>
      <c r="H20" s="149">
        <f t="shared" si="0"/>
        <v>0.20634266008656649</v>
      </c>
      <c r="I20" s="148">
        <f t="shared" si="1"/>
        <v>919389.13268501859</v>
      </c>
      <c r="J20" s="141">
        <f>IF(ISERROR(I20/F20), 0, I20/F20)</f>
        <v>3.2164275985100095</v>
      </c>
    </row>
    <row r="21" spans="1:17" x14ac:dyDescent="0.2">
      <c r="A21" s="12" t="s">
        <v>35</v>
      </c>
      <c r="B21" s="42" t="s">
        <v>242</v>
      </c>
      <c r="C21" s="93" t="s">
        <v>241</v>
      </c>
      <c r="D21" s="141">
        <v>6.1999999999999998E-3</v>
      </c>
      <c r="E21" s="148">
        <v>1320003.1859099998</v>
      </c>
      <c r="F21" s="148">
        <v>0</v>
      </c>
      <c r="G21" s="148">
        <f>ROUND(D21*E21, 2)</f>
        <v>8184.02</v>
      </c>
      <c r="H21" s="149">
        <f t="shared" si="0"/>
        <v>2.0055193797294635E-3</v>
      </c>
      <c r="I21" s="148">
        <f t="shared" si="1"/>
        <v>8935.8774493792043</v>
      </c>
      <c r="J21" s="141">
        <f>IF(ISERROR(I21/E21), 0, I21/E21)</f>
        <v>6.7695877894558875E-3</v>
      </c>
    </row>
    <row r="22" spans="1:17" x14ac:dyDescent="0.2">
      <c r="A22" s="12" t="s">
        <v>39</v>
      </c>
      <c r="B22" s="42" t="s">
        <v>242</v>
      </c>
      <c r="C22" s="93" t="s">
        <v>110</v>
      </c>
      <c r="D22" s="141">
        <v>1.766</v>
      </c>
      <c r="E22" s="148"/>
      <c r="F22" s="148">
        <v>5508</v>
      </c>
      <c r="G22" s="148">
        <f>ROUND(D22*F22, 2)</f>
        <v>9727.1299999999992</v>
      </c>
      <c r="H22" s="149">
        <f t="shared" si="0"/>
        <v>2.3836632515741472E-3</v>
      </c>
      <c r="I22" s="148">
        <f t="shared" si="1"/>
        <v>10620.7513684204</v>
      </c>
      <c r="J22" s="141">
        <f>IF(ISERROR(I22/F22), 0, I22/F22)</f>
        <v>1.9282409891830792</v>
      </c>
    </row>
    <row r="23" spans="1:17" x14ac:dyDescent="0.2">
      <c r="A23" s="12" t="s">
        <v>100</v>
      </c>
      <c r="B23" s="42" t="s">
        <v>242</v>
      </c>
      <c r="D23" s="141"/>
      <c r="E23" s="148">
        <v>0</v>
      </c>
      <c r="F23" s="148"/>
      <c r="G23" s="148">
        <f>ROUND(D23*F23, 2)</f>
        <v>0</v>
      </c>
      <c r="H23" s="149">
        <f t="shared" si="0"/>
        <v>0</v>
      </c>
      <c r="I23" s="148">
        <f t="shared" si="1"/>
        <v>0</v>
      </c>
      <c r="J23" s="141">
        <f>IF(ISERROR(I23/F23), 0, I23/F23)</f>
        <v>0</v>
      </c>
    </row>
    <row r="24" spans="1:17" x14ac:dyDescent="0.2">
      <c r="B24" s="42"/>
    </row>
    <row r="25" spans="1:17" ht="15.35" x14ac:dyDescent="0.25">
      <c r="A25" s="55" t="s">
        <v>250</v>
      </c>
      <c r="B25" s="42"/>
    </row>
    <row r="26" spans="1:17" ht="46.7" thickBot="1" x14ac:dyDescent="0.25">
      <c r="A26" s="124" t="s">
        <v>174</v>
      </c>
      <c r="B26" s="124" t="s">
        <v>111</v>
      </c>
      <c r="C26" s="125" t="s">
        <v>175</v>
      </c>
      <c r="D26" s="126" t="s">
        <v>248</v>
      </c>
      <c r="E26" s="127" t="s">
        <v>176</v>
      </c>
      <c r="F26" s="127" t="s">
        <v>192</v>
      </c>
      <c r="G26" s="127" t="s">
        <v>177</v>
      </c>
      <c r="H26" s="128" t="s">
        <v>178</v>
      </c>
      <c r="I26" s="127" t="s">
        <v>179</v>
      </c>
      <c r="J26" s="126" t="s">
        <v>249</v>
      </c>
      <c r="K26" s="129"/>
      <c r="L26" s="129"/>
      <c r="M26" s="129"/>
      <c r="N26" s="129"/>
      <c r="O26" s="129"/>
      <c r="P26" s="129"/>
      <c r="Q26" s="129"/>
    </row>
    <row r="27" spans="1:17" x14ac:dyDescent="0.2">
      <c r="B27" s="42"/>
    </row>
    <row r="28" spans="1:17" x14ac:dyDescent="0.2">
      <c r="A28" s="12" t="s">
        <v>26</v>
      </c>
      <c r="B28" s="42" t="s">
        <v>243</v>
      </c>
      <c r="C28" s="93" t="s">
        <v>241</v>
      </c>
      <c r="D28" s="141">
        <v>5.4000000000000003E-3</v>
      </c>
      <c r="E28" s="148">
        <v>182975598.18963999</v>
      </c>
      <c r="F28" s="148">
        <v>0</v>
      </c>
      <c r="G28" s="148">
        <f>ROUND(D28*E28, 2)</f>
        <v>988068.23</v>
      </c>
      <c r="H28" s="149">
        <f t="shared" ref="H28:H34" si="2">G28/3564103.93</f>
        <v>0.27722767051857544</v>
      </c>
      <c r="I28" s="148">
        <f t="shared" ref="I28:I34" si="3">H28*Total_Current_Wholesale_Lineplus</f>
        <v>1119012.392574358</v>
      </c>
      <c r="J28" s="141">
        <f>IF(ISERROR(I28/E28), 0, I28/E28)</f>
        <v>6.1156372961524014E-3</v>
      </c>
    </row>
    <row r="29" spans="1:17" x14ac:dyDescent="0.2">
      <c r="A29" s="12" t="s">
        <v>28</v>
      </c>
      <c r="B29" s="42" t="s">
        <v>243</v>
      </c>
      <c r="C29" s="93" t="s">
        <v>241</v>
      </c>
      <c r="D29" s="141">
        <v>4.8999999999999998E-3</v>
      </c>
      <c r="E29" s="148">
        <v>90468707.036159992</v>
      </c>
      <c r="F29" s="148">
        <v>0</v>
      </c>
      <c r="G29" s="148">
        <f>ROUND(D29*E29, 2)</f>
        <v>443296.66</v>
      </c>
      <c r="H29" s="149">
        <f t="shared" si="2"/>
        <v>0.12437815190198451</v>
      </c>
      <c r="I29" s="148">
        <f t="shared" si="3"/>
        <v>502044.73847602785</v>
      </c>
      <c r="J29" s="141">
        <f>IF(ISERROR(I29/E29), 0, I29/E29)</f>
        <v>5.5493745287568058E-3</v>
      </c>
    </row>
    <row r="30" spans="1:17" x14ac:dyDescent="0.2">
      <c r="A30" s="12" t="s">
        <v>67</v>
      </c>
      <c r="B30" s="42" t="s">
        <v>243</v>
      </c>
      <c r="C30" s="93" t="s">
        <v>110</v>
      </c>
      <c r="D30" s="141">
        <v>2.1294</v>
      </c>
      <c r="E30" s="148"/>
      <c r="F30" s="148">
        <v>649833.6</v>
      </c>
      <c r="G30" s="148">
        <f>ROUND(D30*F30, 2)</f>
        <v>1383755.67</v>
      </c>
      <c r="H30" s="149">
        <f t="shared" si="2"/>
        <v>0.3882478449499086</v>
      </c>
      <c r="I30" s="148">
        <f t="shared" si="3"/>
        <v>1567138.4789135805</v>
      </c>
      <c r="J30" s="141">
        <f>IF(ISERROR(I30/F30), 0, I30/F30)</f>
        <v>2.4115996447607211</v>
      </c>
    </row>
    <row r="31" spans="1:17" x14ac:dyDescent="0.2">
      <c r="A31" s="12" t="s">
        <v>33</v>
      </c>
      <c r="B31" s="42" t="s">
        <v>243</v>
      </c>
      <c r="C31" s="93" t="s">
        <v>110</v>
      </c>
      <c r="D31" s="141">
        <v>2.5657000000000001</v>
      </c>
      <c r="E31" s="148"/>
      <c r="F31" s="148">
        <v>285841.7</v>
      </c>
      <c r="G31" s="148">
        <f>ROUND(D31*F31, 2)</f>
        <v>733384.05</v>
      </c>
      <c r="H31" s="149">
        <f t="shared" si="2"/>
        <v>0.20576954668098021</v>
      </c>
      <c r="I31" s="148">
        <f t="shared" si="3"/>
        <v>830576.08325932384</v>
      </c>
      <c r="J31" s="141">
        <f>IF(ISERROR(I31/F31), 0, I31/F31)</f>
        <v>2.9057204853571883</v>
      </c>
    </row>
    <row r="32" spans="1:17" x14ac:dyDescent="0.2">
      <c r="A32" s="12" t="s">
        <v>35</v>
      </c>
      <c r="B32" s="42" t="s">
        <v>243</v>
      </c>
      <c r="C32" s="93" t="s">
        <v>241</v>
      </c>
      <c r="D32" s="141">
        <v>5.4000000000000003E-3</v>
      </c>
      <c r="E32" s="148">
        <v>1320003.1859099998</v>
      </c>
      <c r="F32" s="148">
        <v>0</v>
      </c>
      <c r="G32" s="148">
        <f>ROUND(D32*E32, 2)</f>
        <v>7128.02</v>
      </c>
      <c r="H32" s="149">
        <f t="shared" si="2"/>
        <v>1.9999472910993367E-3</v>
      </c>
      <c r="I32" s="148">
        <f t="shared" si="3"/>
        <v>8072.6638832602439</v>
      </c>
      <c r="J32" s="141">
        <f>IF(ISERROR(I32/E32), 0, I32/E32)</f>
        <v>6.1156396965019542E-3</v>
      </c>
    </row>
    <row r="33" spans="1:17" x14ac:dyDescent="0.2">
      <c r="A33" s="12" t="s">
        <v>39</v>
      </c>
      <c r="B33" s="42" t="s">
        <v>243</v>
      </c>
      <c r="C33" s="93" t="s">
        <v>110</v>
      </c>
      <c r="D33" s="141">
        <v>1.538</v>
      </c>
      <c r="E33" s="148"/>
      <c r="F33" s="148">
        <v>5508</v>
      </c>
      <c r="G33" s="148">
        <f>ROUND(D33*F33, 2)</f>
        <v>8471.2999999999993</v>
      </c>
      <c r="H33" s="149">
        <f t="shared" si="2"/>
        <v>2.3768386574518322E-3</v>
      </c>
      <c r="I33" s="148">
        <f t="shared" si="3"/>
        <v>9593.9626367858818</v>
      </c>
      <c r="J33" s="141">
        <f>IF(ISERROR(I33/F33), 0, I33/F33)</f>
        <v>1.7418232819146482</v>
      </c>
    </row>
    <row r="34" spans="1:17" x14ac:dyDescent="0.2">
      <c r="A34" s="12" t="s">
        <v>100</v>
      </c>
      <c r="B34" s="42" t="s">
        <v>243</v>
      </c>
      <c r="D34" s="141"/>
      <c r="E34" s="148">
        <v>0</v>
      </c>
      <c r="F34" s="148"/>
      <c r="G34" s="148">
        <f>ROUND(D34*F34, 2)</f>
        <v>0</v>
      </c>
      <c r="H34" s="149">
        <f t="shared" si="2"/>
        <v>0</v>
      </c>
      <c r="I34" s="148">
        <f t="shared" si="3"/>
        <v>0</v>
      </c>
      <c r="J34" s="141">
        <f>IF(ISERROR(I34/F34), 0, I34/F34)</f>
        <v>0</v>
      </c>
    </row>
    <row r="35" spans="1:17" x14ac:dyDescent="0.2">
      <c r="B35" s="42"/>
      <c r="D35" s="141"/>
    </row>
    <row r="36" spans="1:17" ht="15.35" x14ac:dyDescent="0.25">
      <c r="A36" s="55" t="s">
        <v>253</v>
      </c>
      <c r="B36" s="42"/>
      <c r="D36" s="141"/>
    </row>
    <row r="37" spans="1:17" ht="46.7" thickBot="1" x14ac:dyDescent="0.25">
      <c r="A37" s="124" t="s">
        <v>174</v>
      </c>
      <c r="B37" s="124" t="s">
        <v>111</v>
      </c>
      <c r="C37" s="125" t="s">
        <v>175</v>
      </c>
      <c r="D37" s="126" t="s">
        <v>251</v>
      </c>
      <c r="E37" s="127" t="s">
        <v>176</v>
      </c>
      <c r="F37" s="127" t="s">
        <v>192</v>
      </c>
      <c r="G37" s="127" t="s">
        <v>177</v>
      </c>
      <c r="H37" s="128" t="s">
        <v>178</v>
      </c>
      <c r="I37" s="127" t="s">
        <v>179</v>
      </c>
      <c r="J37" s="150" t="s">
        <v>252</v>
      </c>
      <c r="K37" s="129"/>
      <c r="L37" s="129"/>
      <c r="M37" s="129"/>
      <c r="N37" s="129"/>
      <c r="O37" s="129"/>
      <c r="P37" s="129"/>
      <c r="Q37" s="129"/>
    </row>
    <row r="38" spans="1:17" x14ac:dyDescent="0.2">
      <c r="B38" s="42"/>
      <c r="D38" s="141"/>
      <c r="J38" s="151"/>
    </row>
    <row r="39" spans="1:17" ht="13.35" x14ac:dyDescent="0.2">
      <c r="A39" s="12" t="s">
        <v>26</v>
      </c>
      <c r="B39" s="42" t="s">
        <v>242</v>
      </c>
      <c r="C39" s="93" t="s">
        <v>241</v>
      </c>
      <c r="D39" s="141">
        <v>6.7695875921537588E-3</v>
      </c>
      <c r="E39" s="148">
        <v>182975598.18963999</v>
      </c>
      <c r="F39" s="148">
        <v>0</v>
      </c>
      <c r="G39" s="148">
        <f>IF(ISERROR(D39*E39), 0, ROUND(D39*E39, 2))</f>
        <v>1238669.3400000001</v>
      </c>
      <c r="H39" s="149">
        <f t="shared" ref="H39:H45" si="4">G39/4455642.54</f>
        <v>0.27800016021931601</v>
      </c>
      <c r="I39" s="148">
        <f t="shared" ref="I39:I45" si="5">H39*forecast_wholesale_network</f>
        <v>1238669.3380956992</v>
      </c>
      <c r="J39" s="152">
        <f>IF(ISERROR(I39/E39), 0, I39/E39)</f>
        <v>6.7695875862742892E-3</v>
      </c>
    </row>
    <row r="40" spans="1:17" ht="13.35" x14ac:dyDescent="0.2">
      <c r="A40" s="12" t="s">
        <v>28</v>
      </c>
      <c r="B40" s="42" t="s">
        <v>242</v>
      </c>
      <c r="C40" s="93" t="s">
        <v>241</v>
      </c>
      <c r="D40" s="141">
        <v>6.0052793248429655E-3</v>
      </c>
      <c r="E40" s="148">
        <v>90468707.036159992</v>
      </c>
      <c r="F40" s="148">
        <v>0</v>
      </c>
      <c r="G40" s="148">
        <f>IF(ISERROR(D40*E40), 0, ROUND(D40*E40, 2))</f>
        <v>543289.86</v>
      </c>
      <c r="H40" s="149">
        <f t="shared" si="4"/>
        <v>0.12193299958932521</v>
      </c>
      <c r="I40" s="148">
        <f t="shared" si="5"/>
        <v>543289.85916475893</v>
      </c>
      <c r="J40" s="152">
        <f>IF(ISERROR(I40/E40), 0, I40/E40)</f>
        <v>6.0052793608248219E-3</v>
      </c>
    </row>
    <row r="41" spans="1:17" ht="13.35" x14ac:dyDescent="0.2">
      <c r="A41" s="12" t="s">
        <v>67</v>
      </c>
      <c r="B41" s="42" t="s">
        <v>242</v>
      </c>
      <c r="C41" s="93" t="s">
        <v>110</v>
      </c>
      <c r="D41" s="141">
        <v>2.6695104355425094</v>
      </c>
      <c r="E41" s="148"/>
      <c r="F41" s="148">
        <v>649833.6</v>
      </c>
      <c r="G41" s="148">
        <f>ROUND(D41*F41, 2)</f>
        <v>1734737.58</v>
      </c>
      <c r="H41" s="149">
        <f t="shared" si="4"/>
        <v>0.38933499813474715</v>
      </c>
      <c r="I41" s="148">
        <f t="shared" si="5"/>
        <v>1734737.5773330554</v>
      </c>
      <c r="J41" s="152">
        <f>IF(ISERROR(I41/F41), 0, I41/F41)</f>
        <v>2.6695104367226556</v>
      </c>
    </row>
    <row r="42" spans="1:17" ht="13.35" x14ac:dyDescent="0.2">
      <c r="A42" s="12" t="s">
        <v>33</v>
      </c>
      <c r="B42" s="42" t="s">
        <v>242</v>
      </c>
      <c r="C42" s="93" t="s">
        <v>110</v>
      </c>
      <c r="D42" s="141">
        <v>3.2164275985100095</v>
      </c>
      <c r="E42" s="148"/>
      <c r="F42" s="148">
        <v>285841.7</v>
      </c>
      <c r="G42" s="148">
        <f>ROUND(D42*F42, 2)</f>
        <v>919389.13</v>
      </c>
      <c r="H42" s="149">
        <f t="shared" si="4"/>
        <v>0.20634265916672928</v>
      </c>
      <c r="I42" s="148">
        <f t="shared" si="5"/>
        <v>919389.1285865528</v>
      </c>
      <c r="J42" s="152">
        <f>IF(ISERROR(I42/F42), 0, I42/F42)</f>
        <v>3.2164275841717731</v>
      </c>
    </row>
    <row r="43" spans="1:17" ht="13.35" x14ac:dyDescent="0.2">
      <c r="A43" s="12" t="s">
        <v>35</v>
      </c>
      <c r="B43" s="42" t="s">
        <v>242</v>
      </c>
      <c r="C43" s="93" t="s">
        <v>241</v>
      </c>
      <c r="D43" s="141">
        <v>6.7695877894558875E-3</v>
      </c>
      <c r="E43" s="148">
        <v>1320003.1859099998</v>
      </c>
      <c r="F43" s="148">
        <v>0</v>
      </c>
      <c r="G43" s="148">
        <f>IF(ISERROR(D43*E43), 0, ROUND(D43*E43, 2))</f>
        <v>8935.8799999999992</v>
      </c>
      <c r="H43" s="149">
        <f t="shared" si="4"/>
        <v>2.0055199490935822E-3</v>
      </c>
      <c r="I43" s="148">
        <f t="shared" si="5"/>
        <v>8935.879986262189</v>
      </c>
      <c r="J43" s="152">
        <f>IF(ISERROR(I43/E43), 0, I43/E43)</f>
        <v>6.7695897113322981E-3</v>
      </c>
    </row>
    <row r="44" spans="1:17" ht="13.35" x14ac:dyDescent="0.2">
      <c r="A44" s="12" t="s">
        <v>39</v>
      </c>
      <c r="B44" s="42" t="s">
        <v>242</v>
      </c>
      <c r="C44" s="93" t="s">
        <v>110</v>
      </c>
      <c r="D44" s="141">
        <v>1.9282409891830792</v>
      </c>
      <c r="E44" s="148"/>
      <c r="F44" s="148">
        <v>5508</v>
      </c>
      <c r="G44" s="148">
        <f>ROUND(D44*F44, 2)</f>
        <v>10620.75</v>
      </c>
      <c r="H44" s="149">
        <f t="shared" si="4"/>
        <v>2.3836629407887823E-3</v>
      </c>
      <c r="I44" s="148">
        <f t="shared" si="5"/>
        <v>10620.749983671909</v>
      </c>
      <c r="J44" s="152">
        <f>IF(ISERROR(I44/F44), 0, I44/F44)</f>
        <v>1.9282407377763089</v>
      </c>
    </row>
    <row r="45" spans="1:17" ht="13.35" x14ac:dyDescent="0.2">
      <c r="A45" s="12" t="s">
        <v>100</v>
      </c>
      <c r="B45" s="42" t="s">
        <v>242</v>
      </c>
      <c r="D45" s="141">
        <v>0</v>
      </c>
      <c r="E45" s="148">
        <v>0</v>
      </c>
      <c r="F45" s="148"/>
      <c r="G45" s="148">
        <f>ROUND(D45*F45, 2)</f>
        <v>0</v>
      </c>
      <c r="H45" s="149">
        <f t="shared" si="4"/>
        <v>0</v>
      </c>
      <c r="I45" s="148">
        <f t="shared" si="5"/>
        <v>0</v>
      </c>
      <c r="J45" s="152">
        <f>IF(ISERROR(I45/F45), 0, I45/F45)</f>
        <v>0</v>
      </c>
    </row>
    <row r="46" spans="1:17" x14ac:dyDescent="0.2">
      <c r="B46" s="42"/>
      <c r="D46" s="141"/>
    </row>
    <row r="47" spans="1:17" ht="15.35" x14ac:dyDescent="0.25">
      <c r="A47" s="55" t="s">
        <v>255</v>
      </c>
      <c r="B47" s="42"/>
      <c r="D47" s="141"/>
    </row>
    <row r="48" spans="1:17" ht="46.7" thickBot="1" x14ac:dyDescent="0.25">
      <c r="A48" s="124" t="s">
        <v>174</v>
      </c>
      <c r="B48" s="124" t="s">
        <v>111</v>
      </c>
      <c r="C48" s="125" t="s">
        <v>175</v>
      </c>
      <c r="D48" s="126" t="s">
        <v>249</v>
      </c>
      <c r="E48" s="127" t="s">
        <v>176</v>
      </c>
      <c r="F48" s="127" t="s">
        <v>192</v>
      </c>
      <c r="G48" s="127" t="s">
        <v>177</v>
      </c>
      <c r="H48" s="128" t="s">
        <v>178</v>
      </c>
      <c r="I48" s="127" t="s">
        <v>179</v>
      </c>
      <c r="J48" s="150" t="s">
        <v>254</v>
      </c>
      <c r="K48" s="129"/>
      <c r="L48" s="129"/>
      <c r="M48" s="129"/>
      <c r="N48" s="129"/>
      <c r="O48" s="129"/>
      <c r="P48" s="129"/>
      <c r="Q48" s="129"/>
    </row>
    <row r="49" spans="1:10" x14ac:dyDescent="0.2">
      <c r="B49" s="42"/>
      <c r="D49" s="141"/>
      <c r="J49" s="151"/>
    </row>
    <row r="50" spans="1:10" ht="13.35" x14ac:dyDescent="0.2">
      <c r="A50" s="12" t="s">
        <v>26</v>
      </c>
      <c r="B50" s="42" t="s">
        <v>243</v>
      </c>
      <c r="C50" s="93" t="s">
        <v>241</v>
      </c>
      <c r="D50" s="141">
        <v>6.1156372961524014E-3</v>
      </c>
      <c r="E50" s="148">
        <v>182975598.18963999</v>
      </c>
      <c r="F50" s="148">
        <v>0</v>
      </c>
      <c r="G50" s="148">
        <f>ROUND(D50*E50, 2)</f>
        <v>1119012.3899999999</v>
      </c>
      <c r="H50" s="149">
        <f t="shared" ref="H50:H56" si="6">G50/4036438.31</f>
        <v>0.27722767054998043</v>
      </c>
      <c r="I50" s="148">
        <f t="shared" ref="I50:I56" si="7">H50*forecast_wholesale_lineplus</f>
        <v>1119012.3927011222</v>
      </c>
      <c r="J50" s="152">
        <f>IF(ISERROR(I50/E50), 0, I50/E50)</f>
        <v>6.1156372968451935E-3</v>
      </c>
    </row>
    <row r="51" spans="1:10" ht="13.35" x14ac:dyDescent="0.2">
      <c r="A51" s="12" t="s">
        <v>28</v>
      </c>
      <c r="B51" s="42" t="s">
        <v>243</v>
      </c>
      <c r="C51" s="93" t="s">
        <v>241</v>
      </c>
      <c r="D51" s="141">
        <v>5.5493745287568058E-3</v>
      </c>
      <c r="E51" s="148">
        <v>90468707.036159992</v>
      </c>
      <c r="F51" s="148">
        <v>0</v>
      </c>
      <c r="G51" s="148">
        <f>ROUND(D51*E51, 2)</f>
        <v>502044.74</v>
      </c>
      <c r="H51" s="149">
        <f t="shared" si="6"/>
        <v>0.12437815257976778</v>
      </c>
      <c r="I51" s="148">
        <f t="shared" si="7"/>
        <v>502044.74121185823</v>
      </c>
      <c r="J51" s="152">
        <f>IF(ISERROR(I51/E51), 0, I51/E51)</f>
        <v>5.5493745589974318E-3</v>
      </c>
    </row>
    <row r="52" spans="1:10" ht="13.35" x14ac:dyDescent="0.2">
      <c r="A52" s="12" t="s">
        <v>67</v>
      </c>
      <c r="B52" s="42" t="s">
        <v>243</v>
      </c>
      <c r="C52" s="93" t="s">
        <v>110</v>
      </c>
      <c r="D52" s="141">
        <v>2.4115996447607211</v>
      </c>
      <c r="E52" s="148"/>
      <c r="F52" s="148">
        <v>649833.6</v>
      </c>
      <c r="G52" s="148">
        <f>ROUND(D52*F52, 2)</f>
        <v>1567138.48</v>
      </c>
      <c r="H52" s="149">
        <f t="shared" si="6"/>
        <v>0.3882478461562317</v>
      </c>
      <c r="I52" s="148">
        <f t="shared" si="7"/>
        <v>1567138.4837828293</v>
      </c>
      <c r="J52" s="152">
        <f>IF(ISERROR(I52/F52), 0, I52/F52)</f>
        <v>2.4115996522537912</v>
      </c>
    </row>
    <row r="53" spans="1:10" ht="13.35" x14ac:dyDescent="0.2">
      <c r="A53" s="12" t="s">
        <v>33</v>
      </c>
      <c r="B53" s="42" t="s">
        <v>243</v>
      </c>
      <c r="C53" s="93" t="s">
        <v>110</v>
      </c>
      <c r="D53" s="141">
        <v>2.9057204853571883</v>
      </c>
      <c r="E53" s="148"/>
      <c r="F53" s="148">
        <v>285841.7</v>
      </c>
      <c r="G53" s="148">
        <f>ROUND(D53*F53, 2)</f>
        <v>830576.08</v>
      </c>
      <c r="H53" s="149">
        <f t="shared" si="6"/>
        <v>0.20576954637020081</v>
      </c>
      <c r="I53" s="148">
        <f t="shared" si="7"/>
        <v>830576.08200488193</v>
      </c>
      <c r="J53" s="152">
        <f>IF(ISERROR(I53/F53), 0, I53/F53)</f>
        <v>2.9057204809685988</v>
      </c>
    </row>
    <row r="54" spans="1:10" ht="13.35" x14ac:dyDescent="0.2">
      <c r="A54" s="12" t="s">
        <v>35</v>
      </c>
      <c r="B54" s="42" t="s">
        <v>243</v>
      </c>
      <c r="C54" s="93" t="s">
        <v>241</v>
      </c>
      <c r="D54" s="141">
        <v>6.1156396965019542E-3</v>
      </c>
      <c r="E54" s="148">
        <v>1320003.1859099998</v>
      </c>
      <c r="F54" s="148">
        <v>0</v>
      </c>
      <c r="G54" s="148">
        <f>ROUND(D54*E54, 2)</f>
        <v>8072.66</v>
      </c>
      <c r="H54" s="149">
        <f t="shared" si="6"/>
        <v>1.9999463338757181E-3</v>
      </c>
      <c r="I54" s="148">
        <f t="shared" si="7"/>
        <v>8072.6600194861503</v>
      </c>
      <c r="J54" s="152">
        <f>IF(ISERROR(I54/E54), 0, I54/E54)</f>
        <v>6.1156367694074334E-3</v>
      </c>
    </row>
    <row r="55" spans="1:10" ht="13.35" x14ac:dyDescent="0.2">
      <c r="A55" s="12" t="s">
        <v>39</v>
      </c>
      <c r="B55" s="42" t="s">
        <v>243</v>
      </c>
      <c r="C55" s="93" t="s">
        <v>110</v>
      </c>
      <c r="D55" s="141">
        <v>1.7418232819146482</v>
      </c>
      <c r="E55" s="148"/>
      <c r="F55" s="148">
        <v>5508</v>
      </c>
      <c r="G55" s="148">
        <f>ROUND(D55*F55, 2)</f>
        <v>9593.9599999999991</v>
      </c>
      <c r="H55" s="149">
        <f t="shared" si="6"/>
        <v>2.376838009943474E-3</v>
      </c>
      <c r="I55" s="148">
        <f t="shared" si="7"/>
        <v>9593.9600231583318</v>
      </c>
      <c r="J55" s="152">
        <f>IF(ISERROR(I55/F55), 0, I55/F55)</f>
        <v>1.7418228073998423</v>
      </c>
    </row>
    <row r="56" spans="1:10" ht="13.35" x14ac:dyDescent="0.2">
      <c r="A56" s="12" t="s">
        <v>100</v>
      </c>
      <c r="B56" s="42" t="s">
        <v>243</v>
      </c>
      <c r="D56" s="141">
        <v>0</v>
      </c>
      <c r="E56" s="148">
        <v>0</v>
      </c>
      <c r="F56" s="148"/>
      <c r="G56" s="148">
        <f>ROUND(D56*F56, 2)</f>
        <v>0</v>
      </c>
      <c r="H56" s="149">
        <f t="shared" si="6"/>
        <v>0</v>
      </c>
      <c r="I56" s="148">
        <f t="shared" si="7"/>
        <v>0</v>
      </c>
      <c r="J56" s="152">
        <f>IF(ISERROR(I56/F56), 0, I56/F56)</f>
        <v>0</v>
      </c>
    </row>
    <row r="57" spans="1:10" x14ac:dyDescent="0.2">
      <c r="D57" s="141"/>
    </row>
    <row r="58" spans="1:10" x14ac:dyDescent="0.2">
      <c r="D58" s="141"/>
    </row>
    <row r="59" spans="1:10" x14ac:dyDescent="0.2">
      <c r="D59" s="141"/>
    </row>
    <row r="60" spans="1:10" x14ac:dyDescent="0.2">
      <c r="D60" s="141"/>
    </row>
    <row r="61" spans="1:10" x14ac:dyDescent="0.2">
      <c r="D61" s="141"/>
    </row>
    <row r="62" spans="1:10" x14ac:dyDescent="0.2">
      <c r="D62" s="141"/>
    </row>
    <row r="63" spans="1:10" x14ac:dyDescent="0.2">
      <c r="D63" s="141"/>
    </row>
    <row r="64" spans="1:10" x14ac:dyDescent="0.2">
      <c r="D64" s="141"/>
    </row>
    <row r="65" spans="4:4" x14ac:dyDescent="0.2">
      <c r="D65" s="141"/>
    </row>
    <row r="66" spans="4:4" x14ac:dyDescent="0.2">
      <c r="D66" s="141"/>
    </row>
    <row r="67" spans="4:4" x14ac:dyDescent="0.2">
      <c r="D67" s="141"/>
    </row>
    <row r="68" spans="4:4" x14ac:dyDescent="0.2">
      <c r="D68" s="141"/>
    </row>
    <row r="69" spans="4:4" x14ac:dyDescent="0.2">
      <c r="D69" s="141"/>
    </row>
    <row r="70" spans="4:4" x14ac:dyDescent="0.2">
      <c r="D70" s="141"/>
    </row>
    <row r="71" spans="4:4" x14ac:dyDescent="0.2">
      <c r="D71" s="141"/>
    </row>
    <row r="72" spans="4:4" x14ac:dyDescent="0.2">
      <c r="D72" s="141"/>
    </row>
    <row r="73" spans="4:4" x14ac:dyDescent="0.2">
      <c r="D73" s="141"/>
    </row>
    <row r="74" spans="4:4" x14ac:dyDescent="0.2">
      <c r="D74" s="141"/>
    </row>
    <row r="75" spans="4:4" x14ac:dyDescent="0.2">
      <c r="D75" s="141"/>
    </row>
    <row r="76" spans="4:4" x14ac:dyDescent="0.2">
      <c r="D76" s="141"/>
    </row>
    <row r="77" spans="4:4" x14ac:dyDescent="0.2">
      <c r="D77" s="141"/>
    </row>
    <row r="78" spans="4:4" x14ac:dyDescent="0.2">
      <c r="D78" s="141"/>
    </row>
    <row r="79" spans="4:4" x14ac:dyDescent="0.2">
      <c r="D79" s="141"/>
    </row>
    <row r="80" spans="4:4" x14ac:dyDescent="0.2">
      <c r="D80" s="141"/>
    </row>
    <row r="81" spans="4:4" x14ac:dyDescent="0.2">
      <c r="D81" s="141"/>
    </row>
    <row r="82" spans="4:4" x14ac:dyDescent="0.2">
      <c r="D82" s="141"/>
    </row>
    <row r="83" spans="4:4" x14ac:dyDescent="0.2">
      <c r="D83" s="141"/>
    </row>
    <row r="84" spans="4:4" x14ac:dyDescent="0.2">
      <c r="D84" s="141"/>
    </row>
    <row r="85" spans="4:4" x14ac:dyDescent="0.2">
      <c r="D85" s="141"/>
    </row>
    <row r="86" spans="4:4" x14ac:dyDescent="0.2">
      <c r="D86" s="141"/>
    </row>
    <row r="87" spans="4:4" x14ac:dyDescent="0.2">
      <c r="D87" s="141"/>
    </row>
    <row r="88" spans="4:4" x14ac:dyDescent="0.2">
      <c r="D88" s="141"/>
    </row>
    <row r="89" spans="4:4" x14ac:dyDescent="0.2">
      <c r="D89" s="141"/>
    </row>
    <row r="90" spans="4:4" x14ac:dyDescent="0.2">
      <c r="D90" s="141"/>
    </row>
    <row r="91" spans="4:4" x14ac:dyDescent="0.2">
      <c r="D91" s="141"/>
    </row>
    <row r="92" spans="4:4" x14ac:dyDescent="0.2">
      <c r="D92" s="141"/>
    </row>
    <row r="93" spans="4:4" x14ac:dyDescent="0.2">
      <c r="D93" s="141"/>
    </row>
    <row r="94" spans="4:4" x14ac:dyDescent="0.2">
      <c r="D94" s="141"/>
    </row>
    <row r="95" spans="4:4" x14ac:dyDescent="0.2">
      <c r="D95" s="141"/>
    </row>
    <row r="96" spans="4:4" x14ac:dyDescent="0.2">
      <c r="D96" s="141"/>
    </row>
    <row r="97" spans="4:4" x14ac:dyDescent="0.2">
      <c r="D97" s="141"/>
    </row>
    <row r="98" spans="4:4" x14ac:dyDescent="0.2">
      <c r="D98" s="141"/>
    </row>
    <row r="99" spans="4:4" x14ac:dyDescent="0.2">
      <c r="D99" s="141"/>
    </row>
    <row r="100" spans="4:4" x14ac:dyDescent="0.2">
      <c r="D100" s="141"/>
    </row>
    <row r="101" spans="4:4" x14ac:dyDescent="0.2">
      <c r="D101" s="141"/>
    </row>
    <row r="102" spans="4:4" x14ac:dyDescent="0.2">
      <c r="D102" s="141"/>
    </row>
    <row r="103" spans="4:4" x14ac:dyDescent="0.2">
      <c r="D103" s="141"/>
    </row>
    <row r="104" spans="4:4" x14ac:dyDescent="0.2">
      <c r="D104" s="141"/>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Gibson,Sherry</cp:lastModifiedBy>
  <cp:lastPrinted>2018-10-31T16:34:47Z</cp:lastPrinted>
  <dcterms:created xsi:type="dcterms:W3CDTF">2011-05-30T20:18:50Z</dcterms:created>
  <dcterms:modified xsi:type="dcterms:W3CDTF">2018-10-31T16:40:41Z</dcterms:modified>
</cp:coreProperties>
</file>