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5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6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7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8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elhage\Desktop\2019 Rates Update\December 10, 2018\"/>
    </mc:Choice>
  </mc:AlternateContent>
  <bookViews>
    <workbookView xWindow="120" yWindow="96" windowWidth="15180" windowHeight="8076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RESIDENTIAL!$B$20:$O$62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'[1]2019 Rates'!$I$12</definedName>
    <definedName name="COS_RES_KWH">'[1]2019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'[2]LDC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CSMUR!$B$10:$O$223</definedName>
    <definedName name="_xlnm.Print_Area" localSheetId="4">'GS 1,000-4,999 kW'!$B$10:$O$129</definedName>
    <definedName name="_xlnm.Print_Area" localSheetId="3">'GS 50-999 kW'!$B$10:$O$70</definedName>
    <definedName name="_xlnm.Print_Area" localSheetId="2">'GS&lt;50 kW'!$B$10:$O$255</definedName>
    <definedName name="_xlnm.Print_Area" localSheetId="5">'LARGE USE SERVICE'!$B$10:$O$69</definedName>
    <definedName name="_xlnm.Print_Area" localSheetId="0">RESIDENTIAL!$B$10:$O$336</definedName>
    <definedName name="_xlnm.Print_Area" localSheetId="6">'STREET LIGHTING SERVICE'!$B$10:$O$68</definedName>
    <definedName name="_xlnm.Print_Area" localSheetId="7">USL!$B$10:$O$66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'[1]2019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52511"/>
</workbook>
</file>

<file path=xl/calcChain.xml><?xml version="1.0" encoding="utf-8"?>
<calcChain xmlns="http://schemas.openxmlformats.org/spreadsheetml/2006/main">
  <c r="J29" i="8" l="1"/>
  <c r="J24" i="8"/>
  <c r="J23" i="8"/>
  <c r="J25" i="7"/>
  <c r="J24" i="7"/>
  <c r="J26" i="6"/>
  <c r="J23" i="6"/>
  <c r="J86" i="5"/>
  <c r="J83" i="5"/>
  <c r="J26" i="5"/>
  <c r="J23" i="5"/>
  <c r="J27" i="4"/>
  <c r="J23" i="4"/>
  <c r="J211" i="3"/>
  <c r="J149" i="3"/>
  <c r="J88" i="3"/>
  <c r="J27" i="3"/>
  <c r="J207" i="3"/>
  <c r="J145" i="3"/>
  <c r="J84" i="3"/>
  <c r="J23" i="3"/>
  <c r="J191" i="2"/>
  <c r="J137" i="2"/>
  <c r="J84" i="2"/>
  <c r="J31" i="2"/>
  <c r="J183" i="2"/>
  <c r="J129" i="2"/>
  <c r="J76" i="2"/>
  <c r="J23" i="2"/>
  <c r="J55" i="5" l="1"/>
  <c r="G55" i="5"/>
  <c r="F55" i="5"/>
  <c r="K54" i="5"/>
  <c r="J54" i="5"/>
  <c r="L54" i="5" s="1"/>
  <c r="F54" i="5"/>
  <c r="H54" i="5" s="1"/>
  <c r="K53" i="5"/>
  <c r="J53" i="5"/>
  <c r="G53" i="5"/>
  <c r="F53" i="5"/>
  <c r="K52" i="5"/>
  <c r="J52" i="5"/>
  <c r="G52" i="5"/>
  <c r="F52" i="5"/>
  <c r="K51" i="5"/>
  <c r="J51" i="5"/>
  <c r="G51" i="5"/>
  <c r="F51" i="5"/>
  <c r="K50" i="5"/>
  <c r="J50" i="5"/>
  <c r="G50" i="5"/>
  <c r="F50" i="5"/>
  <c r="K49" i="5"/>
  <c r="J49" i="5"/>
  <c r="G49" i="5"/>
  <c r="F49" i="5"/>
  <c r="J48" i="5"/>
  <c r="L48" i="5" s="1"/>
  <c r="F48" i="5"/>
  <c r="H48" i="5" s="1"/>
  <c r="J47" i="5"/>
  <c r="F47" i="5"/>
  <c r="J46" i="5"/>
  <c r="F46" i="5"/>
  <c r="K45" i="5"/>
  <c r="K47" i="5" s="1"/>
  <c r="L47" i="5" s="1"/>
  <c r="J45" i="5"/>
  <c r="L45" i="5" s="1"/>
  <c r="G45" i="5"/>
  <c r="G47" i="5" s="1"/>
  <c r="F45" i="5"/>
  <c r="H45" i="5" s="1"/>
  <c r="K43" i="5"/>
  <c r="L43" i="5"/>
  <c r="N43" i="5" s="1"/>
  <c r="H43" i="5"/>
  <c r="G43" i="5"/>
  <c r="K42" i="5"/>
  <c r="L42" i="5"/>
  <c r="G42" i="5"/>
  <c r="H42" i="5" s="1"/>
  <c r="L40" i="5"/>
  <c r="H40" i="5"/>
  <c r="L39" i="5"/>
  <c r="N39" i="5" s="1"/>
  <c r="H39" i="5"/>
  <c r="K38" i="5"/>
  <c r="L38" i="5" s="1"/>
  <c r="G38" i="5"/>
  <c r="H38" i="5" s="1"/>
  <c r="O38" i="5" s="1"/>
  <c r="K37" i="5"/>
  <c r="G37" i="5"/>
  <c r="H37" i="5" s="1"/>
  <c r="K36" i="5"/>
  <c r="L36" i="5" s="1"/>
  <c r="G36" i="5"/>
  <c r="F36" i="5"/>
  <c r="K34" i="5"/>
  <c r="G34" i="5"/>
  <c r="H34" i="5" s="1"/>
  <c r="K33" i="5"/>
  <c r="L33" i="5" s="1"/>
  <c r="N33" i="5" s="1"/>
  <c r="H33" i="5"/>
  <c r="G33" i="5"/>
  <c r="L32" i="5"/>
  <c r="N32" i="5" s="1"/>
  <c r="K32" i="5"/>
  <c r="G32" i="5"/>
  <c r="H32" i="5" s="1"/>
  <c r="K31" i="5"/>
  <c r="L31" i="5" s="1"/>
  <c r="N31" i="5" s="1"/>
  <c r="G31" i="5"/>
  <c r="H31" i="5" s="1"/>
  <c r="K30" i="5"/>
  <c r="L30" i="5" s="1"/>
  <c r="G30" i="5"/>
  <c r="H30" i="5" s="1"/>
  <c r="K29" i="5"/>
  <c r="L29" i="5" s="1"/>
  <c r="N29" i="5" s="1"/>
  <c r="H29" i="5"/>
  <c r="O29" i="5" s="1"/>
  <c r="G29" i="5"/>
  <c r="L28" i="5"/>
  <c r="K28" i="5"/>
  <c r="G28" i="5"/>
  <c r="H28" i="5" s="1"/>
  <c r="O28" i="5" s="1"/>
  <c r="K27" i="5"/>
  <c r="L27" i="5" s="1"/>
  <c r="N27" i="5" s="1"/>
  <c r="H27" i="5"/>
  <c r="G27" i="5"/>
  <c r="K26" i="5"/>
  <c r="L26" i="5"/>
  <c r="N26" i="5" s="1"/>
  <c r="G26" i="5"/>
  <c r="H26" i="5" s="1"/>
  <c r="L25" i="5"/>
  <c r="N25" i="5" s="1"/>
  <c r="H25" i="5"/>
  <c r="O25" i="5" s="1"/>
  <c r="L24" i="5"/>
  <c r="N24" i="5" s="1"/>
  <c r="H24" i="5"/>
  <c r="L23" i="5"/>
  <c r="H23" i="5"/>
  <c r="H47" i="5" l="1"/>
  <c r="N47" i="5" s="1"/>
  <c r="O54" i="5"/>
  <c r="H49" i="5"/>
  <c r="H50" i="5"/>
  <c r="H51" i="5"/>
  <c r="H52" i="5"/>
  <c r="H53" i="5"/>
  <c r="H55" i="5"/>
  <c r="H36" i="5"/>
  <c r="N36" i="5" s="1"/>
  <c r="O36" i="5" s="1"/>
  <c r="N45" i="5"/>
  <c r="O45" i="5" s="1"/>
  <c r="N48" i="5"/>
  <c r="O48" i="5" s="1"/>
  <c r="L49" i="5"/>
  <c r="L50" i="5"/>
  <c r="L51" i="5"/>
  <c r="N51" i="5" s="1"/>
  <c r="L52" i="5"/>
  <c r="L53" i="5"/>
  <c r="O24" i="5"/>
  <c r="L34" i="5"/>
  <c r="N34" i="5" s="1"/>
  <c r="L37" i="5"/>
  <c r="N37" i="5" s="1"/>
  <c r="O37" i="5" s="1"/>
  <c r="N23" i="5"/>
  <c r="O26" i="5"/>
  <c r="N30" i="5"/>
  <c r="O30" i="5" s="1"/>
  <c r="O32" i="5"/>
  <c r="O34" i="5"/>
  <c r="O39" i="5"/>
  <c r="O23" i="5"/>
  <c r="O27" i="5"/>
  <c r="N28" i="5"/>
  <c r="O31" i="5"/>
  <c r="O33" i="5"/>
  <c r="N40" i="5"/>
  <c r="N42" i="5"/>
  <c r="O42" i="5" s="1"/>
  <c r="N50" i="5"/>
  <c r="O50" i="5" s="1"/>
  <c r="N53" i="5"/>
  <c r="O53" i="5" s="1"/>
  <c r="N54" i="5"/>
  <c r="N38" i="5"/>
  <c r="O40" i="5"/>
  <c r="O43" i="5"/>
  <c r="H35" i="5"/>
  <c r="G46" i="5"/>
  <c r="H46" i="5" s="1"/>
  <c r="K55" i="5"/>
  <c r="L55" i="5" s="1"/>
  <c r="N55" i="5" s="1"/>
  <c r="K46" i="5"/>
  <c r="L46" i="5" s="1"/>
  <c r="N52" i="5" l="1"/>
  <c r="O52" i="5" s="1"/>
  <c r="N49" i="5"/>
  <c r="O49" i="5" s="1"/>
  <c r="O47" i="5"/>
  <c r="O51" i="5"/>
  <c r="O55" i="5"/>
  <c r="L35" i="5"/>
  <c r="H41" i="5"/>
  <c r="N46" i="5"/>
  <c r="O46" i="5" s="1"/>
  <c r="N35" i="5" l="1"/>
  <c r="O35" i="5" s="1"/>
  <c r="L41" i="5"/>
  <c r="H44" i="5"/>
  <c r="L44" i="5" l="1"/>
  <c r="N44" i="5" s="1"/>
  <c r="O44" i="5" s="1"/>
  <c r="N41" i="5"/>
  <c r="O41" i="5" s="1"/>
  <c r="H57" i="5"/>
  <c r="H62" i="5"/>
  <c r="L62" i="5"/>
  <c r="L57" i="5" l="1"/>
  <c r="L59" i="5" s="1"/>
  <c r="L60" i="5" s="1"/>
  <c r="N62" i="5"/>
  <c r="O62" i="5" s="1"/>
  <c r="L64" i="5"/>
  <c r="L65" i="5" s="1"/>
  <c r="H59" i="5"/>
  <c r="H64" i="5"/>
  <c r="H65" i="5" s="1"/>
  <c r="N57" i="5" l="1"/>
  <c r="O57" i="5" s="1"/>
  <c r="N59" i="5"/>
  <c r="O59" i="5" s="1"/>
  <c r="N65" i="5"/>
  <c r="O65" i="5" s="1"/>
  <c r="N64" i="5"/>
  <c r="O64" i="5" s="1"/>
  <c r="H60" i="5"/>
  <c r="N60" i="5" l="1"/>
  <c r="O60" i="5" s="1"/>
  <c r="F35" i="7" l="1"/>
  <c r="F53" i="7"/>
  <c r="F36" i="6"/>
  <c r="F54" i="6"/>
  <c r="F96" i="5"/>
  <c r="F114" i="5"/>
  <c r="F37" i="4"/>
  <c r="F55" i="4"/>
  <c r="K224" i="3"/>
  <c r="L224" i="3" s="1"/>
  <c r="K225" i="3"/>
  <c r="K223" i="3"/>
  <c r="G225" i="3"/>
  <c r="G224" i="3"/>
  <c r="G223" i="3"/>
  <c r="K212" i="3"/>
  <c r="L212" i="3" s="1"/>
  <c r="N212" i="3" s="1"/>
  <c r="K213" i="3"/>
  <c r="K214" i="3"/>
  <c r="K215" i="3"/>
  <c r="L215" i="3" s="1"/>
  <c r="K216" i="3"/>
  <c r="K217" i="3"/>
  <c r="K218" i="3"/>
  <c r="K219" i="3"/>
  <c r="L219" i="3" s="1"/>
  <c r="L214" i="3"/>
  <c r="L217" i="3"/>
  <c r="L218" i="3"/>
  <c r="K211" i="3"/>
  <c r="G212" i="3"/>
  <c r="G213" i="3"/>
  <c r="G214" i="3"/>
  <c r="G215" i="3"/>
  <c r="H215" i="3" s="1"/>
  <c r="G216" i="3"/>
  <c r="G217" i="3"/>
  <c r="G218" i="3"/>
  <c r="G219" i="3"/>
  <c r="G211" i="3"/>
  <c r="H211" i="3"/>
  <c r="K162" i="3"/>
  <c r="K163" i="3"/>
  <c r="K161" i="3"/>
  <c r="G163" i="3"/>
  <c r="G162" i="3"/>
  <c r="H162" i="3" s="1"/>
  <c r="G161" i="3"/>
  <c r="K150" i="3"/>
  <c r="L150" i="3" s="1"/>
  <c r="K151" i="3"/>
  <c r="K152" i="3"/>
  <c r="K153" i="3"/>
  <c r="L153" i="3" s="1"/>
  <c r="K154" i="3"/>
  <c r="L154" i="3" s="1"/>
  <c r="K155" i="3"/>
  <c r="K156" i="3"/>
  <c r="K157" i="3"/>
  <c r="K149" i="3"/>
  <c r="G150" i="3"/>
  <c r="G151" i="3"/>
  <c r="G152" i="3"/>
  <c r="H152" i="3" s="1"/>
  <c r="G153" i="3"/>
  <c r="H153" i="3" s="1"/>
  <c r="G154" i="3"/>
  <c r="G155" i="3"/>
  <c r="G156" i="3"/>
  <c r="G157" i="3"/>
  <c r="H157" i="3" s="1"/>
  <c r="G149" i="3"/>
  <c r="F140" i="3"/>
  <c r="F202" i="3"/>
  <c r="L241" i="3"/>
  <c r="J241" i="3"/>
  <c r="F241" i="3"/>
  <c r="H241" i="3" s="1"/>
  <c r="O241" i="3" s="1"/>
  <c r="J240" i="3"/>
  <c r="L240" i="3" s="1"/>
  <c r="N240" i="3" s="1"/>
  <c r="H240" i="3"/>
  <c r="F240" i="3"/>
  <c r="K239" i="3"/>
  <c r="L239" i="3" s="1"/>
  <c r="N239" i="3" s="1"/>
  <c r="J239" i="3"/>
  <c r="G239" i="3"/>
  <c r="H239" i="3" s="1"/>
  <c r="F239" i="3"/>
  <c r="L238" i="3"/>
  <c r="K238" i="3"/>
  <c r="J238" i="3"/>
  <c r="G238" i="3"/>
  <c r="F238" i="3"/>
  <c r="K237" i="3"/>
  <c r="J237" i="3"/>
  <c r="G237" i="3"/>
  <c r="F237" i="3"/>
  <c r="K236" i="3"/>
  <c r="J236" i="3"/>
  <c r="G236" i="3"/>
  <c r="F236" i="3"/>
  <c r="K235" i="3"/>
  <c r="J235" i="3"/>
  <c r="G235" i="3"/>
  <c r="F235" i="3"/>
  <c r="J234" i="3"/>
  <c r="L234" i="3" s="1"/>
  <c r="N234" i="3" s="1"/>
  <c r="F234" i="3"/>
  <c r="H234" i="3" s="1"/>
  <c r="J233" i="3"/>
  <c r="F233" i="3"/>
  <c r="J232" i="3"/>
  <c r="F232" i="3"/>
  <c r="J231" i="3"/>
  <c r="F231" i="3"/>
  <c r="K228" i="3"/>
  <c r="G228" i="3"/>
  <c r="H228" i="3" s="1"/>
  <c r="L226" i="3"/>
  <c r="N226" i="3" s="1"/>
  <c r="H226" i="3"/>
  <c r="O226" i="3" s="1"/>
  <c r="L225" i="3"/>
  <c r="H225" i="3"/>
  <c r="H224" i="3"/>
  <c r="L223" i="3"/>
  <c r="H223" i="3"/>
  <c r="F222" i="3"/>
  <c r="K221" i="3"/>
  <c r="L221" i="3"/>
  <c r="G221" i="3"/>
  <c r="G222" i="3" s="1"/>
  <c r="F221" i="3"/>
  <c r="H219" i="3"/>
  <c r="H218" i="3"/>
  <c r="H217" i="3"/>
  <c r="H216" i="3"/>
  <c r="H214" i="3"/>
  <c r="L213" i="3"/>
  <c r="H213" i="3"/>
  <c r="H212" i="3"/>
  <c r="L210" i="3"/>
  <c r="N210" i="3" s="1"/>
  <c r="H210" i="3"/>
  <c r="L209" i="3"/>
  <c r="N209" i="3" s="1"/>
  <c r="H209" i="3"/>
  <c r="O209" i="3" s="1"/>
  <c r="L208" i="3"/>
  <c r="N208" i="3" s="1"/>
  <c r="H208" i="3"/>
  <c r="L207" i="3"/>
  <c r="H207" i="3"/>
  <c r="L37" i="2"/>
  <c r="L90" i="2"/>
  <c r="F160" i="3"/>
  <c r="F179" i="3"/>
  <c r="F178" i="3"/>
  <c r="H178" i="3" s="1"/>
  <c r="F159" i="3"/>
  <c r="J179" i="3"/>
  <c r="L179" i="3" s="1"/>
  <c r="H179" i="3"/>
  <c r="J178" i="3"/>
  <c r="L178" i="3" s="1"/>
  <c r="K177" i="3"/>
  <c r="J177" i="3"/>
  <c r="G177" i="3"/>
  <c r="F177" i="3"/>
  <c r="K176" i="3"/>
  <c r="J176" i="3"/>
  <c r="G176" i="3"/>
  <c r="F176" i="3"/>
  <c r="K175" i="3"/>
  <c r="J175" i="3"/>
  <c r="L175" i="3" s="1"/>
  <c r="G175" i="3"/>
  <c r="F175" i="3"/>
  <c r="K174" i="3"/>
  <c r="J174" i="3"/>
  <c r="L174" i="3" s="1"/>
  <c r="G174" i="3"/>
  <c r="F174" i="3"/>
  <c r="K173" i="3"/>
  <c r="J173" i="3"/>
  <c r="G173" i="3"/>
  <c r="F173" i="3"/>
  <c r="J172" i="3"/>
  <c r="L172" i="3" s="1"/>
  <c r="F172" i="3"/>
  <c r="H172" i="3" s="1"/>
  <c r="J171" i="3"/>
  <c r="F171" i="3"/>
  <c r="J170" i="3"/>
  <c r="F170" i="3"/>
  <c r="J169" i="3"/>
  <c r="F169" i="3"/>
  <c r="K166" i="3"/>
  <c r="G166" i="3"/>
  <c r="H166" i="3" s="1"/>
  <c r="L164" i="3"/>
  <c r="N164" i="3" s="1"/>
  <c r="H164" i="3"/>
  <c r="L163" i="3"/>
  <c r="H163" i="3"/>
  <c r="L162" i="3"/>
  <c r="L161" i="3"/>
  <c r="H161" i="3"/>
  <c r="K159" i="3"/>
  <c r="G159" i="3"/>
  <c r="H159" i="3" s="1"/>
  <c r="L157" i="3"/>
  <c r="H156" i="3"/>
  <c r="L155" i="3"/>
  <c r="H155" i="3"/>
  <c r="H154" i="3"/>
  <c r="L152" i="3"/>
  <c r="L151" i="3"/>
  <c r="H151" i="3"/>
  <c r="H150" i="3"/>
  <c r="L149" i="3"/>
  <c r="H149" i="3"/>
  <c r="L148" i="3"/>
  <c r="N148" i="3" s="1"/>
  <c r="H148" i="3"/>
  <c r="L147" i="3"/>
  <c r="N147" i="3" s="1"/>
  <c r="H147" i="3"/>
  <c r="O147" i="3" s="1"/>
  <c r="N146" i="3"/>
  <c r="L146" i="3"/>
  <c r="H146" i="3"/>
  <c r="L145" i="3"/>
  <c r="H145" i="3"/>
  <c r="K311" i="1"/>
  <c r="G311" i="1"/>
  <c r="K256" i="1"/>
  <c r="G256" i="1"/>
  <c r="K201" i="1"/>
  <c r="G201" i="1"/>
  <c r="K214" i="2"/>
  <c r="J214" i="2"/>
  <c r="F214" i="2"/>
  <c r="H214" i="2" s="1"/>
  <c r="K213" i="2"/>
  <c r="J213" i="2"/>
  <c r="F213" i="2"/>
  <c r="H213" i="2" s="1"/>
  <c r="J212" i="2"/>
  <c r="G212" i="2"/>
  <c r="F212" i="2"/>
  <c r="J211" i="2"/>
  <c r="G211" i="2"/>
  <c r="F211" i="2"/>
  <c r="J210" i="2"/>
  <c r="G210" i="2"/>
  <c r="F210" i="2"/>
  <c r="J209" i="2"/>
  <c r="G209" i="2"/>
  <c r="F209" i="2"/>
  <c r="J208" i="2"/>
  <c r="G208" i="2"/>
  <c r="F208" i="2"/>
  <c r="L207" i="2"/>
  <c r="J207" i="2"/>
  <c r="F207" i="2"/>
  <c r="H207" i="2" s="1"/>
  <c r="K206" i="2"/>
  <c r="J206" i="2"/>
  <c r="F206" i="2"/>
  <c r="K205" i="2"/>
  <c r="J205" i="2"/>
  <c r="F205" i="2"/>
  <c r="K204" i="2"/>
  <c r="J204" i="2"/>
  <c r="F204" i="2"/>
  <c r="K202" i="2"/>
  <c r="K201" i="2"/>
  <c r="H201" i="2"/>
  <c r="G201" i="2"/>
  <c r="G206" i="2" s="1"/>
  <c r="L199" i="2"/>
  <c r="N199" i="2" s="1"/>
  <c r="H199" i="2"/>
  <c r="K198" i="2"/>
  <c r="L198" i="2" s="1"/>
  <c r="G198" i="2"/>
  <c r="H198" i="2" s="1"/>
  <c r="K197" i="2"/>
  <c r="L197" i="2" s="1"/>
  <c r="N197" i="2" s="1"/>
  <c r="G197" i="2"/>
  <c r="H197" i="2" s="1"/>
  <c r="K196" i="2"/>
  <c r="L196" i="2" s="1"/>
  <c r="G196" i="2"/>
  <c r="H196" i="2" s="1"/>
  <c r="F195" i="2"/>
  <c r="K194" i="2"/>
  <c r="L194" i="2" s="1"/>
  <c r="G194" i="2"/>
  <c r="H194" i="2" s="1"/>
  <c r="F194" i="2"/>
  <c r="K192" i="2"/>
  <c r="L192" i="2" s="1"/>
  <c r="N192" i="2" s="1"/>
  <c r="G192" i="2"/>
  <c r="H192" i="2" s="1"/>
  <c r="K191" i="2"/>
  <c r="G191" i="2"/>
  <c r="H191" i="2" s="1"/>
  <c r="L190" i="2"/>
  <c r="N190" i="2" s="1"/>
  <c r="H190" i="2"/>
  <c r="L189" i="2"/>
  <c r="N189" i="2" s="1"/>
  <c r="H189" i="2"/>
  <c r="L188" i="2"/>
  <c r="H188" i="2"/>
  <c r="L187" i="2"/>
  <c r="N187" i="2" s="1"/>
  <c r="H187" i="2"/>
  <c r="L186" i="2"/>
  <c r="H186" i="2"/>
  <c r="L185" i="2"/>
  <c r="N185" i="2" s="1"/>
  <c r="H185" i="2"/>
  <c r="L184" i="2"/>
  <c r="N184" i="2" s="1"/>
  <c r="H184" i="2"/>
  <c r="L183" i="2"/>
  <c r="H183" i="2"/>
  <c r="F140" i="2"/>
  <c r="F159" i="2"/>
  <c r="G144" i="2"/>
  <c r="K144" i="2"/>
  <c r="O213" i="2" l="1"/>
  <c r="L213" i="2"/>
  <c r="N213" i="2" s="1"/>
  <c r="H175" i="3"/>
  <c r="H235" i="3"/>
  <c r="H236" i="3"/>
  <c r="H237" i="3"/>
  <c r="H238" i="3"/>
  <c r="N238" i="3" s="1"/>
  <c r="O238" i="3" s="1"/>
  <c r="L173" i="3"/>
  <c r="N173" i="3" s="1"/>
  <c r="O173" i="3" s="1"/>
  <c r="L176" i="3"/>
  <c r="L177" i="3"/>
  <c r="L235" i="3"/>
  <c r="L236" i="3"/>
  <c r="N236" i="3" s="1"/>
  <c r="O236" i="3" s="1"/>
  <c r="L237" i="3"/>
  <c r="O210" i="3"/>
  <c r="O146" i="3"/>
  <c r="O164" i="3"/>
  <c r="O184" i="2"/>
  <c r="O185" i="2"/>
  <c r="O189" i="2"/>
  <c r="L211" i="3"/>
  <c r="L228" i="3"/>
  <c r="N228" i="3" s="1"/>
  <c r="N183" i="2"/>
  <c r="O183" i="2" s="1"/>
  <c r="N223" i="3"/>
  <c r="O223" i="3" s="1"/>
  <c r="N225" i="3"/>
  <c r="O225" i="3" s="1"/>
  <c r="O212" i="3"/>
  <c r="L216" i="3"/>
  <c r="N216" i="3" s="1"/>
  <c r="N213" i="3"/>
  <c r="H220" i="3"/>
  <c r="N162" i="3"/>
  <c r="O162" i="3" s="1"/>
  <c r="O150" i="3"/>
  <c r="O151" i="3"/>
  <c r="L156" i="3"/>
  <c r="N152" i="3"/>
  <c r="O152" i="3" s="1"/>
  <c r="N157" i="3"/>
  <c r="O157" i="3" s="1"/>
  <c r="N156" i="3"/>
  <c r="O156" i="3" s="1"/>
  <c r="N150" i="3"/>
  <c r="N154" i="3"/>
  <c r="O154" i="3" s="1"/>
  <c r="N155" i="3"/>
  <c r="O155" i="3" s="1"/>
  <c r="N149" i="3"/>
  <c r="O149" i="3" s="1"/>
  <c r="G160" i="3"/>
  <c r="G167" i="3"/>
  <c r="H167" i="3" s="1"/>
  <c r="G171" i="3"/>
  <c r="H171" i="3" s="1"/>
  <c r="G170" i="3"/>
  <c r="H170" i="3" s="1"/>
  <c r="G169" i="3"/>
  <c r="H221" i="3"/>
  <c r="N235" i="3"/>
  <c r="G233" i="3"/>
  <c r="H233" i="3" s="1"/>
  <c r="N221" i="3"/>
  <c r="O221" i="3" s="1"/>
  <c r="G232" i="3"/>
  <c r="H232" i="3" s="1"/>
  <c r="G231" i="3"/>
  <c r="H231" i="3" s="1"/>
  <c r="G229" i="3"/>
  <c r="H229" i="3" s="1"/>
  <c r="N224" i="3"/>
  <c r="O224" i="3" s="1"/>
  <c r="N218" i="3"/>
  <c r="O218" i="3" s="1"/>
  <c r="O234" i="3"/>
  <c r="O235" i="3"/>
  <c r="O239" i="3"/>
  <c r="O208" i="3"/>
  <c r="O213" i="3"/>
  <c r="N214" i="3"/>
  <c r="O214" i="3" s="1"/>
  <c r="N215" i="3"/>
  <c r="O215" i="3" s="1"/>
  <c r="N217" i="3"/>
  <c r="O217" i="3" s="1"/>
  <c r="N219" i="3"/>
  <c r="O219" i="3" s="1"/>
  <c r="K222" i="3"/>
  <c r="L222" i="3" s="1"/>
  <c r="H222" i="3"/>
  <c r="H227" i="3" s="1"/>
  <c r="N237" i="3"/>
  <c r="O237" i="3" s="1"/>
  <c r="O240" i="3"/>
  <c r="N241" i="3"/>
  <c r="N207" i="3"/>
  <c r="O207" i="3" s="1"/>
  <c r="K229" i="3"/>
  <c r="L229" i="3" s="1"/>
  <c r="N229" i="3" s="1"/>
  <c r="K231" i="3"/>
  <c r="L231" i="3" s="1"/>
  <c r="K232" i="3"/>
  <c r="L232" i="3" s="1"/>
  <c r="K233" i="3"/>
  <c r="L233" i="3" s="1"/>
  <c r="L159" i="3"/>
  <c r="N159" i="3" s="1"/>
  <c r="O159" i="3" s="1"/>
  <c r="H176" i="3"/>
  <c r="N176" i="3" s="1"/>
  <c r="O176" i="3" s="1"/>
  <c r="L166" i="3"/>
  <c r="N166" i="3" s="1"/>
  <c r="H169" i="3"/>
  <c r="H173" i="3"/>
  <c r="H177" i="3"/>
  <c r="H174" i="3"/>
  <c r="N174" i="3" s="1"/>
  <c r="O174" i="3" s="1"/>
  <c r="O179" i="3"/>
  <c r="N178" i="3"/>
  <c r="N163" i="3"/>
  <c r="O163" i="3" s="1"/>
  <c r="O172" i="3"/>
  <c r="H158" i="3"/>
  <c r="L158" i="3"/>
  <c r="N145" i="3"/>
  <c r="O145" i="3" s="1"/>
  <c r="O148" i="3"/>
  <c r="N172" i="3"/>
  <c r="N161" i="3"/>
  <c r="O161" i="3" s="1"/>
  <c r="N151" i="3"/>
  <c r="N153" i="3"/>
  <c r="O153" i="3" s="1"/>
  <c r="N175" i="3"/>
  <c r="O175" i="3" s="1"/>
  <c r="O178" i="3"/>
  <c r="N179" i="3"/>
  <c r="K167" i="3"/>
  <c r="L167" i="3" s="1"/>
  <c r="K169" i="3"/>
  <c r="L169" i="3" s="1"/>
  <c r="K170" i="3"/>
  <c r="L170" i="3" s="1"/>
  <c r="K171" i="3"/>
  <c r="L171" i="3" s="1"/>
  <c r="N194" i="2"/>
  <c r="N196" i="2"/>
  <c r="O196" i="2" s="1"/>
  <c r="N198" i="2"/>
  <c r="O198" i="2" s="1"/>
  <c r="G202" i="2"/>
  <c r="H202" i="2" s="1"/>
  <c r="G204" i="2"/>
  <c r="G205" i="2"/>
  <c r="H205" i="2" s="1"/>
  <c r="O188" i="2"/>
  <c r="O190" i="2"/>
  <c r="O194" i="2"/>
  <c r="G195" i="2"/>
  <c r="O197" i="2"/>
  <c r="O199" i="2"/>
  <c r="N186" i="2"/>
  <c r="O186" i="2" s="1"/>
  <c r="H193" i="2"/>
  <c r="L201" i="2"/>
  <c r="N201" i="2" s="1"/>
  <c r="L204" i="2"/>
  <c r="H206" i="2"/>
  <c r="K208" i="2"/>
  <c r="L208" i="2" s="1"/>
  <c r="H208" i="2"/>
  <c r="K209" i="2"/>
  <c r="L209" i="2" s="1"/>
  <c r="H209" i="2"/>
  <c r="K210" i="2"/>
  <c r="L210" i="2" s="1"/>
  <c r="H210" i="2"/>
  <c r="K211" i="2"/>
  <c r="L211" i="2" s="1"/>
  <c r="H211" i="2"/>
  <c r="K212" i="2"/>
  <c r="L212" i="2" s="1"/>
  <c r="H212" i="2"/>
  <c r="O212" i="2" s="1"/>
  <c r="O187" i="2"/>
  <c r="N188" i="2"/>
  <c r="O192" i="2"/>
  <c r="L202" i="2"/>
  <c r="L205" i="2"/>
  <c r="L191" i="2"/>
  <c r="N191" i="2" s="1"/>
  <c r="H204" i="2"/>
  <c r="L206" i="2"/>
  <c r="N207" i="2"/>
  <c r="O207" i="2" s="1"/>
  <c r="L214" i="2"/>
  <c r="N205" i="2" l="1"/>
  <c r="O205" i="2" s="1"/>
  <c r="O216" i="3"/>
  <c r="L220" i="3"/>
  <c r="N220" i="3" s="1"/>
  <c r="O220" i="3" s="1"/>
  <c r="O228" i="3"/>
  <c r="O201" i="2"/>
  <c r="N211" i="3"/>
  <c r="O211" i="3" s="1"/>
  <c r="N167" i="3"/>
  <c r="O167" i="3" s="1"/>
  <c r="N170" i="3"/>
  <c r="H160" i="3"/>
  <c r="H165" i="3" s="1"/>
  <c r="K160" i="3"/>
  <c r="L160" i="3" s="1"/>
  <c r="O229" i="3"/>
  <c r="N232" i="3"/>
  <c r="O232" i="3"/>
  <c r="N231" i="3"/>
  <c r="O231" i="3" s="1"/>
  <c r="N222" i="3"/>
  <c r="O222" i="3" s="1"/>
  <c r="H230" i="3"/>
  <c r="N177" i="3"/>
  <c r="O177" i="3" s="1"/>
  <c r="O166" i="3"/>
  <c r="N169" i="3"/>
  <c r="O169" i="3" s="1"/>
  <c r="N158" i="3"/>
  <c r="O158" i="3" s="1"/>
  <c r="O170" i="3"/>
  <c r="N206" i="2"/>
  <c r="N202" i="2"/>
  <c r="O202" i="2" s="1"/>
  <c r="L193" i="2"/>
  <c r="N193" i="2" s="1"/>
  <c r="H195" i="2"/>
  <c r="K195" i="2"/>
  <c r="L195" i="2" s="1"/>
  <c r="N211" i="2"/>
  <c r="O211" i="2" s="1"/>
  <c r="N209" i="2"/>
  <c r="O209" i="2" s="1"/>
  <c r="O206" i="2"/>
  <c r="N204" i="2"/>
  <c r="O204" i="2" s="1"/>
  <c r="N214" i="2"/>
  <c r="O214" i="2"/>
  <c r="N212" i="2"/>
  <c r="N210" i="2"/>
  <c r="O210" i="2" s="1"/>
  <c r="N208" i="2"/>
  <c r="O208" i="2" s="1"/>
  <c r="O191" i="2"/>
  <c r="N160" i="3" l="1"/>
  <c r="O160" i="3" s="1"/>
  <c r="L227" i="3"/>
  <c r="L230" i="3" s="1"/>
  <c r="L200" i="2"/>
  <c r="O193" i="2"/>
  <c r="L165" i="3"/>
  <c r="H248" i="3"/>
  <c r="H243" i="3"/>
  <c r="H168" i="3"/>
  <c r="H200" i="2"/>
  <c r="N195" i="2"/>
  <c r="O195" i="2" s="1"/>
  <c r="N227" i="3" l="1"/>
  <c r="O227" i="3" s="1"/>
  <c r="L168" i="3"/>
  <c r="L203" i="2"/>
  <c r="N165" i="3"/>
  <c r="O165" i="3" s="1"/>
  <c r="H250" i="3"/>
  <c r="H249" i="3"/>
  <c r="N230" i="3"/>
  <c r="O230" i="3" s="1"/>
  <c r="L248" i="3"/>
  <c r="L243" i="3"/>
  <c r="H245" i="3"/>
  <c r="H244" i="3"/>
  <c r="H181" i="3"/>
  <c r="H186" i="3"/>
  <c r="N168" i="3"/>
  <c r="O168" i="3" s="1"/>
  <c r="H203" i="2"/>
  <c r="N200" i="2"/>
  <c r="O200" i="2" s="1"/>
  <c r="L181" i="3" l="1"/>
  <c r="L186" i="3"/>
  <c r="N186" i="3" s="1"/>
  <c r="O186" i="3" s="1"/>
  <c r="N203" i="2"/>
  <c r="O203" i="2" s="1"/>
  <c r="L216" i="2"/>
  <c r="N243" i="3"/>
  <c r="O243" i="3" s="1"/>
  <c r="L245" i="3"/>
  <c r="N245" i="3" s="1"/>
  <c r="L244" i="3"/>
  <c r="N244" i="3" s="1"/>
  <c r="N248" i="3"/>
  <c r="O248" i="3" s="1"/>
  <c r="L250" i="3"/>
  <c r="N250" i="3" s="1"/>
  <c r="L249" i="3"/>
  <c r="N249" i="3" s="1"/>
  <c r="H251" i="3"/>
  <c r="H246" i="3"/>
  <c r="H188" i="3"/>
  <c r="H187" i="3"/>
  <c r="H183" i="3"/>
  <c r="H182" i="3"/>
  <c r="H216" i="2"/>
  <c r="L187" i="3" l="1"/>
  <c r="N187" i="3" s="1"/>
  <c r="O187" i="3" s="1"/>
  <c r="L188" i="3"/>
  <c r="N188" i="3" s="1"/>
  <c r="L182" i="3"/>
  <c r="N182" i="3" s="1"/>
  <c r="O182" i="3" s="1"/>
  <c r="L183" i="3"/>
  <c r="N183" i="3" s="1"/>
  <c r="O183" i="3" s="1"/>
  <c r="N181" i="3"/>
  <c r="O181" i="3" s="1"/>
  <c r="L217" i="2"/>
  <c r="L218" i="2"/>
  <c r="N216" i="2"/>
  <c r="O216" i="2" s="1"/>
  <c r="O245" i="3"/>
  <c r="L246" i="3"/>
  <c r="L251" i="3"/>
  <c r="N251" i="3" s="1"/>
  <c r="O244" i="3"/>
  <c r="O250" i="3"/>
  <c r="O249" i="3"/>
  <c r="H184" i="3"/>
  <c r="H189" i="3"/>
  <c r="H218" i="2"/>
  <c r="H217" i="2"/>
  <c r="O188" i="3" l="1"/>
  <c r="L189" i="3"/>
  <c r="N189" i="3" s="1"/>
  <c r="O189" i="3" s="1"/>
  <c r="N246" i="3"/>
  <c r="O246" i="3" s="1"/>
  <c r="L184" i="3"/>
  <c r="L219" i="2"/>
  <c r="O251" i="3"/>
  <c r="N217" i="2"/>
  <c r="O217" i="2" s="1"/>
  <c r="H219" i="2"/>
  <c r="N218" i="2"/>
  <c r="O218" i="2" s="1"/>
  <c r="N184" i="3" l="1"/>
  <c r="O184" i="3" s="1"/>
  <c r="N219" i="2"/>
  <c r="O219" i="2" s="1"/>
  <c r="L141" i="2" l="1"/>
  <c r="H141" i="2"/>
  <c r="N141" i="2" s="1"/>
  <c r="K141" i="2"/>
  <c r="G141" i="2"/>
  <c r="F141" i="2"/>
  <c r="K160" i="2"/>
  <c r="J160" i="2"/>
  <c r="F160" i="2"/>
  <c r="H160" i="2" s="1"/>
  <c r="L159" i="2"/>
  <c r="N159" i="2" s="1"/>
  <c r="K159" i="2"/>
  <c r="J159" i="2"/>
  <c r="H159" i="2"/>
  <c r="K158" i="2"/>
  <c r="J158" i="2"/>
  <c r="G158" i="2"/>
  <c r="F158" i="2"/>
  <c r="K157" i="2"/>
  <c r="J157" i="2"/>
  <c r="G157" i="2"/>
  <c r="F157" i="2"/>
  <c r="K156" i="2"/>
  <c r="J156" i="2"/>
  <c r="G156" i="2"/>
  <c r="F156" i="2"/>
  <c r="K155" i="2"/>
  <c r="J155" i="2"/>
  <c r="G155" i="2"/>
  <c r="F155" i="2"/>
  <c r="K154" i="2"/>
  <c r="J154" i="2"/>
  <c r="G154" i="2"/>
  <c r="F154" i="2"/>
  <c r="J153" i="2"/>
  <c r="L153" i="2" s="1"/>
  <c r="F153" i="2"/>
  <c r="H153" i="2" s="1"/>
  <c r="K152" i="2"/>
  <c r="J152" i="2"/>
  <c r="F152" i="2"/>
  <c r="K151" i="2"/>
  <c r="L151" i="2" s="1"/>
  <c r="J151" i="2"/>
  <c r="F151" i="2"/>
  <c r="K150" i="2"/>
  <c r="J150" i="2"/>
  <c r="F150" i="2"/>
  <c r="K148" i="2"/>
  <c r="L147" i="2"/>
  <c r="K147" i="2"/>
  <c r="G147" i="2"/>
  <c r="L145" i="2"/>
  <c r="N145" i="2" s="1"/>
  <c r="H145" i="2"/>
  <c r="L144" i="2"/>
  <c r="H144" i="2"/>
  <c r="L143" i="2"/>
  <c r="N143" i="2" s="1"/>
  <c r="K143" i="2"/>
  <c r="G143" i="2"/>
  <c r="H143" i="2" s="1"/>
  <c r="K142" i="2"/>
  <c r="L142" i="2" s="1"/>
  <c r="H142" i="2"/>
  <c r="G142" i="2"/>
  <c r="K140" i="2"/>
  <c r="H140" i="2"/>
  <c r="G140" i="2"/>
  <c r="L138" i="2"/>
  <c r="N138" i="2" s="1"/>
  <c r="K138" i="2"/>
  <c r="G138" i="2"/>
  <c r="H138" i="2" s="1"/>
  <c r="K137" i="2"/>
  <c r="G137" i="2"/>
  <c r="H137" i="2" s="1"/>
  <c r="L136" i="2"/>
  <c r="N136" i="2" s="1"/>
  <c r="H136" i="2"/>
  <c r="L135" i="2"/>
  <c r="H135" i="2"/>
  <c r="L134" i="2"/>
  <c r="N134" i="2" s="1"/>
  <c r="H134" i="2"/>
  <c r="L133" i="2"/>
  <c r="N133" i="2" s="1"/>
  <c r="H133" i="2"/>
  <c r="N132" i="2"/>
  <c r="O132" i="2" s="1"/>
  <c r="L132" i="2"/>
  <c r="H132" i="2"/>
  <c r="O131" i="2"/>
  <c r="L131" i="2"/>
  <c r="N131" i="2" s="1"/>
  <c r="H131" i="2"/>
  <c r="L130" i="2"/>
  <c r="H130" i="2"/>
  <c r="O130" i="2" s="1"/>
  <c r="L129" i="2"/>
  <c r="H129" i="2"/>
  <c r="G50" i="2"/>
  <c r="O141" i="2" l="1"/>
  <c r="O143" i="2"/>
  <c r="O138" i="2"/>
  <c r="L150" i="2"/>
  <c r="N153" i="2"/>
  <c r="L154" i="2"/>
  <c r="L155" i="2"/>
  <c r="L156" i="2"/>
  <c r="N156" i="2" s="1"/>
  <c r="L157" i="2"/>
  <c r="L158" i="2"/>
  <c r="L160" i="2"/>
  <c r="N160" i="2" s="1"/>
  <c r="L152" i="2"/>
  <c r="O136" i="2"/>
  <c r="O145" i="2"/>
  <c r="N157" i="2"/>
  <c r="H139" i="2"/>
  <c r="N130" i="2"/>
  <c r="G152" i="2"/>
  <c r="H152" i="2" s="1"/>
  <c r="G151" i="2"/>
  <c r="H151" i="2" s="1"/>
  <c r="N151" i="2" s="1"/>
  <c r="G150" i="2"/>
  <c r="H150" i="2" s="1"/>
  <c r="G148" i="2"/>
  <c r="H148" i="2" s="1"/>
  <c r="L148" i="2"/>
  <c r="N148" i="2" s="1"/>
  <c r="O159" i="2"/>
  <c r="N129" i="2"/>
  <c r="O133" i="2"/>
  <c r="O134" i="2"/>
  <c r="N135" i="2"/>
  <c r="O135" i="2" s="1"/>
  <c r="L137" i="2"/>
  <c r="N137" i="2" s="1"/>
  <c r="H147" i="2"/>
  <c r="H154" i="2"/>
  <c r="H155" i="2"/>
  <c r="H156" i="2"/>
  <c r="H157" i="2"/>
  <c r="H158" i="2"/>
  <c r="O158" i="2" s="1"/>
  <c r="O160" i="2"/>
  <c r="O129" i="2"/>
  <c r="N142" i="2"/>
  <c r="O142" i="2" s="1"/>
  <c r="N144" i="2"/>
  <c r="O144" i="2" s="1"/>
  <c r="O153" i="2"/>
  <c r="H253" i="1"/>
  <c r="F327" i="1"/>
  <c r="F307" i="1"/>
  <c r="F272" i="1"/>
  <c r="F252" i="1"/>
  <c r="K327" i="1"/>
  <c r="J327" i="1"/>
  <c r="L327" i="1" s="1"/>
  <c r="H327" i="1"/>
  <c r="K326" i="1"/>
  <c r="J326" i="1"/>
  <c r="L326" i="1" s="1"/>
  <c r="F326" i="1"/>
  <c r="H326" i="1" s="1"/>
  <c r="K325" i="1"/>
  <c r="L325" i="1" s="1"/>
  <c r="N325" i="1" s="1"/>
  <c r="J325" i="1"/>
  <c r="H325" i="1"/>
  <c r="O325" i="1" s="1"/>
  <c r="K324" i="1"/>
  <c r="L324" i="1" s="1"/>
  <c r="N324" i="1" s="1"/>
  <c r="J324" i="1"/>
  <c r="H324" i="1"/>
  <c r="J323" i="1"/>
  <c r="G323" i="1"/>
  <c r="H323" i="1" s="1"/>
  <c r="J322" i="1"/>
  <c r="G322" i="1"/>
  <c r="H322" i="1" s="1"/>
  <c r="J321" i="1"/>
  <c r="G321" i="1"/>
  <c r="H321" i="1" s="1"/>
  <c r="L320" i="1"/>
  <c r="N320" i="1" s="1"/>
  <c r="J320" i="1"/>
  <c r="H320" i="1"/>
  <c r="O320" i="1" s="1"/>
  <c r="J319" i="1"/>
  <c r="J318" i="1"/>
  <c r="J317" i="1"/>
  <c r="K314" i="1"/>
  <c r="K318" i="1" s="1"/>
  <c r="L318" i="1" s="1"/>
  <c r="G314" i="1"/>
  <c r="G319" i="1" s="1"/>
  <c r="H319" i="1" s="1"/>
  <c r="L312" i="1"/>
  <c r="N312" i="1" s="1"/>
  <c r="H312" i="1"/>
  <c r="O312" i="1" s="1"/>
  <c r="L311" i="1"/>
  <c r="H311" i="1"/>
  <c r="K310" i="1"/>
  <c r="L310" i="1" s="1"/>
  <c r="G310" i="1"/>
  <c r="H310" i="1" s="1"/>
  <c r="K309" i="1"/>
  <c r="L309" i="1" s="1"/>
  <c r="G309" i="1"/>
  <c r="H309" i="1" s="1"/>
  <c r="F308" i="1"/>
  <c r="K307" i="1"/>
  <c r="G307" i="1"/>
  <c r="H307" i="1" s="1"/>
  <c r="K305" i="1"/>
  <c r="L305" i="1" s="1"/>
  <c r="G305" i="1"/>
  <c r="H305" i="1" s="1"/>
  <c r="K304" i="1"/>
  <c r="G304" i="1"/>
  <c r="H304" i="1" s="1"/>
  <c r="L303" i="1"/>
  <c r="N303" i="1" s="1"/>
  <c r="H303" i="1"/>
  <c r="L302" i="1"/>
  <c r="N302" i="1" s="1"/>
  <c r="H302" i="1"/>
  <c r="L301" i="1"/>
  <c r="N301" i="1" s="1"/>
  <c r="H301" i="1"/>
  <c r="L300" i="1"/>
  <c r="N300" i="1" s="1"/>
  <c r="H300" i="1"/>
  <c r="O300" i="1" s="1"/>
  <c r="L299" i="1"/>
  <c r="N299" i="1" s="1"/>
  <c r="H299" i="1"/>
  <c r="L298" i="1"/>
  <c r="N298" i="1" s="1"/>
  <c r="H298" i="1"/>
  <c r="L297" i="1"/>
  <c r="N297" i="1" s="1"/>
  <c r="H297" i="1"/>
  <c r="L296" i="1"/>
  <c r="N296" i="1" s="1"/>
  <c r="H296" i="1"/>
  <c r="L295" i="1"/>
  <c r="H295" i="1"/>
  <c r="L253" i="1"/>
  <c r="O253" i="1" s="1"/>
  <c r="N253" i="1"/>
  <c r="K253" i="1"/>
  <c r="G253" i="1"/>
  <c r="F253" i="1"/>
  <c r="F197" i="1"/>
  <c r="K162" i="1"/>
  <c r="J162" i="1"/>
  <c r="F162" i="1"/>
  <c r="H162" i="1" s="1"/>
  <c r="K161" i="1"/>
  <c r="J161" i="1"/>
  <c r="L161" i="1" s="1"/>
  <c r="F161" i="1"/>
  <c r="H161" i="1" s="1"/>
  <c r="K160" i="1"/>
  <c r="L160" i="1" s="1"/>
  <c r="N160" i="1" s="1"/>
  <c r="J160" i="1"/>
  <c r="H160" i="1"/>
  <c r="K159" i="1"/>
  <c r="J159" i="1"/>
  <c r="H159" i="1"/>
  <c r="J158" i="1"/>
  <c r="G158" i="1"/>
  <c r="H158" i="1" s="1"/>
  <c r="J157" i="1"/>
  <c r="G157" i="1"/>
  <c r="K157" i="1" s="1"/>
  <c r="L157" i="1" s="1"/>
  <c r="J156" i="1"/>
  <c r="G156" i="1"/>
  <c r="H156" i="1" s="1"/>
  <c r="J155" i="1"/>
  <c r="L155" i="1" s="1"/>
  <c r="N155" i="1" s="1"/>
  <c r="H155" i="1"/>
  <c r="J154" i="1"/>
  <c r="J153" i="1"/>
  <c r="G153" i="1"/>
  <c r="H153" i="1" s="1"/>
  <c r="J152" i="1"/>
  <c r="K149" i="1"/>
  <c r="K150" i="1" s="1"/>
  <c r="G149" i="1"/>
  <c r="G152" i="1" s="1"/>
  <c r="H152" i="1" s="1"/>
  <c r="L147" i="1"/>
  <c r="H147" i="1"/>
  <c r="L146" i="1"/>
  <c r="H146" i="1"/>
  <c r="K145" i="1"/>
  <c r="L145" i="1" s="1"/>
  <c r="G145" i="1"/>
  <c r="H145" i="1" s="1"/>
  <c r="K144" i="1"/>
  <c r="L144" i="1" s="1"/>
  <c r="G144" i="1"/>
  <c r="H144" i="1" s="1"/>
  <c r="K143" i="1"/>
  <c r="G143" i="1"/>
  <c r="F143" i="1"/>
  <c r="K141" i="1"/>
  <c r="L141" i="1" s="1"/>
  <c r="G141" i="1"/>
  <c r="H141" i="1" s="1"/>
  <c r="K140" i="1"/>
  <c r="G140" i="1"/>
  <c r="H140" i="1" s="1"/>
  <c r="L139" i="1"/>
  <c r="N139" i="1" s="1"/>
  <c r="H139" i="1"/>
  <c r="L138" i="1"/>
  <c r="N138" i="1" s="1"/>
  <c r="H138" i="1"/>
  <c r="L137" i="1"/>
  <c r="N137" i="1" s="1"/>
  <c r="H137" i="1"/>
  <c r="L136" i="1"/>
  <c r="H136" i="1"/>
  <c r="L135" i="1"/>
  <c r="N135" i="1" s="1"/>
  <c r="H135" i="1"/>
  <c r="L134" i="1"/>
  <c r="N134" i="1" s="1"/>
  <c r="H134" i="1"/>
  <c r="L133" i="1"/>
  <c r="N133" i="1" s="1"/>
  <c r="H133" i="1"/>
  <c r="L132" i="1"/>
  <c r="N132" i="1" s="1"/>
  <c r="H132" i="1"/>
  <c r="L131" i="1"/>
  <c r="H131" i="1"/>
  <c r="F108" i="1"/>
  <c r="F217" i="1"/>
  <c r="H217" i="1" s="1"/>
  <c r="K217" i="1"/>
  <c r="J217" i="1"/>
  <c r="K216" i="1"/>
  <c r="J216" i="1"/>
  <c r="F216" i="1"/>
  <c r="H216" i="1" s="1"/>
  <c r="K215" i="1"/>
  <c r="J215" i="1"/>
  <c r="L215" i="1" s="1"/>
  <c r="H215" i="1"/>
  <c r="K214" i="1"/>
  <c r="J214" i="1"/>
  <c r="H214" i="1"/>
  <c r="J213" i="1"/>
  <c r="G213" i="1"/>
  <c r="K213" i="1" s="1"/>
  <c r="J212" i="1"/>
  <c r="G212" i="1"/>
  <c r="H212" i="1" s="1"/>
  <c r="J211" i="1"/>
  <c r="G211" i="1"/>
  <c r="H211" i="1" s="1"/>
  <c r="J210" i="1"/>
  <c r="L210" i="1" s="1"/>
  <c r="H210" i="1"/>
  <c r="J209" i="1"/>
  <c r="J208" i="1"/>
  <c r="J207" i="1"/>
  <c r="K204" i="1"/>
  <c r="K207" i="1" s="1"/>
  <c r="G204" i="1"/>
  <c r="G208" i="1" s="1"/>
  <c r="H208" i="1" s="1"/>
  <c r="L202" i="1"/>
  <c r="H202" i="1"/>
  <c r="L201" i="1"/>
  <c r="H201" i="1"/>
  <c r="K200" i="1"/>
  <c r="L200" i="1" s="1"/>
  <c r="G200" i="1"/>
  <c r="H200" i="1" s="1"/>
  <c r="L199" i="1"/>
  <c r="K199" i="1"/>
  <c r="G199" i="1"/>
  <c r="H199" i="1" s="1"/>
  <c r="K197" i="1"/>
  <c r="G197" i="1"/>
  <c r="K195" i="1"/>
  <c r="L195" i="1" s="1"/>
  <c r="G195" i="1"/>
  <c r="H195" i="1" s="1"/>
  <c r="K194" i="1"/>
  <c r="G194" i="1"/>
  <c r="H194" i="1" s="1"/>
  <c r="L193" i="1"/>
  <c r="N193" i="1" s="1"/>
  <c r="H193" i="1"/>
  <c r="L192" i="1"/>
  <c r="H192" i="1"/>
  <c r="L191" i="1"/>
  <c r="H191" i="1"/>
  <c r="L190" i="1"/>
  <c r="H190" i="1"/>
  <c r="L189" i="1"/>
  <c r="H189" i="1"/>
  <c r="L188" i="1"/>
  <c r="H188" i="1"/>
  <c r="L187" i="1"/>
  <c r="H187" i="1"/>
  <c r="L186" i="1"/>
  <c r="H186" i="1"/>
  <c r="L185" i="1"/>
  <c r="H185" i="1"/>
  <c r="N155" i="2" l="1"/>
  <c r="O299" i="1"/>
  <c r="O303" i="1"/>
  <c r="K323" i="1"/>
  <c r="L323" i="1" s="1"/>
  <c r="L304" i="1"/>
  <c r="K321" i="1"/>
  <c r="L321" i="1" s="1"/>
  <c r="N321" i="1" s="1"/>
  <c r="O321" i="1" s="1"/>
  <c r="O134" i="1"/>
  <c r="O296" i="1"/>
  <c r="O146" i="1"/>
  <c r="N152" i="2"/>
  <c r="O152" i="2" s="1"/>
  <c r="O157" i="2"/>
  <c r="O148" i="2"/>
  <c r="N147" i="2"/>
  <c r="O147" i="2" s="1"/>
  <c r="O156" i="2"/>
  <c r="N150" i="2"/>
  <c r="O150" i="2" s="1"/>
  <c r="H146" i="2"/>
  <c r="O137" i="2"/>
  <c r="O155" i="2"/>
  <c r="O151" i="2"/>
  <c r="N158" i="2"/>
  <c r="N154" i="2"/>
  <c r="O154" i="2" s="1"/>
  <c r="L139" i="2"/>
  <c r="N327" i="1"/>
  <c r="O326" i="1"/>
  <c r="N305" i="1"/>
  <c r="O305" i="1" s="1"/>
  <c r="G315" i="1"/>
  <c r="H315" i="1" s="1"/>
  <c r="H314" i="1"/>
  <c r="N323" i="1"/>
  <c r="L307" i="1"/>
  <c r="N307" i="1" s="1"/>
  <c r="G318" i="1"/>
  <c r="H318" i="1" s="1"/>
  <c r="N318" i="1" s="1"/>
  <c r="O324" i="1"/>
  <c r="H306" i="1"/>
  <c r="O302" i="1"/>
  <c r="N309" i="1"/>
  <c r="O309" i="1" s="1"/>
  <c r="O323" i="1"/>
  <c r="N295" i="1"/>
  <c r="O295" i="1" s="1"/>
  <c r="O301" i="1"/>
  <c r="N310" i="1"/>
  <c r="O310" i="1" s="1"/>
  <c r="N326" i="1"/>
  <c r="O297" i="1"/>
  <c r="O298" i="1"/>
  <c r="G308" i="1"/>
  <c r="N311" i="1"/>
  <c r="O311" i="1" s="1"/>
  <c r="K317" i="1"/>
  <c r="L317" i="1" s="1"/>
  <c r="O327" i="1"/>
  <c r="K315" i="1"/>
  <c r="L315" i="1" s="1"/>
  <c r="N315" i="1" s="1"/>
  <c r="G317" i="1"/>
  <c r="H317" i="1" s="1"/>
  <c r="K322" i="1"/>
  <c r="L322" i="1" s="1"/>
  <c r="N322" i="1" s="1"/>
  <c r="K319" i="1"/>
  <c r="L319" i="1" s="1"/>
  <c r="N319" i="1" s="1"/>
  <c r="L314" i="1"/>
  <c r="L140" i="1"/>
  <c r="H197" i="1"/>
  <c r="N131" i="1"/>
  <c r="O131" i="1" s="1"/>
  <c r="O147" i="1"/>
  <c r="O132" i="1"/>
  <c r="O135" i="1"/>
  <c r="N136" i="1"/>
  <c r="O136" i="1" s="1"/>
  <c r="O138" i="1"/>
  <c r="L150" i="1"/>
  <c r="K156" i="1"/>
  <c r="L156" i="1" s="1"/>
  <c r="N156" i="1" s="1"/>
  <c r="O156" i="1" s="1"/>
  <c r="L159" i="1"/>
  <c r="N159" i="1" s="1"/>
  <c r="O161" i="1"/>
  <c r="N147" i="1"/>
  <c r="K158" i="1"/>
  <c r="L158" i="1" s="1"/>
  <c r="N158" i="1" s="1"/>
  <c r="O158" i="1" s="1"/>
  <c r="N186" i="1"/>
  <c r="O186" i="1" s="1"/>
  <c r="N192" i="1"/>
  <c r="O133" i="1"/>
  <c r="H143" i="1"/>
  <c r="L143" i="1"/>
  <c r="N143" i="1" s="1"/>
  <c r="O143" i="1" s="1"/>
  <c r="L162" i="1"/>
  <c r="N162" i="1" s="1"/>
  <c r="N141" i="1"/>
  <c r="O141" i="1" s="1"/>
  <c r="N144" i="1"/>
  <c r="O144" i="1" s="1"/>
  <c r="G150" i="1"/>
  <c r="H150" i="1" s="1"/>
  <c r="H149" i="1"/>
  <c r="O137" i="1"/>
  <c r="N145" i="1"/>
  <c r="O145" i="1" s="1"/>
  <c r="O155" i="1"/>
  <c r="O160" i="1"/>
  <c r="N161" i="1"/>
  <c r="O139" i="1"/>
  <c r="O159" i="1"/>
  <c r="H142" i="1"/>
  <c r="K154" i="1"/>
  <c r="L154" i="1" s="1"/>
  <c r="L149" i="1"/>
  <c r="K153" i="1"/>
  <c r="L153" i="1" s="1"/>
  <c r="N153" i="1" s="1"/>
  <c r="G154" i="1"/>
  <c r="H154" i="1" s="1"/>
  <c r="H157" i="1"/>
  <c r="N146" i="1"/>
  <c r="K152" i="1"/>
  <c r="L152" i="1" s="1"/>
  <c r="N215" i="1"/>
  <c r="L217" i="1"/>
  <c r="N217" i="1" s="1"/>
  <c r="O187" i="1"/>
  <c r="N189" i="1"/>
  <c r="O189" i="1" s="1"/>
  <c r="L207" i="1"/>
  <c r="L213" i="1"/>
  <c r="N213" i="1" s="1"/>
  <c r="O213" i="1" s="1"/>
  <c r="L216" i="1"/>
  <c r="O216" i="1" s="1"/>
  <c r="N188" i="1"/>
  <c r="K211" i="1"/>
  <c r="L211" i="1" s="1"/>
  <c r="N211" i="1" s="1"/>
  <c r="H213" i="1"/>
  <c r="L214" i="1"/>
  <c r="N214" i="1" s="1"/>
  <c r="O214" i="1" s="1"/>
  <c r="O192" i="1"/>
  <c r="H196" i="1"/>
  <c r="N187" i="1"/>
  <c r="N190" i="1"/>
  <c r="O190" i="1" s="1"/>
  <c r="L194" i="1"/>
  <c r="N194" i="1" s="1"/>
  <c r="N195" i="1"/>
  <c r="O195" i="1" s="1"/>
  <c r="N200" i="1"/>
  <c r="O200" i="1" s="1"/>
  <c r="N202" i="1"/>
  <c r="O202" i="1" s="1"/>
  <c r="G205" i="1"/>
  <c r="H205" i="1" s="1"/>
  <c r="O188" i="1"/>
  <c r="N191" i="1"/>
  <c r="O191" i="1" s="1"/>
  <c r="N201" i="1"/>
  <c r="O201" i="1" s="1"/>
  <c r="N210" i="1"/>
  <c r="O210" i="1" s="1"/>
  <c r="O215" i="1"/>
  <c r="G198" i="1"/>
  <c r="L197" i="1"/>
  <c r="N197" i="1" s="1"/>
  <c r="N185" i="1"/>
  <c r="O185" i="1" s="1"/>
  <c r="N199" i="1"/>
  <c r="O199" i="1" s="1"/>
  <c r="O193" i="1"/>
  <c r="K205" i="1"/>
  <c r="L205" i="1" s="1"/>
  <c r="G207" i="1"/>
  <c r="H207" i="1" s="1"/>
  <c r="N207" i="1" s="1"/>
  <c r="K212" i="1"/>
  <c r="L212" i="1" s="1"/>
  <c r="N212" i="1" s="1"/>
  <c r="K209" i="1"/>
  <c r="L209" i="1" s="1"/>
  <c r="L204" i="1"/>
  <c r="N204" i="1" s="1"/>
  <c r="K208" i="1"/>
  <c r="L208" i="1" s="1"/>
  <c r="N208" i="1" s="1"/>
  <c r="G209" i="1"/>
  <c r="H209" i="1" s="1"/>
  <c r="H204" i="1"/>
  <c r="N314" i="1" l="1"/>
  <c r="O314" i="1" s="1"/>
  <c r="L306" i="1"/>
  <c r="N304" i="1"/>
  <c r="O304" i="1" s="1"/>
  <c r="O307" i="1"/>
  <c r="K308" i="1"/>
  <c r="L308" i="1" s="1"/>
  <c r="H308" i="1"/>
  <c r="H313" i="1" s="1"/>
  <c r="N149" i="1"/>
  <c r="O149" i="1" s="1"/>
  <c r="N150" i="1"/>
  <c r="O150" i="1" s="1"/>
  <c r="H149" i="2"/>
  <c r="N139" i="2"/>
  <c r="O139" i="2" s="1"/>
  <c r="O318" i="1"/>
  <c r="O319" i="1"/>
  <c r="N308" i="1"/>
  <c r="O308" i="1" s="1"/>
  <c r="O315" i="1"/>
  <c r="N317" i="1"/>
  <c r="O317" i="1" s="1"/>
  <c r="O322" i="1"/>
  <c r="L142" i="1"/>
  <c r="N140" i="1"/>
  <c r="O140" i="1" s="1"/>
  <c r="N216" i="1"/>
  <c r="O162" i="1"/>
  <c r="O153" i="1"/>
  <c r="N154" i="1"/>
  <c r="O154" i="1" s="1"/>
  <c r="H148" i="1"/>
  <c r="N157" i="1"/>
  <c r="O157" i="1" s="1"/>
  <c r="N152" i="1"/>
  <c r="O152" i="1"/>
  <c r="O211" i="1"/>
  <c r="O217" i="1"/>
  <c r="O197" i="1"/>
  <c r="L196" i="1"/>
  <c r="K198" i="1"/>
  <c r="L198" i="1" s="1"/>
  <c r="H198" i="1"/>
  <c r="H203" i="1" s="1"/>
  <c r="H206" i="1" s="1"/>
  <c r="H219" i="1" s="1"/>
  <c r="O194" i="1"/>
  <c r="N205" i="1"/>
  <c r="O208" i="1"/>
  <c r="O207" i="1"/>
  <c r="O204" i="1"/>
  <c r="O205" i="1"/>
  <c r="N209" i="1"/>
  <c r="O209" i="1" s="1"/>
  <c r="O212" i="1"/>
  <c r="N306" i="1" l="1"/>
  <c r="O306" i="1" s="1"/>
  <c r="L313" i="1"/>
  <c r="L316" i="1" s="1"/>
  <c r="N196" i="1"/>
  <c r="O196" i="1" s="1"/>
  <c r="L148" i="1"/>
  <c r="H162" i="2"/>
  <c r="H316" i="1"/>
  <c r="N142" i="1"/>
  <c r="O142" i="1" s="1"/>
  <c r="H151" i="1"/>
  <c r="N198" i="1"/>
  <c r="O198" i="1" s="1"/>
  <c r="L203" i="1"/>
  <c r="H221" i="1"/>
  <c r="H220" i="1"/>
  <c r="N148" i="1" l="1"/>
  <c r="O148" i="1" s="1"/>
  <c r="N313" i="1"/>
  <c r="O313" i="1" s="1"/>
  <c r="L206" i="1"/>
  <c r="L151" i="1"/>
  <c r="H164" i="2"/>
  <c r="H163" i="2"/>
  <c r="N316" i="1"/>
  <c r="O316" i="1" s="1"/>
  <c r="L329" i="1"/>
  <c r="H329" i="1"/>
  <c r="H164" i="1"/>
  <c r="N203" i="1"/>
  <c r="O203" i="1" s="1"/>
  <c r="H222" i="1"/>
  <c r="L219" i="1" l="1"/>
  <c r="N206" i="1"/>
  <c r="O206" i="1" s="1"/>
  <c r="L164" i="1"/>
  <c r="N151" i="1"/>
  <c r="O151" i="1" s="1"/>
  <c r="H165" i="2"/>
  <c r="H331" i="1"/>
  <c r="H330" i="1"/>
  <c r="N329" i="1"/>
  <c r="O329" i="1" s="1"/>
  <c r="L331" i="1"/>
  <c r="L330" i="1"/>
  <c r="H166" i="1"/>
  <c r="H165" i="1"/>
  <c r="H332" i="1" l="1"/>
  <c r="N219" i="1"/>
  <c r="O219" i="1" s="1"/>
  <c r="L220" i="1"/>
  <c r="L221" i="1"/>
  <c r="N221" i="1" s="1"/>
  <c r="O221" i="1" s="1"/>
  <c r="L165" i="1"/>
  <c r="N165" i="1" s="1"/>
  <c r="O165" i="1" s="1"/>
  <c r="L166" i="1"/>
  <c r="N166" i="1" s="1"/>
  <c r="O166" i="1" s="1"/>
  <c r="N164" i="1"/>
  <c r="O164" i="1" s="1"/>
  <c r="N331" i="1"/>
  <c r="O331" i="1" s="1"/>
  <c r="N330" i="1"/>
  <c r="O330" i="1" s="1"/>
  <c r="L332" i="1"/>
  <c r="H167" i="1"/>
  <c r="N332" i="1" l="1"/>
  <c r="O332" i="1" s="1"/>
  <c r="L222" i="1"/>
  <c r="N222" i="1" s="1"/>
  <c r="O222" i="1" s="1"/>
  <c r="N220" i="1"/>
  <c r="O220" i="1" s="1"/>
  <c r="L167" i="1"/>
  <c r="N167" i="1" l="1"/>
  <c r="O167" i="1" s="1"/>
  <c r="J272" i="1"/>
  <c r="J271" i="1"/>
  <c r="J270" i="1"/>
  <c r="J269" i="1"/>
  <c r="J268" i="1"/>
  <c r="J267" i="1"/>
  <c r="J266" i="1"/>
  <c r="J265" i="1"/>
  <c r="J264" i="1"/>
  <c r="J263" i="1"/>
  <c r="J262" i="1"/>
  <c r="L84" i="3" l="1"/>
  <c r="K100" i="3"/>
  <c r="L100" i="3" s="1"/>
  <c r="K99" i="3"/>
  <c r="L99" i="3" s="1"/>
  <c r="G100" i="3"/>
  <c r="G99" i="3"/>
  <c r="H99" i="3" s="1"/>
  <c r="K89" i="3"/>
  <c r="K90" i="3"/>
  <c r="L90" i="3" s="1"/>
  <c r="K91" i="3"/>
  <c r="K92" i="3"/>
  <c r="K93" i="3"/>
  <c r="K94" i="3"/>
  <c r="K95" i="3"/>
  <c r="K96" i="3"/>
  <c r="L96" i="3" s="1"/>
  <c r="K88" i="3"/>
  <c r="G89" i="3"/>
  <c r="G90" i="3"/>
  <c r="H90" i="3" s="1"/>
  <c r="G91" i="3"/>
  <c r="H91" i="3" s="1"/>
  <c r="G92" i="3"/>
  <c r="H92" i="3" s="1"/>
  <c r="G93" i="3"/>
  <c r="H93" i="3" s="1"/>
  <c r="G94" i="3"/>
  <c r="G95" i="3"/>
  <c r="H95" i="3" s="1"/>
  <c r="G96" i="3"/>
  <c r="H96" i="3" s="1"/>
  <c r="G88" i="3"/>
  <c r="H88" i="3" s="1"/>
  <c r="J117" i="3"/>
  <c r="L117" i="3" s="1"/>
  <c r="F117" i="3"/>
  <c r="H117" i="3" s="1"/>
  <c r="K115" i="3"/>
  <c r="J115" i="3"/>
  <c r="G115" i="3"/>
  <c r="F115" i="3"/>
  <c r="K114" i="3"/>
  <c r="J114" i="3"/>
  <c r="G114" i="3"/>
  <c r="F114" i="3"/>
  <c r="K113" i="3"/>
  <c r="J113" i="3"/>
  <c r="G113" i="3"/>
  <c r="F113" i="3"/>
  <c r="K112" i="3"/>
  <c r="J112" i="3"/>
  <c r="G112" i="3"/>
  <c r="F112" i="3"/>
  <c r="K111" i="3"/>
  <c r="J111" i="3"/>
  <c r="G111" i="3"/>
  <c r="F111" i="3"/>
  <c r="J110" i="3"/>
  <c r="L110" i="3" s="1"/>
  <c r="F110" i="3"/>
  <c r="H110" i="3" s="1"/>
  <c r="J109" i="3"/>
  <c r="F109" i="3"/>
  <c r="J108" i="3"/>
  <c r="F108" i="3"/>
  <c r="J107" i="3"/>
  <c r="F107" i="3"/>
  <c r="K104" i="3"/>
  <c r="K107" i="3" s="1"/>
  <c r="G104" i="3"/>
  <c r="G109" i="3" s="1"/>
  <c r="L102" i="3"/>
  <c r="H102" i="3"/>
  <c r="L101" i="3"/>
  <c r="H101" i="3"/>
  <c r="H100" i="3"/>
  <c r="K98" i="3"/>
  <c r="G98" i="3"/>
  <c r="H94" i="3"/>
  <c r="L91" i="3"/>
  <c r="L89" i="3"/>
  <c r="H89" i="3"/>
  <c r="L87" i="3"/>
  <c r="H87" i="3"/>
  <c r="L86" i="3"/>
  <c r="H86" i="3"/>
  <c r="L85" i="3"/>
  <c r="H85" i="3"/>
  <c r="H84" i="3"/>
  <c r="L88" i="3" l="1"/>
  <c r="N88" i="3" s="1"/>
  <c r="O88" i="3" s="1"/>
  <c r="L95" i="3"/>
  <c r="N87" i="3"/>
  <c r="O87" i="3" s="1"/>
  <c r="L104" i="3"/>
  <c r="N104" i="3" s="1"/>
  <c r="H112" i="3"/>
  <c r="L113" i="3"/>
  <c r="K109" i="3"/>
  <c r="L109" i="3" s="1"/>
  <c r="N85" i="3"/>
  <c r="O85" i="3" s="1"/>
  <c r="N86" i="3"/>
  <c r="O86" i="3" s="1"/>
  <c r="O89" i="3"/>
  <c r="L92" i="3"/>
  <c r="L114" i="3"/>
  <c r="H109" i="3"/>
  <c r="L111" i="3"/>
  <c r="H111" i="3"/>
  <c r="H114" i="3"/>
  <c r="L115" i="3"/>
  <c r="L107" i="3"/>
  <c r="L112" i="3"/>
  <c r="H113" i="3"/>
  <c r="N89" i="3"/>
  <c r="H104" i="3"/>
  <c r="G107" i="3"/>
  <c r="H107" i="3" s="1"/>
  <c r="K105" i="3"/>
  <c r="L105" i="3" s="1"/>
  <c r="K108" i="3"/>
  <c r="L108" i="3" s="1"/>
  <c r="N101" i="3"/>
  <c r="N102" i="3"/>
  <c r="O102" i="3" s="1"/>
  <c r="O117" i="3"/>
  <c r="N117" i="3"/>
  <c r="N84" i="3"/>
  <c r="O84" i="3" s="1"/>
  <c r="N110" i="3"/>
  <c r="O110" i="3" s="1"/>
  <c r="N91" i="3"/>
  <c r="O91" i="3" s="1"/>
  <c r="N92" i="3"/>
  <c r="O92" i="3" s="1"/>
  <c r="N90" i="3"/>
  <c r="O90" i="3"/>
  <c r="L94" i="3"/>
  <c r="N95" i="3"/>
  <c r="O95" i="3" s="1"/>
  <c r="H97" i="3"/>
  <c r="N100" i="3"/>
  <c r="O100" i="3" s="1"/>
  <c r="L93" i="3"/>
  <c r="H115" i="3"/>
  <c r="N96" i="3"/>
  <c r="O96" i="3" s="1"/>
  <c r="N99" i="3"/>
  <c r="O99" i="3" s="1"/>
  <c r="G108" i="3"/>
  <c r="H108" i="3" s="1"/>
  <c r="G105" i="3"/>
  <c r="H105" i="3" s="1"/>
  <c r="O101" i="3"/>
  <c r="N113" i="3" l="1"/>
  <c r="O113" i="3" s="1"/>
  <c r="N114" i="3"/>
  <c r="O114" i="3" s="1"/>
  <c r="N111" i="3"/>
  <c r="O111" i="3" s="1"/>
  <c r="N112" i="3"/>
  <c r="O112" i="3" s="1"/>
  <c r="N107" i="3"/>
  <c r="O107" i="3" s="1"/>
  <c r="O104" i="3"/>
  <c r="N93" i="3"/>
  <c r="O93" i="3" s="1"/>
  <c r="L97" i="3"/>
  <c r="N108" i="3"/>
  <c r="O108" i="3" s="1"/>
  <c r="N105" i="3"/>
  <c r="O105" i="3" s="1"/>
  <c r="N115" i="3"/>
  <c r="O115" i="3" s="1"/>
  <c r="N94" i="3"/>
  <c r="O94" i="3" s="1"/>
  <c r="N97" i="3" l="1"/>
  <c r="O97" i="3" s="1"/>
  <c r="K272" i="1" l="1"/>
  <c r="L272" i="1" s="1"/>
  <c r="H272" i="1"/>
  <c r="K271" i="1"/>
  <c r="F271" i="1"/>
  <c r="H271" i="1" s="1"/>
  <c r="K270" i="1"/>
  <c r="L270" i="1" s="1"/>
  <c r="H270" i="1"/>
  <c r="K269" i="1"/>
  <c r="L269" i="1" s="1"/>
  <c r="H269" i="1"/>
  <c r="G268" i="1"/>
  <c r="G267" i="1"/>
  <c r="G266" i="1"/>
  <c r="L265" i="1"/>
  <c r="H265" i="1"/>
  <c r="K259" i="1"/>
  <c r="K264" i="1" s="1"/>
  <c r="G259" i="1"/>
  <c r="L257" i="1"/>
  <c r="H257" i="1"/>
  <c r="L256" i="1"/>
  <c r="H256" i="1"/>
  <c r="K255" i="1"/>
  <c r="L255" i="1" s="1"/>
  <c r="G255" i="1"/>
  <c r="H255" i="1" s="1"/>
  <c r="K254" i="1"/>
  <c r="L254" i="1" s="1"/>
  <c r="G254" i="1"/>
  <c r="H254" i="1" s="1"/>
  <c r="K252" i="1"/>
  <c r="G252" i="1"/>
  <c r="K250" i="1"/>
  <c r="L250" i="1" s="1"/>
  <c r="G250" i="1"/>
  <c r="H250" i="1" s="1"/>
  <c r="K249" i="1"/>
  <c r="G249" i="1"/>
  <c r="H249" i="1" s="1"/>
  <c r="L248" i="1"/>
  <c r="H248" i="1"/>
  <c r="L247" i="1"/>
  <c r="H247" i="1"/>
  <c r="L246" i="1"/>
  <c r="H246" i="1"/>
  <c r="L245" i="1"/>
  <c r="H245" i="1"/>
  <c r="L244" i="1"/>
  <c r="H244" i="1"/>
  <c r="L243" i="1"/>
  <c r="H243" i="1"/>
  <c r="L242" i="1"/>
  <c r="H242" i="1"/>
  <c r="L241" i="1"/>
  <c r="H241" i="1"/>
  <c r="L240" i="1"/>
  <c r="H240" i="1"/>
  <c r="N245" i="1" l="1"/>
  <c r="O245" i="1" s="1"/>
  <c r="O243" i="1"/>
  <c r="N246" i="1"/>
  <c r="O246" i="1" s="1"/>
  <c r="N242" i="1"/>
  <c r="N247" i="1"/>
  <c r="O247" i="1" s="1"/>
  <c r="O242" i="1"/>
  <c r="N257" i="1"/>
  <c r="O257" i="1" s="1"/>
  <c r="L249" i="1"/>
  <c r="N240" i="1"/>
  <c r="O240" i="1" s="1"/>
  <c r="N243" i="1"/>
  <c r="N244" i="1"/>
  <c r="O244" i="1" s="1"/>
  <c r="N248" i="1"/>
  <c r="O248" i="1" s="1"/>
  <c r="N265" i="1"/>
  <c r="O265" i="1" s="1"/>
  <c r="N269" i="1"/>
  <c r="O269" i="1" s="1"/>
  <c r="N256" i="1"/>
  <c r="O256" i="1" s="1"/>
  <c r="L252" i="1"/>
  <c r="K260" i="1"/>
  <c r="L260" i="1" s="1"/>
  <c r="L259" i="1"/>
  <c r="H267" i="1"/>
  <c r="K263" i="1"/>
  <c r="L263" i="1" s="1"/>
  <c r="H251" i="1"/>
  <c r="N254" i="1"/>
  <c r="O254" i="1" s="1"/>
  <c r="G264" i="1"/>
  <c r="H264" i="1" s="1"/>
  <c r="G263" i="1"/>
  <c r="H263" i="1" s="1"/>
  <c r="G262" i="1"/>
  <c r="H262" i="1" s="1"/>
  <c r="G260" i="1"/>
  <c r="H260" i="1" s="1"/>
  <c r="N241" i="1"/>
  <c r="O241" i="1" s="1"/>
  <c r="H252" i="1"/>
  <c r="K266" i="1"/>
  <c r="L266" i="1" s="1"/>
  <c r="H266" i="1"/>
  <c r="N250" i="1"/>
  <c r="O250" i="1" s="1"/>
  <c r="K268" i="1"/>
  <c r="L268" i="1" s="1"/>
  <c r="H259" i="1"/>
  <c r="H268" i="1"/>
  <c r="N255" i="1"/>
  <c r="O255" i="1" s="1"/>
  <c r="N270" i="1"/>
  <c r="O270" i="1" s="1"/>
  <c r="N272" i="1"/>
  <c r="L264" i="1"/>
  <c r="K262" i="1"/>
  <c r="L262" i="1" s="1"/>
  <c r="L271" i="1"/>
  <c r="O272" i="1"/>
  <c r="K267" i="1"/>
  <c r="L267" i="1" s="1"/>
  <c r="N259" i="1" l="1"/>
  <c r="O259" i="1" s="1"/>
  <c r="N260" i="1"/>
  <c r="O260" i="1" s="1"/>
  <c r="N263" i="1"/>
  <c r="O263" i="1" s="1"/>
  <c r="N249" i="1"/>
  <c r="O249" i="1" s="1"/>
  <c r="L251" i="1"/>
  <c r="N262" i="1"/>
  <c r="O262" i="1" s="1"/>
  <c r="N266" i="1"/>
  <c r="O266" i="1" s="1"/>
  <c r="H258" i="1"/>
  <c r="N271" i="1"/>
  <c r="N264" i="1"/>
  <c r="O264" i="1" s="1"/>
  <c r="N267" i="1"/>
  <c r="O267" i="1" s="1"/>
  <c r="N252" i="1"/>
  <c r="O252" i="1" s="1"/>
  <c r="O271" i="1"/>
  <c r="N268" i="1"/>
  <c r="O268" i="1" s="1"/>
  <c r="L258" i="1" l="1"/>
  <c r="N251" i="1"/>
  <c r="O251" i="1" s="1"/>
  <c r="H261" i="1"/>
  <c r="N258" i="1" l="1"/>
  <c r="O258" i="1" s="1"/>
  <c r="L261" i="1"/>
  <c r="H274" i="1"/>
  <c r="L274" i="1" l="1"/>
  <c r="N261" i="1"/>
  <c r="O261" i="1" s="1"/>
  <c r="H276" i="1"/>
  <c r="H275" i="1"/>
  <c r="L275" i="1" l="1"/>
  <c r="L276" i="1"/>
  <c r="N274" i="1"/>
  <c r="O274" i="1" s="1"/>
  <c r="H277" i="1"/>
  <c r="N275" i="1" l="1"/>
  <c r="O275" i="1" s="1"/>
  <c r="L277" i="1"/>
  <c r="N276" i="1"/>
  <c r="O276" i="1" s="1"/>
  <c r="N277" i="1" l="1"/>
  <c r="O277" i="1" s="1"/>
  <c r="K54" i="3" l="1"/>
  <c r="G54" i="3"/>
  <c r="K106" i="2" l="1"/>
  <c r="J106" i="2"/>
  <c r="F106" i="2"/>
  <c r="H106" i="2" s="1"/>
  <c r="K105" i="2"/>
  <c r="J104" i="2"/>
  <c r="G104" i="2"/>
  <c r="F104" i="2"/>
  <c r="J103" i="2"/>
  <c r="G103" i="2"/>
  <c r="F103" i="2"/>
  <c r="J102" i="2"/>
  <c r="G102" i="2"/>
  <c r="F102" i="2"/>
  <c r="J101" i="2"/>
  <c r="G101" i="2"/>
  <c r="F101" i="2"/>
  <c r="J100" i="2"/>
  <c r="G100" i="2"/>
  <c r="F100" i="2"/>
  <c r="J99" i="2"/>
  <c r="L99" i="2" s="1"/>
  <c r="F99" i="2"/>
  <c r="H99" i="2" s="1"/>
  <c r="J98" i="2"/>
  <c r="F98" i="2"/>
  <c r="J97" i="2"/>
  <c r="F97" i="2"/>
  <c r="J96" i="2"/>
  <c r="F96" i="2"/>
  <c r="K93" i="2"/>
  <c r="K96" i="2" s="1"/>
  <c r="G93" i="2"/>
  <c r="H93" i="2" s="1"/>
  <c r="L91" i="2"/>
  <c r="H91" i="2"/>
  <c r="H90" i="2"/>
  <c r="K89" i="2"/>
  <c r="L89" i="2" s="1"/>
  <c r="G89" i="2"/>
  <c r="H89" i="2" s="1"/>
  <c r="K88" i="2"/>
  <c r="L88" i="2" s="1"/>
  <c r="G88" i="2"/>
  <c r="H88" i="2" s="1"/>
  <c r="K87" i="2"/>
  <c r="G87" i="2"/>
  <c r="K85" i="2"/>
  <c r="L85" i="2" s="1"/>
  <c r="G85" i="2"/>
  <c r="H85" i="2" s="1"/>
  <c r="K84" i="2"/>
  <c r="G84" i="2"/>
  <c r="H84" i="2" s="1"/>
  <c r="L83" i="2"/>
  <c r="H83" i="2"/>
  <c r="L82" i="2"/>
  <c r="H82" i="2"/>
  <c r="L81" i="2"/>
  <c r="H81" i="2"/>
  <c r="L80" i="2"/>
  <c r="H80" i="2"/>
  <c r="L79" i="2"/>
  <c r="H79" i="2"/>
  <c r="L78" i="2"/>
  <c r="H78" i="2"/>
  <c r="L77" i="2"/>
  <c r="H77" i="2"/>
  <c r="L76" i="2"/>
  <c r="H76" i="2"/>
  <c r="O78" i="2" l="1"/>
  <c r="N78" i="2"/>
  <c r="K101" i="2"/>
  <c r="L101" i="2" s="1"/>
  <c r="H101" i="2"/>
  <c r="O77" i="2"/>
  <c r="N81" i="2"/>
  <c r="O81" i="2" s="1"/>
  <c r="L96" i="2"/>
  <c r="L106" i="2"/>
  <c r="L84" i="2"/>
  <c r="N89" i="2"/>
  <c r="O89" i="2" s="1"/>
  <c r="N85" i="2"/>
  <c r="O85" i="2" s="1"/>
  <c r="K104" i="2"/>
  <c r="L104" i="2" s="1"/>
  <c r="K94" i="2"/>
  <c r="L94" i="2" s="1"/>
  <c r="K100" i="2"/>
  <c r="L100" i="2" s="1"/>
  <c r="H86" i="2"/>
  <c r="N77" i="2"/>
  <c r="N79" i="2"/>
  <c r="O79" i="2" s="1"/>
  <c r="N80" i="2"/>
  <c r="O80" i="2" s="1"/>
  <c r="N90" i="2"/>
  <c r="O90" i="2"/>
  <c r="N76" i="2"/>
  <c r="O76" i="2" s="1"/>
  <c r="N82" i="2"/>
  <c r="O82" i="2" s="1"/>
  <c r="K102" i="2"/>
  <c r="L102" i="2" s="1"/>
  <c r="H102" i="2"/>
  <c r="N83" i="2"/>
  <c r="O83" i="2" s="1"/>
  <c r="H103" i="2"/>
  <c r="K103" i="2"/>
  <c r="L103" i="2" s="1"/>
  <c r="N88" i="2"/>
  <c r="O88" i="2" s="1"/>
  <c r="N91" i="2"/>
  <c r="O91" i="2" s="1"/>
  <c r="K98" i="2"/>
  <c r="L98" i="2" s="1"/>
  <c r="L93" i="2"/>
  <c r="K97" i="2"/>
  <c r="L97" i="2" s="1"/>
  <c r="N99" i="2"/>
  <c r="O99" i="2" s="1"/>
  <c r="G97" i="2"/>
  <c r="H97" i="2" s="1"/>
  <c r="G98" i="2"/>
  <c r="H98" i="2" s="1"/>
  <c r="G94" i="2"/>
  <c r="H94" i="2" s="1"/>
  <c r="G96" i="2"/>
  <c r="H96" i="2" s="1"/>
  <c r="H100" i="2"/>
  <c r="H104" i="2"/>
  <c r="L86" i="2" l="1"/>
  <c r="N106" i="2"/>
  <c r="N101" i="2"/>
  <c r="O101" i="2" s="1"/>
  <c r="O106" i="2"/>
  <c r="N84" i="2"/>
  <c r="O84" i="2" s="1"/>
  <c r="O104" i="2"/>
  <c r="N94" i="2"/>
  <c r="O94" i="2" s="1"/>
  <c r="N102" i="2"/>
  <c r="O102" i="2" s="1"/>
  <c r="N104" i="2"/>
  <c r="N93" i="2"/>
  <c r="O93" i="2" s="1"/>
  <c r="N98" i="2"/>
  <c r="O98" i="2" s="1"/>
  <c r="N100" i="2"/>
  <c r="O100" i="2" s="1"/>
  <c r="N97" i="2"/>
  <c r="O97" i="2" s="1"/>
  <c r="N103" i="2"/>
  <c r="O103" i="2" s="1"/>
  <c r="N96" i="2"/>
  <c r="O96" i="2" s="1"/>
  <c r="N86" i="2" l="1"/>
  <c r="O86" i="2" s="1"/>
  <c r="K108" i="1" l="1"/>
  <c r="J108" i="1"/>
  <c r="H108" i="1"/>
  <c r="K107" i="1"/>
  <c r="J107" i="1"/>
  <c r="F107" i="1"/>
  <c r="H107" i="1" s="1"/>
  <c r="K106" i="1"/>
  <c r="J106" i="1"/>
  <c r="H106" i="1"/>
  <c r="K105" i="1"/>
  <c r="J105" i="1"/>
  <c r="H105" i="1"/>
  <c r="J104" i="1"/>
  <c r="G104" i="1"/>
  <c r="J103" i="1"/>
  <c r="G103" i="1"/>
  <c r="J102" i="1"/>
  <c r="G102" i="1"/>
  <c r="J101" i="1"/>
  <c r="L101" i="1" s="1"/>
  <c r="H101" i="1"/>
  <c r="J100" i="1"/>
  <c r="J99" i="1"/>
  <c r="J98" i="1"/>
  <c r="K95" i="1"/>
  <c r="G95" i="1"/>
  <c r="G100" i="1" s="1"/>
  <c r="H100" i="1" s="1"/>
  <c r="L93" i="1"/>
  <c r="H93" i="1"/>
  <c r="H92" i="1"/>
  <c r="K91" i="1"/>
  <c r="L91" i="1" s="1"/>
  <c r="G91" i="1"/>
  <c r="H91" i="1" s="1"/>
  <c r="K90" i="1"/>
  <c r="L90" i="1" s="1"/>
  <c r="G90" i="1"/>
  <c r="H90" i="1" s="1"/>
  <c r="K89" i="1"/>
  <c r="G89" i="1"/>
  <c r="F89" i="1"/>
  <c r="K87" i="1"/>
  <c r="L87" i="1" s="1"/>
  <c r="G87" i="1"/>
  <c r="H87" i="1" s="1"/>
  <c r="K86" i="1"/>
  <c r="G86" i="1"/>
  <c r="H86" i="1" s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L77" i="1"/>
  <c r="H77" i="1"/>
  <c r="K104" i="1" l="1"/>
  <c r="L104" i="1" s="1"/>
  <c r="O79" i="1"/>
  <c r="N93" i="1"/>
  <c r="O93" i="1" s="1"/>
  <c r="H89" i="1"/>
  <c r="O80" i="1"/>
  <c r="N79" i="1"/>
  <c r="L89" i="1"/>
  <c r="L105" i="1"/>
  <c r="N78" i="1"/>
  <c r="O78" i="1" s="1"/>
  <c r="O92" i="1"/>
  <c r="N92" i="1"/>
  <c r="L108" i="1"/>
  <c r="L86" i="1"/>
  <c r="H95" i="1"/>
  <c r="K103" i="1"/>
  <c r="L103" i="1" s="1"/>
  <c r="N83" i="1"/>
  <c r="O83" i="1" s="1"/>
  <c r="N87" i="1"/>
  <c r="O87" i="1" s="1"/>
  <c r="N91" i="1"/>
  <c r="O91" i="1" s="1"/>
  <c r="N82" i="1"/>
  <c r="O82" i="1" s="1"/>
  <c r="H88" i="1"/>
  <c r="N77" i="1"/>
  <c r="O77" i="1" s="1"/>
  <c r="N81" i="1"/>
  <c r="O81" i="1" s="1"/>
  <c r="N85" i="1"/>
  <c r="O85" i="1" s="1"/>
  <c r="N90" i="1"/>
  <c r="O90" i="1" s="1"/>
  <c r="N84" i="1"/>
  <c r="O84" i="1" s="1"/>
  <c r="N101" i="1"/>
  <c r="O101" i="1" s="1"/>
  <c r="L106" i="1"/>
  <c r="L107" i="1"/>
  <c r="N80" i="1"/>
  <c r="H102" i="1"/>
  <c r="K102" i="1"/>
  <c r="L102" i="1" s="1"/>
  <c r="K100" i="1"/>
  <c r="L100" i="1" s="1"/>
  <c r="K99" i="1"/>
  <c r="L99" i="1" s="1"/>
  <c r="K98" i="1"/>
  <c r="L98" i="1" s="1"/>
  <c r="K96" i="1"/>
  <c r="L96" i="1" s="1"/>
  <c r="H104" i="1"/>
  <c r="L95" i="1"/>
  <c r="G96" i="1"/>
  <c r="H96" i="1" s="1"/>
  <c r="G98" i="1"/>
  <c r="H98" i="1" s="1"/>
  <c r="G99" i="1"/>
  <c r="H99" i="1" s="1"/>
  <c r="H103" i="1"/>
  <c r="N105" i="1" l="1"/>
  <c r="O105" i="1" s="1"/>
  <c r="O107" i="1"/>
  <c r="N108" i="1"/>
  <c r="N89" i="1"/>
  <c r="O89" i="1" s="1"/>
  <c r="N104" i="1"/>
  <c r="O104" i="1" s="1"/>
  <c r="O108" i="1"/>
  <c r="N86" i="1"/>
  <c r="O86" i="1" s="1"/>
  <c r="L88" i="1"/>
  <c r="N95" i="1"/>
  <c r="O95" i="1" s="1"/>
  <c r="N96" i="1"/>
  <c r="N102" i="1"/>
  <c r="O102" i="1" s="1"/>
  <c r="N98" i="1"/>
  <c r="O98" i="1" s="1"/>
  <c r="N99" i="1"/>
  <c r="O99" i="1" s="1"/>
  <c r="N106" i="1"/>
  <c r="O106" i="1" s="1"/>
  <c r="N100" i="1"/>
  <c r="O100" i="1" s="1"/>
  <c r="N103" i="1"/>
  <c r="O103" i="1" s="1"/>
  <c r="N107" i="1"/>
  <c r="H94" i="1"/>
  <c r="L94" i="1" l="1"/>
  <c r="O96" i="1"/>
  <c r="N88" i="1"/>
  <c r="O88" i="1" s="1"/>
  <c r="H97" i="1"/>
  <c r="L97" i="1" l="1"/>
  <c r="N94" i="1"/>
  <c r="O94" i="1" s="1"/>
  <c r="H110" i="1"/>
  <c r="K42" i="7"/>
  <c r="K41" i="7"/>
  <c r="G44" i="7"/>
  <c r="G42" i="7"/>
  <c r="G41" i="7"/>
  <c r="K39" i="7"/>
  <c r="K38" i="7"/>
  <c r="K37" i="7"/>
  <c r="K36" i="7"/>
  <c r="G39" i="7"/>
  <c r="L110" i="1" l="1"/>
  <c r="N97" i="1"/>
  <c r="O97" i="1" s="1"/>
  <c r="H112" i="1"/>
  <c r="H111" i="1"/>
  <c r="K41" i="4"/>
  <c r="G27" i="3"/>
  <c r="G28" i="3"/>
  <c r="G29" i="3"/>
  <c r="G30" i="3"/>
  <c r="G31" i="3"/>
  <c r="N110" i="1" l="1"/>
  <c r="O110" i="1" s="1"/>
  <c r="L112" i="1"/>
  <c r="L111" i="1"/>
  <c r="H113" i="1"/>
  <c r="N112" i="1" l="1"/>
  <c r="O112" i="1" s="1"/>
  <c r="L113" i="1"/>
  <c r="N111" i="1"/>
  <c r="O111" i="1" s="1"/>
  <c r="N113" i="1" l="1"/>
  <c r="O113" i="1" s="1"/>
  <c r="G32" i="1"/>
  <c r="F35" i="1"/>
  <c r="F87" i="2" l="1"/>
  <c r="H87" i="2" s="1"/>
  <c r="H92" i="2" s="1"/>
  <c r="H95" i="2" s="1"/>
  <c r="F98" i="3"/>
  <c r="H98" i="3" s="1"/>
  <c r="H103" i="3" l="1"/>
  <c r="H108" i="2"/>
  <c r="K96" i="5"/>
  <c r="G96" i="5"/>
  <c r="H106" i="3" l="1"/>
  <c r="H109" i="2"/>
  <c r="H110" i="2"/>
  <c r="K37" i="8"/>
  <c r="K36" i="8"/>
  <c r="K35" i="8"/>
  <c r="K34" i="8"/>
  <c r="K33" i="8"/>
  <c r="K32" i="8"/>
  <c r="K31" i="8"/>
  <c r="K30" i="8"/>
  <c r="K29" i="8"/>
  <c r="K44" i="8"/>
  <c r="K49" i="8" s="1"/>
  <c r="K41" i="8"/>
  <c r="K40" i="8"/>
  <c r="K39" i="8"/>
  <c r="G39" i="8"/>
  <c r="J57" i="8"/>
  <c r="J55" i="8"/>
  <c r="J54" i="8"/>
  <c r="J53" i="8"/>
  <c r="J52" i="8"/>
  <c r="J51" i="8"/>
  <c r="J50" i="8"/>
  <c r="J49" i="8"/>
  <c r="J48" i="8"/>
  <c r="J47" i="8"/>
  <c r="K24" i="7"/>
  <c r="K44" i="7"/>
  <c r="K46" i="7" s="1"/>
  <c r="K35" i="7"/>
  <c r="G35" i="7"/>
  <c r="J54" i="7"/>
  <c r="J52" i="7"/>
  <c r="J51" i="7"/>
  <c r="J50" i="7"/>
  <c r="J49" i="7"/>
  <c r="J48" i="7"/>
  <c r="J47" i="7"/>
  <c r="J46" i="7"/>
  <c r="J45" i="7"/>
  <c r="J44" i="7"/>
  <c r="H119" i="3" l="1"/>
  <c r="H124" i="3"/>
  <c r="H111" i="2"/>
  <c r="K45" i="7"/>
  <c r="L46" i="7"/>
  <c r="K48" i="8"/>
  <c r="K45" i="8"/>
  <c r="K47" i="8"/>
  <c r="H120" i="3" l="1"/>
  <c r="H121" i="3"/>
  <c r="H125" i="3"/>
  <c r="H126" i="3"/>
  <c r="H127" i="3" l="1"/>
  <c r="H122" i="3"/>
  <c r="K45" i="6" l="1"/>
  <c r="K46" i="6" s="1"/>
  <c r="G45" i="6"/>
  <c r="K34" i="6" l="1"/>
  <c r="K33" i="6"/>
  <c r="K32" i="6"/>
  <c r="K31" i="6"/>
  <c r="K30" i="6"/>
  <c r="K29" i="6"/>
  <c r="K28" i="6"/>
  <c r="K27" i="6"/>
  <c r="K26" i="6"/>
  <c r="K38" i="6"/>
  <c r="K37" i="6"/>
  <c r="K36" i="6"/>
  <c r="G36" i="6"/>
  <c r="J55" i="6"/>
  <c r="J53" i="6"/>
  <c r="J52" i="6"/>
  <c r="J51" i="6"/>
  <c r="J50" i="6"/>
  <c r="J49" i="6"/>
  <c r="J48" i="6"/>
  <c r="J47" i="6"/>
  <c r="L47" i="6" s="1"/>
  <c r="J46" i="6"/>
  <c r="J45" i="6"/>
  <c r="K105" i="5" l="1"/>
  <c r="K107" i="5" s="1"/>
  <c r="G105" i="5"/>
  <c r="J115" i="5"/>
  <c r="J113" i="5"/>
  <c r="J112" i="5"/>
  <c r="J111" i="5"/>
  <c r="J110" i="5"/>
  <c r="J109" i="5"/>
  <c r="J108" i="5"/>
  <c r="J107" i="5"/>
  <c r="J106" i="5"/>
  <c r="J105" i="5"/>
  <c r="F115" i="5"/>
  <c r="F113" i="5"/>
  <c r="F112" i="5"/>
  <c r="F111" i="5"/>
  <c r="F110" i="5"/>
  <c r="F109" i="5"/>
  <c r="F108" i="5"/>
  <c r="F107" i="5"/>
  <c r="F106" i="5"/>
  <c r="F105" i="5"/>
  <c r="G41" i="4"/>
  <c r="L107" i="5" l="1"/>
  <c r="K106" i="5"/>
  <c r="K46" i="4" l="1"/>
  <c r="G46" i="4"/>
  <c r="G48" i="4" s="1"/>
  <c r="J56" i="4"/>
  <c r="J54" i="4"/>
  <c r="J53" i="4"/>
  <c r="J52" i="4"/>
  <c r="J51" i="4"/>
  <c r="J50" i="4"/>
  <c r="J49" i="4"/>
  <c r="J48" i="4"/>
  <c r="J47" i="4"/>
  <c r="J46" i="4"/>
  <c r="K37" i="4"/>
  <c r="G37" i="4"/>
  <c r="G47" i="4" l="1"/>
  <c r="L46" i="4"/>
  <c r="K47" i="4"/>
  <c r="L47" i="4" s="1"/>
  <c r="K48" i="4"/>
  <c r="L48" i="4" s="1"/>
  <c r="J56" i="3"/>
  <c r="L56" i="3" s="1"/>
  <c r="J54" i="3"/>
  <c r="K53" i="3"/>
  <c r="J53" i="3"/>
  <c r="K52" i="3"/>
  <c r="J52" i="3"/>
  <c r="K51" i="3"/>
  <c r="J51" i="3"/>
  <c r="K50" i="3"/>
  <c r="J50" i="3"/>
  <c r="J49" i="3"/>
  <c r="L49" i="3" s="1"/>
  <c r="J48" i="3"/>
  <c r="J47" i="3"/>
  <c r="J46" i="3"/>
  <c r="K43" i="3"/>
  <c r="L43" i="3" s="1"/>
  <c r="G43" i="3"/>
  <c r="G48" i="3" s="1"/>
  <c r="K37" i="3"/>
  <c r="G37" i="3"/>
  <c r="J53" i="2"/>
  <c r="J51" i="2"/>
  <c r="J50" i="2"/>
  <c r="J49" i="2"/>
  <c r="J48" i="2"/>
  <c r="J47" i="2"/>
  <c r="J46" i="2"/>
  <c r="J45" i="2"/>
  <c r="J44" i="2"/>
  <c r="J43" i="2"/>
  <c r="K40" i="2"/>
  <c r="G40" i="2"/>
  <c r="G43" i="2" s="1"/>
  <c r="K34" i="2"/>
  <c r="G34" i="2"/>
  <c r="K41" i="2" l="1"/>
  <c r="L41" i="2" s="1"/>
  <c r="K45" i="2"/>
  <c r="L45" i="2" s="1"/>
  <c r="L53" i="3"/>
  <c r="K44" i="3"/>
  <c r="L44" i="3" s="1"/>
  <c r="K46" i="3"/>
  <c r="L46" i="3" s="1"/>
  <c r="K48" i="3"/>
  <c r="L48" i="3" s="1"/>
  <c r="K47" i="3"/>
  <c r="L47" i="3" s="1"/>
  <c r="L51" i="3"/>
  <c r="L54" i="3"/>
  <c r="L50" i="3"/>
  <c r="L52" i="3"/>
  <c r="K44" i="2"/>
  <c r="L44" i="2" s="1"/>
  <c r="G45" i="2"/>
  <c r="G44" i="2"/>
  <c r="L40" i="2"/>
  <c r="K43" i="2"/>
  <c r="L43" i="2" s="1"/>
  <c r="K35" i="1"/>
  <c r="G35" i="1"/>
  <c r="K41" i="1" l="1"/>
  <c r="K46" i="1" s="1"/>
  <c r="G41" i="1"/>
  <c r="J52" i="1"/>
  <c r="J51" i="1"/>
  <c r="J50" i="1"/>
  <c r="J49" i="1"/>
  <c r="J48" i="1"/>
  <c r="J47" i="1"/>
  <c r="J46" i="1"/>
  <c r="J45" i="1"/>
  <c r="J44" i="1"/>
  <c r="G44" i="8"/>
  <c r="F57" i="8"/>
  <c r="F55" i="8"/>
  <c r="F54" i="8"/>
  <c r="F39" i="8" s="1"/>
  <c r="F53" i="8"/>
  <c r="F52" i="8"/>
  <c r="F51" i="8"/>
  <c r="F50" i="8"/>
  <c r="F49" i="8"/>
  <c r="F48" i="8"/>
  <c r="F47" i="8"/>
  <c r="F54" i="7"/>
  <c r="F52" i="7"/>
  <c r="F51" i="7"/>
  <c r="F50" i="7"/>
  <c r="F49" i="7"/>
  <c r="F48" i="7"/>
  <c r="F47" i="7"/>
  <c r="F46" i="7"/>
  <c r="F45" i="7"/>
  <c r="F44" i="7"/>
  <c r="F55" i="6"/>
  <c r="F53" i="6"/>
  <c r="F52" i="6"/>
  <c r="F51" i="6"/>
  <c r="F50" i="6"/>
  <c r="F49" i="6"/>
  <c r="F48" i="6"/>
  <c r="F47" i="6"/>
  <c r="H47" i="6" s="1"/>
  <c r="F46" i="6"/>
  <c r="F45" i="6"/>
  <c r="F56" i="4"/>
  <c r="F54" i="4"/>
  <c r="F53" i="4"/>
  <c r="F52" i="4"/>
  <c r="F51" i="4"/>
  <c r="F50" i="4"/>
  <c r="F49" i="4"/>
  <c r="F48" i="4"/>
  <c r="F47" i="4"/>
  <c r="F46" i="4"/>
  <c r="F56" i="3"/>
  <c r="F54" i="3"/>
  <c r="F53" i="3"/>
  <c r="F52" i="3"/>
  <c r="F51" i="3"/>
  <c r="F50" i="3"/>
  <c r="F49" i="3"/>
  <c r="F48" i="3"/>
  <c r="H48" i="3" s="1"/>
  <c r="F47" i="3"/>
  <c r="F46" i="3"/>
  <c r="G107" i="5"/>
  <c r="K45" i="1" l="1"/>
  <c r="K42" i="1"/>
  <c r="K44" i="1"/>
  <c r="L46" i="1"/>
  <c r="G47" i="8"/>
  <c r="G49" i="8"/>
  <c r="G48" i="8"/>
  <c r="L49" i="8"/>
  <c r="G100" i="5" l="1"/>
  <c r="K88" i="5"/>
  <c r="K89" i="5"/>
  <c r="K90" i="5"/>
  <c r="K91" i="5"/>
  <c r="K92" i="5"/>
  <c r="K93" i="5"/>
  <c r="K94" i="5"/>
  <c r="K86" i="5"/>
  <c r="F51" i="2" l="1"/>
  <c r="F50" i="2"/>
  <c r="F49" i="2"/>
  <c r="F48" i="2"/>
  <c r="F47" i="2"/>
  <c r="F46" i="2"/>
  <c r="F45" i="2"/>
  <c r="H45" i="2" l="1"/>
  <c r="N45" i="2" s="1"/>
  <c r="O45" i="2" s="1"/>
  <c r="J54" i="1"/>
  <c r="J53" i="1"/>
  <c r="F53" i="1"/>
  <c r="J116" i="3" l="1"/>
  <c r="L116" i="3" s="1"/>
  <c r="F116" i="3"/>
  <c r="H116" i="3" s="1"/>
  <c r="J105" i="2"/>
  <c r="L105" i="2" s="1"/>
  <c r="F105" i="2"/>
  <c r="H105" i="2" s="1"/>
  <c r="J56" i="8"/>
  <c r="J53" i="7"/>
  <c r="J54" i="6"/>
  <c r="J114" i="5"/>
  <c r="J55" i="4"/>
  <c r="J52" i="2"/>
  <c r="J55" i="3"/>
  <c r="L55" i="3" s="1"/>
  <c r="F56" i="8"/>
  <c r="F55" i="3"/>
  <c r="F52" i="2"/>
  <c r="O105" i="2" l="1"/>
  <c r="N116" i="3"/>
  <c r="O116" i="3"/>
  <c r="N105" i="2"/>
  <c r="F37" i="3" l="1"/>
  <c r="F34" i="2"/>
  <c r="L140" i="2" s="1"/>
  <c r="N140" i="2" l="1"/>
  <c r="O140" i="2" s="1"/>
  <c r="L146" i="2"/>
  <c r="L98" i="3"/>
  <c r="L87" i="2"/>
  <c r="L149" i="2" l="1"/>
  <c r="N146" i="2"/>
  <c r="O146" i="2" s="1"/>
  <c r="L103" i="3"/>
  <c r="N98" i="3"/>
  <c r="O98" i="3" s="1"/>
  <c r="N87" i="2"/>
  <c r="O87" i="2" s="1"/>
  <c r="L92" i="2"/>
  <c r="N149" i="2" l="1"/>
  <c r="O149" i="2" s="1"/>
  <c r="L162" i="2"/>
  <c r="L106" i="3"/>
  <c r="N103" i="3"/>
  <c r="O103" i="3" s="1"/>
  <c r="L95" i="2"/>
  <c r="N92" i="2"/>
  <c r="O92" i="2" s="1"/>
  <c r="L164" i="2" l="1"/>
  <c r="L163" i="2"/>
  <c r="N162" i="2"/>
  <c r="O162" i="2" s="1"/>
  <c r="L119" i="3"/>
  <c r="N106" i="3"/>
  <c r="O106" i="3" s="1"/>
  <c r="L124" i="3"/>
  <c r="L108" i="2"/>
  <c r="N95" i="2"/>
  <c r="O95" i="2" s="1"/>
  <c r="L165" i="2" l="1"/>
  <c r="N163" i="2"/>
  <c r="O163" i="2" s="1"/>
  <c r="N164" i="2"/>
  <c r="O164" i="2" s="1"/>
  <c r="L126" i="3"/>
  <c r="N126" i="3" s="1"/>
  <c r="O126" i="3" s="1"/>
  <c r="N124" i="3"/>
  <c r="O124" i="3" s="1"/>
  <c r="L125" i="3"/>
  <c r="N125" i="3" s="1"/>
  <c r="O125" i="3" s="1"/>
  <c r="N119" i="3"/>
  <c r="O119" i="3" s="1"/>
  <c r="L121" i="3"/>
  <c r="N121" i="3" s="1"/>
  <c r="O121" i="3" s="1"/>
  <c r="L120" i="3"/>
  <c r="N120" i="3" s="1"/>
  <c r="O120" i="3" s="1"/>
  <c r="L109" i="2"/>
  <c r="N108" i="2"/>
  <c r="O108" i="2" s="1"/>
  <c r="L110" i="2"/>
  <c r="K100" i="5"/>
  <c r="N165" i="2" l="1"/>
  <c r="O165" i="2" s="1"/>
  <c r="L127" i="3"/>
  <c r="N127" i="3" s="1"/>
  <c r="O127" i="3" s="1"/>
  <c r="L122" i="3"/>
  <c r="N110" i="2"/>
  <c r="O110" i="2" s="1"/>
  <c r="L111" i="2"/>
  <c r="N109" i="2"/>
  <c r="O109" i="2" s="1"/>
  <c r="H42" i="8"/>
  <c r="N122" i="3" l="1"/>
  <c r="O122" i="3" s="1"/>
  <c r="N111" i="2"/>
  <c r="O111" i="2" s="1"/>
  <c r="L42" i="8"/>
  <c r="L39" i="7"/>
  <c r="H39" i="7"/>
  <c r="N42" i="8" l="1"/>
  <c r="N39" i="7"/>
  <c r="O39" i="7" s="1"/>
  <c r="O42" i="8"/>
  <c r="L40" i="6"/>
  <c r="H40" i="6"/>
  <c r="L100" i="5"/>
  <c r="H100" i="5"/>
  <c r="L41" i="4"/>
  <c r="H41" i="4"/>
  <c r="N100" i="5" l="1"/>
  <c r="O100" i="5" s="1"/>
  <c r="N41" i="4"/>
  <c r="O41" i="4" s="1"/>
  <c r="O40" i="6"/>
  <c r="N40" i="6"/>
  <c r="L40" i="3"/>
  <c r="H40" i="3"/>
  <c r="G31" i="2"/>
  <c r="H37" i="2"/>
  <c r="N37" i="2" l="1"/>
  <c r="O40" i="3"/>
  <c r="N40" i="3"/>
  <c r="O37" i="2"/>
  <c r="H38" i="1" l="1"/>
  <c r="L38" i="1"/>
  <c r="O38" i="1" l="1"/>
  <c r="N38" i="1"/>
  <c r="F44" i="2" l="1"/>
  <c r="F43" i="2"/>
  <c r="G52" i="8" l="1"/>
  <c r="G51" i="8"/>
  <c r="L24" i="8"/>
  <c r="L25" i="8"/>
  <c r="L26" i="8"/>
  <c r="L27" i="8"/>
  <c r="L28" i="8"/>
  <c r="G41" i="8"/>
  <c r="G40" i="8"/>
  <c r="G37" i="8"/>
  <c r="H24" i="8"/>
  <c r="H25" i="8"/>
  <c r="H26" i="8"/>
  <c r="H27" i="8"/>
  <c r="H28" i="8"/>
  <c r="G30" i="8"/>
  <c r="G31" i="8"/>
  <c r="L31" i="8" s="1"/>
  <c r="G32" i="8"/>
  <c r="G33" i="8"/>
  <c r="G34" i="8"/>
  <c r="G35" i="8"/>
  <c r="G36" i="8"/>
  <c r="G29" i="8"/>
  <c r="K57" i="8"/>
  <c r="L57" i="8" s="1"/>
  <c r="H57" i="8"/>
  <c r="K56" i="8"/>
  <c r="L56" i="8" s="1"/>
  <c r="H56" i="8"/>
  <c r="O57" i="8" l="1"/>
  <c r="O56" i="8"/>
  <c r="N57" i="8"/>
  <c r="N56" i="8"/>
  <c r="H37" i="8"/>
  <c r="H32" i="8"/>
  <c r="L32" i="8"/>
  <c r="H34" i="8"/>
  <c r="L34" i="8"/>
  <c r="H30" i="8"/>
  <c r="L30" i="8"/>
  <c r="H36" i="8"/>
  <c r="L36" i="8"/>
  <c r="H41" i="8"/>
  <c r="L41" i="8"/>
  <c r="H35" i="8"/>
  <c r="L35" i="8"/>
  <c r="H29" i="8"/>
  <c r="L29" i="8"/>
  <c r="H33" i="8"/>
  <c r="L33" i="8"/>
  <c r="H31" i="8"/>
  <c r="H40" i="8"/>
  <c r="L40" i="8"/>
  <c r="L37" i="8"/>
  <c r="G54" i="7"/>
  <c r="K53" i="7"/>
  <c r="H53" i="7"/>
  <c r="G55" i="6"/>
  <c r="K54" i="6"/>
  <c r="H54" i="6"/>
  <c r="L39" i="6"/>
  <c r="H39" i="6"/>
  <c r="G38" i="6"/>
  <c r="G37" i="6"/>
  <c r="L31" i="6"/>
  <c r="G31" i="6"/>
  <c r="H31" i="6" s="1"/>
  <c r="L30" i="6"/>
  <c r="G30" i="6"/>
  <c r="H30" i="6" s="1"/>
  <c r="L29" i="6"/>
  <c r="G29" i="6"/>
  <c r="H29" i="6" s="1"/>
  <c r="L28" i="6"/>
  <c r="G28" i="6"/>
  <c r="H28" i="6" s="1"/>
  <c r="L27" i="6"/>
  <c r="G27" i="6"/>
  <c r="H27" i="6" s="1"/>
  <c r="G32" i="6"/>
  <c r="H32" i="6" s="1"/>
  <c r="G33" i="6"/>
  <c r="H33" i="6" s="1"/>
  <c r="G34" i="6"/>
  <c r="H34" i="6" s="1"/>
  <c r="H24" i="6"/>
  <c r="H25" i="6"/>
  <c r="G115" i="5"/>
  <c r="K114" i="5"/>
  <c r="K99" i="5"/>
  <c r="L99" i="5" s="1"/>
  <c r="G99" i="5"/>
  <c r="H99" i="5" s="1"/>
  <c r="K98" i="5"/>
  <c r="L98" i="5" s="1"/>
  <c r="O98" i="5" s="1"/>
  <c r="G98" i="5"/>
  <c r="H98" i="5" s="1"/>
  <c r="K97" i="5"/>
  <c r="L97" i="5" s="1"/>
  <c r="G97" i="5"/>
  <c r="H97" i="5" s="1"/>
  <c r="G87" i="5"/>
  <c r="H87" i="5" s="1"/>
  <c r="G88" i="5"/>
  <c r="H88" i="5" s="1"/>
  <c r="G89" i="5"/>
  <c r="H89" i="5" s="1"/>
  <c r="G90" i="5"/>
  <c r="H90" i="5" s="1"/>
  <c r="G91" i="5"/>
  <c r="H91" i="5" s="1"/>
  <c r="G92" i="5"/>
  <c r="H92" i="5" s="1"/>
  <c r="G93" i="5"/>
  <c r="H93" i="5" s="1"/>
  <c r="G94" i="5"/>
  <c r="H94" i="5" s="1"/>
  <c r="L94" i="5"/>
  <c r="L91" i="5"/>
  <c r="L90" i="5"/>
  <c r="L89" i="5"/>
  <c r="L88" i="5"/>
  <c r="K87" i="5"/>
  <c r="L87" i="5" s="1"/>
  <c r="H84" i="5"/>
  <c r="H85" i="5"/>
  <c r="G56" i="4"/>
  <c r="K55" i="4"/>
  <c r="N97" i="5" l="1"/>
  <c r="N33" i="8"/>
  <c r="N35" i="8"/>
  <c r="K31" i="7"/>
  <c r="K27" i="7"/>
  <c r="K29" i="7"/>
  <c r="K32" i="7"/>
  <c r="K30" i="7"/>
  <c r="K26" i="7"/>
  <c r="K33" i="7"/>
  <c r="K25" i="7"/>
  <c r="K28" i="7"/>
  <c r="O37" i="8"/>
  <c r="N34" i="8"/>
  <c r="O34" i="8" s="1"/>
  <c r="N41" i="8"/>
  <c r="O41" i="8" s="1"/>
  <c r="K55" i="6"/>
  <c r="L55" i="6" s="1"/>
  <c r="N40" i="8"/>
  <c r="O40" i="8" s="1"/>
  <c r="O35" i="8"/>
  <c r="N37" i="8"/>
  <c r="O33" i="8"/>
  <c r="N36" i="8"/>
  <c r="N32" i="8"/>
  <c r="K56" i="4"/>
  <c r="L56" i="4" s="1"/>
  <c r="K54" i="7"/>
  <c r="L54" i="7" s="1"/>
  <c r="G25" i="7"/>
  <c r="H37" i="6"/>
  <c r="L37" i="6"/>
  <c r="H38" i="6"/>
  <c r="L38" i="6"/>
  <c r="K115" i="5"/>
  <c r="H55" i="4"/>
  <c r="L55" i="4"/>
  <c r="N39" i="6"/>
  <c r="O39" i="6"/>
  <c r="N99" i="5"/>
  <c r="O99" i="5" s="1"/>
  <c r="N98" i="5"/>
  <c r="G38" i="7"/>
  <c r="G33" i="7"/>
  <c r="G29" i="7"/>
  <c r="G31" i="7"/>
  <c r="G27" i="7"/>
  <c r="G37" i="7"/>
  <c r="G32" i="7"/>
  <c r="G28" i="7"/>
  <c r="L53" i="7"/>
  <c r="G36" i="7"/>
  <c r="G30" i="7"/>
  <c r="G26" i="7"/>
  <c r="H54" i="7"/>
  <c r="H55" i="6"/>
  <c r="L54" i="6"/>
  <c r="N27" i="6"/>
  <c r="N29" i="6"/>
  <c r="O29" i="6" s="1"/>
  <c r="N31" i="6"/>
  <c r="O31" i="6" s="1"/>
  <c r="N28" i="6"/>
  <c r="N30" i="6"/>
  <c r="O30" i="6" s="1"/>
  <c r="L114" i="5"/>
  <c r="H114" i="5"/>
  <c r="H115" i="5"/>
  <c r="N94" i="5"/>
  <c r="N88" i="5"/>
  <c r="N90" i="5"/>
  <c r="N87" i="5"/>
  <c r="N89" i="5"/>
  <c r="N91" i="5"/>
  <c r="H56" i="4"/>
  <c r="N38" i="6" l="1"/>
  <c r="O38" i="6" s="1"/>
  <c r="O28" i="6"/>
  <c r="O27" i="6"/>
  <c r="N37" i="6"/>
  <c r="O36" i="8"/>
  <c r="O32" i="8"/>
  <c r="N53" i="7"/>
  <c r="H26" i="7"/>
  <c r="L26" i="7"/>
  <c r="H31" i="7"/>
  <c r="H28" i="7"/>
  <c r="L28" i="7"/>
  <c r="H36" i="7"/>
  <c r="L36" i="7"/>
  <c r="H32" i="7"/>
  <c r="H27" i="7"/>
  <c r="L27" i="7"/>
  <c r="H33" i="7"/>
  <c r="L33" i="7"/>
  <c r="H30" i="7"/>
  <c r="L30" i="7"/>
  <c r="H29" i="7"/>
  <c r="L29" i="7"/>
  <c r="H37" i="7"/>
  <c r="L37" i="7"/>
  <c r="H38" i="7"/>
  <c r="L38" i="7"/>
  <c r="N54" i="6"/>
  <c r="O90" i="5"/>
  <c r="O91" i="5"/>
  <c r="O88" i="5"/>
  <c r="O89" i="5"/>
  <c r="O87" i="5"/>
  <c r="O97" i="5"/>
  <c r="O94" i="5"/>
  <c r="L115" i="5"/>
  <c r="N55" i="6"/>
  <c r="O53" i="7"/>
  <c r="N54" i="7"/>
  <c r="O54" i="7" s="1"/>
  <c r="O54" i="6"/>
  <c r="O114" i="5"/>
  <c r="N114" i="5"/>
  <c r="N55" i="4"/>
  <c r="O55" i="4"/>
  <c r="N56" i="4"/>
  <c r="O37" i="6" l="1"/>
  <c r="N37" i="7"/>
  <c r="N30" i="7"/>
  <c r="N27" i="7"/>
  <c r="N36" i="7"/>
  <c r="N38" i="7"/>
  <c r="O38" i="7" s="1"/>
  <c r="N29" i="7"/>
  <c r="O33" i="7"/>
  <c r="N28" i="7"/>
  <c r="N26" i="7"/>
  <c r="O37" i="7"/>
  <c r="N33" i="7"/>
  <c r="O55" i="6"/>
  <c r="O56" i="4"/>
  <c r="N115" i="5"/>
  <c r="F53" i="2"/>
  <c r="K53" i="2"/>
  <c r="K52" i="2"/>
  <c r="O28" i="7" l="1"/>
  <c r="O27" i="7"/>
  <c r="O26" i="7"/>
  <c r="O29" i="7"/>
  <c r="O36" i="7"/>
  <c r="O30" i="7"/>
  <c r="O115" i="5"/>
  <c r="H53" i="2"/>
  <c r="H52" i="2"/>
  <c r="L52" i="2"/>
  <c r="H56" i="3"/>
  <c r="H55" i="3"/>
  <c r="L53" i="2"/>
  <c r="O52" i="2" l="1"/>
  <c r="N53" i="2"/>
  <c r="O53" i="2"/>
  <c r="N52" i="2"/>
  <c r="O55" i="3"/>
  <c r="N56" i="3"/>
  <c r="O56" i="3"/>
  <c r="N55" i="3"/>
  <c r="K40" i="4" l="1"/>
  <c r="L40" i="4" s="1"/>
  <c r="K39" i="4"/>
  <c r="L39" i="4" s="1"/>
  <c r="K38" i="4"/>
  <c r="L38" i="4" s="1"/>
  <c r="G39" i="4"/>
  <c r="H39" i="4" s="1"/>
  <c r="G40" i="4"/>
  <c r="H40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L26" i="4"/>
  <c r="L25" i="4"/>
  <c r="L24" i="4"/>
  <c r="L23" i="4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27" i="4"/>
  <c r="G38" i="4"/>
  <c r="H38" i="4" s="1"/>
  <c r="N40" i="4" l="1"/>
  <c r="O40" i="4" s="1"/>
  <c r="N29" i="4"/>
  <c r="N33" i="4"/>
  <c r="N32" i="4"/>
  <c r="N28" i="4"/>
  <c r="N31" i="4"/>
  <c r="N35" i="4"/>
  <c r="N34" i="4"/>
  <c r="N30" i="4"/>
  <c r="N39" i="4"/>
  <c r="N38" i="4"/>
  <c r="O29" i="4" l="1"/>
  <c r="O34" i="4"/>
  <c r="O33" i="4"/>
  <c r="O30" i="4"/>
  <c r="O28" i="4"/>
  <c r="O31" i="4"/>
  <c r="O32" i="4"/>
  <c r="O39" i="4"/>
  <c r="O38" i="4"/>
  <c r="O35" i="4"/>
  <c r="H24" i="4"/>
  <c r="H25" i="4"/>
  <c r="H26" i="4"/>
  <c r="L41" i="3" l="1"/>
  <c r="K39" i="3"/>
  <c r="L39" i="3" s="1"/>
  <c r="K38" i="3"/>
  <c r="L38" i="3" s="1"/>
  <c r="K35" i="3"/>
  <c r="L35" i="3" s="1"/>
  <c r="K34" i="3"/>
  <c r="L34" i="3" s="1"/>
  <c r="K33" i="3"/>
  <c r="L33" i="3" s="1"/>
  <c r="K32" i="3"/>
  <c r="L32" i="3" s="1"/>
  <c r="K31" i="3"/>
  <c r="L31" i="3" s="1"/>
  <c r="K30" i="3"/>
  <c r="L30" i="3" s="1"/>
  <c r="K29" i="3"/>
  <c r="L29" i="3" s="1"/>
  <c r="K28" i="3"/>
  <c r="L28" i="3" s="1"/>
  <c r="K27" i="3"/>
  <c r="G51" i="3"/>
  <c r="G50" i="3"/>
  <c r="G34" i="3"/>
  <c r="H34" i="3" s="1"/>
  <c r="G35" i="3"/>
  <c r="H35" i="3" s="1"/>
  <c r="G39" i="3"/>
  <c r="H39" i="3" s="1"/>
  <c r="G38" i="3"/>
  <c r="H38" i="3" s="1"/>
  <c r="H28" i="3"/>
  <c r="H29" i="3"/>
  <c r="H30" i="3"/>
  <c r="H31" i="3"/>
  <c r="G32" i="3"/>
  <c r="H32" i="3" s="1"/>
  <c r="G33" i="3"/>
  <c r="H33" i="3" s="1"/>
  <c r="H24" i="3"/>
  <c r="H25" i="3"/>
  <c r="H26" i="3"/>
  <c r="N29" i="3" l="1"/>
  <c r="N33" i="3"/>
  <c r="O33" i="3" s="1"/>
  <c r="N39" i="3"/>
  <c r="N30" i="3"/>
  <c r="N34" i="3"/>
  <c r="O29" i="3"/>
  <c r="N31" i="3"/>
  <c r="N28" i="3"/>
  <c r="N32" i="3"/>
  <c r="N35" i="3"/>
  <c r="N38" i="3"/>
  <c r="O32" i="3" l="1"/>
  <c r="O39" i="3"/>
  <c r="O28" i="3"/>
  <c r="O38" i="3"/>
  <c r="O31" i="3"/>
  <c r="O30" i="3"/>
  <c r="O35" i="3"/>
  <c r="O34" i="3"/>
  <c r="G48" i="2"/>
  <c r="G47" i="2"/>
  <c r="K36" i="2"/>
  <c r="L36" i="2" s="1"/>
  <c r="K35" i="2"/>
  <c r="L35" i="2" s="1"/>
  <c r="G36" i="2"/>
  <c r="H36" i="2" s="1"/>
  <c r="G35" i="2"/>
  <c r="H35" i="2" s="1"/>
  <c r="K32" i="2"/>
  <c r="L32" i="2" s="1"/>
  <c r="K31" i="2"/>
  <c r="G32" i="2"/>
  <c r="H32" i="2" s="1"/>
  <c r="H29" i="2"/>
  <c r="H30" i="2"/>
  <c r="L28" i="2"/>
  <c r="H28" i="2"/>
  <c r="L27" i="2"/>
  <c r="H27" i="2"/>
  <c r="L26" i="2"/>
  <c r="H26" i="2"/>
  <c r="L25" i="2"/>
  <c r="H25" i="2"/>
  <c r="L24" i="2"/>
  <c r="H24" i="2"/>
  <c r="K37" i="1"/>
  <c r="L37" i="1" s="1"/>
  <c r="K36" i="1"/>
  <c r="L36" i="1" s="1"/>
  <c r="K33" i="1"/>
  <c r="K32" i="1"/>
  <c r="G49" i="1"/>
  <c r="G48" i="1"/>
  <c r="H54" i="1"/>
  <c r="K53" i="1"/>
  <c r="H53" i="1"/>
  <c r="G37" i="1"/>
  <c r="H37" i="1" s="1"/>
  <c r="G33" i="1"/>
  <c r="H33" i="1" s="1"/>
  <c r="G36" i="1"/>
  <c r="H36" i="1" s="1"/>
  <c r="H29" i="1"/>
  <c r="L29" i="1"/>
  <c r="H30" i="1"/>
  <c r="L30" i="1"/>
  <c r="H31" i="1"/>
  <c r="L31" i="1"/>
  <c r="H28" i="1"/>
  <c r="L28" i="1"/>
  <c r="H27" i="1"/>
  <c r="H26" i="1"/>
  <c r="L27" i="1"/>
  <c r="L26" i="1"/>
  <c r="L24" i="1"/>
  <c r="H24" i="1"/>
  <c r="H25" i="1"/>
  <c r="L25" i="1"/>
  <c r="N36" i="1" l="1"/>
  <c r="O36" i="1" s="1"/>
  <c r="N36" i="2"/>
  <c r="N37" i="1"/>
  <c r="O37" i="1" s="1"/>
  <c r="N35" i="2"/>
  <c r="N32" i="2"/>
  <c r="N28" i="2"/>
  <c r="N27" i="2"/>
  <c r="N26" i="2"/>
  <c r="N25" i="2"/>
  <c r="N24" i="2"/>
  <c r="N29" i="1"/>
  <c r="L53" i="1"/>
  <c r="N31" i="1"/>
  <c r="K54" i="1"/>
  <c r="L54" i="1" s="1"/>
  <c r="N30" i="1"/>
  <c r="N28" i="1"/>
  <c r="N27" i="1"/>
  <c r="N26" i="1"/>
  <c r="N24" i="1"/>
  <c r="O24" i="1" s="1"/>
  <c r="N25" i="1"/>
  <c r="O25" i="2" l="1"/>
  <c r="O26" i="2"/>
  <c r="O27" i="2"/>
  <c r="O32" i="2"/>
  <c r="O35" i="2"/>
  <c r="O24" i="2"/>
  <c r="O28" i="2"/>
  <c r="O36" i="2"/>
  <c r="O26" i="1"/>
  <c r="O27" i="1"/>
  <c r="O31" i="1"/>
  <c r="O25" i="1"/>
  <c r="O28" i="1"/>
  <c r="O30" i="1"/>
  <c r="O29" i="1"/>
  <c r="N54" i="1"/>
  <c r="N53" i="1"/>
  <c r="O53" i="1"/>
  <c r="O54" i="1"/>
  <c r="L25" i="6"/>
  <c r="L24" i="6"/>
  <c r="G26" i="6"/>
  <c r="L85" i="5"/>
  <c r="L84" i="5"/>
  <c r="G86" i="5"/>
  <c r="L25" i="3"/>
  <c r="L24" i="3"/>
  <c r="L30" i="2"/>
  <c r="L29" i="2"/>
  <c r="N24" i="3" l="1"/>
  <c r="O24" i="3" s="1"/>
  <c r="N25" i="3"/>
  <c r="O25" i="3" s="1"/>
  <c r="N29" i="2"/>
  <c r="N25" i="6"/>
  <c r="L92" i="5"/>
  <c r="N85" i="5"/>
  <c r="N24" i="4"/>
  <c r="N24" i="6"/>
  <c r="N25" i="4"/>
  <c r="N28" i="8"/>
  <c r="N25" i="8"/>
  <c r="O25" i="8" s="1"/>
  <c r="N84" i="5"/>
  <c r="N26" i="8"/>
  <c r="N30" i="2"/>
  <c r="N27" i="8"/>
  <c r="N92" i="5" l="1"/>
  <c r="O92" i="5" s="1"/>
  <c r="O24" i="6"/>
  <c r="O25" i="6"/>
  <c r="O28" i="8"/>
  <c r="O27" i="8"/>
  <c r="O26" i="8"/>
  <c r="O24" i="4"/>
  <c r="O25" i="4"/>
  <c r="O85" i="5"/>
  <c r="O84" i="5"/>
  <c r="O29" i="2"/>
  <c r="O30" i="2"/>
  <c r="L32" i="6"/>
  <c r="L33" i="6"/>
  <c r="L93" i="5"/>
  <c r="N32" i="6" l="1"/>
  <c r="O32" i="6" s="1"/>
  <c r="N33" i="6"/>
  <c r="O33" i="6" s="1"/>
  <c r="N93" i="5"/>
  <c r="O93" i="5" s="1"/>
  <c r="L41" i="7" l="1"/>
  <c r="L42" i="7" l="1"/>
  <c r="L32" i="7"/>
  <c r="L31" i="7"/>
  <c r="G55" i="8"/>
  <c r="G54" i="8"/>
  <c r="G53" i="8"/>
  <c r="G45" i="8"/>
  <c r="H49" i="8" s="1"/>
  <c r="N49" i="8" s="1"/>
  <c r="O49" i="8" s="1"/>
  <c r="L50" i="8"/>
  <c r="H50" i="8"/>
  <c r="G24" i="7"/>
  <c r="N50" i="8" l="1"/>
  <c r="O50" i="8" s="1"/>
  <c r="N32" i="7"/>
  <c r="O31" i="7"/>
  <c r="N31" i="7"/>
  <c r="N30" i="8"/>
  <c r="N31" i="8"/>
  <c r="K52" i="8"/>
  <c r="K51" i="8"/>
  <c r="K55" i="8"/>
  <c r="K54" i="8"/>
  <c r="H45" i="8"/>
  <c r="K53" i="8"/>
  <c r="N24" i="8"/>
  <c r="O24" i="8" s="1"/>
  <c r="H44" i="8"/>
  <c r="H23" i="8"/>
  <c r="B19" i="8"/>
  <c r="H38" i="8" l="1"/>
  <c r="O32" i="7"/>
  <c r="O31" i="8"/>
  <c r="O30" i="8"/>
  <c r="H48" i="8"/>
  <c r="H47" i="8"/>
  <c r="L23" i="8"/>
  <c r="N29" i="8"/>
  <c r="L55" i="8"/>
  <c r="H55" i="8"/>
  <c r="H39" i="8"/>
  <c r="H53" i="8"/>
  <c r="L53" i="8"/>
  <c r="L51" i="8"/>
  <c r="H51" i="8"/>
  <c r="L54" i="8"/>
  <c r="H54" i="8"/>
  <c r="H52" i="8"/>
  <c r="L52" i="8"/>
  <c r="N53" i="8" l="1"/>
  <c r="O53" i="8" s="1"/>
  <c r="N52" i="8"/>
  <c r="O52" i="8" s="1"/>
  <c r="N55" i="8"/>
  <c r="N54" i="8"/>
  <c r="O54" i="8" s="1"/>
  <c r="N51" i="8"/>
  <c r="O51" i="8" s="1"/>
  <c r="O55" i="8"/>
  <c r="L38" i="8"/>
  <c r="O29" i="8"/>
  <c r="H43" i="8"/>
  <c r="L48" i="8"/>
  <c r="L39" i="8"/>
  <c r="N23" i="8"/>
  <c r="G52" i="7"/>
  <c r="G51" i="7"/>
  <c r="G50" i="7"/>
  <c r="G49" i="7"/>
  <c r="G48" i="7"/>
  <c r="L47" i="7"/>
  <c r="H47" i="7"/>
  <c r="H25" i="7"/>
  <c r="L24" i="7"/>
  <c r="H24" i="7"/>
  <c r="H41" i="7"/>
  <c r="G53" i="6"/>
  <c r="G52" i="6"/>
  <c r="G51" i="6"/>
  <c r="G50" i="6"/>
  <c r="G49" i="6"/>
  <c r="L48" i="6"/>
  <c r="H48" i="6"/>
  <c r="H23" i="6"/>
  <c r="G113" i="5"/>
  <c r="G112" i="5"/>
  <c r="G111" i="5"/>
  <c r="G110" i="5"/>
  <c r="G109" i="5"/>
  <c r="L108" i="5"/>
  <c r="H108" i="5"/>
  <c r="L83" i="5"/>
  <c r="H83" i="5"/>
  <c r="H39" i="1"/>
  <c r="H38" i="2"/>
  <c r="H41" i="3"/>
  <c r="N41" i="3" s="1"/>
  <c r="G54" i="4"/>
  <c r="G53" i="4"/>
  <c r="G52" i="4"/>
  <c r="G51" i="4"/>
  <c r="G50" i="4"/>
  <c r="L49" i="4"/>
  <c r="H49" i="4"/>
  <c r="H23" i="4"/>
  <c r="N47" i="7" l="1"/>
  <c r="O47" i="7" s="1"/>
  <c r="G43" i="6"/>
  <c r="K43" i="6"/>
  <c r="K42" i="6"/>
  <c r="G42" i="6"/>
  <c r="H42" i="6" s="1"/>
  <c r="G43" i="4"/>
  <c r="H43" i="4" s="1"/>
  <c r="O23" i="8"/>
  <c r="N39" i="8"/>
  <c r="O39" i="8" s="1"/>
  <c r="H48" i="4"/>
  <c r="G45" i="7"/>
  <c r="H45" i="7" s="1"/>
  <c r="G46" i="7"/>
  <c r="H46" i="7" s="1"/>
  <c r="N46" i="7" s="1"/>
  <c r="O46" i="7" s="1"/>
  <c r="H34" i="7"/>
  <c r="H45" i="6"/>
  <c r="G102" i="5"/>
  <c r="H102" i="5" s="1"/>
  <c r="K103" i="5"/>
  <c r="G103" i="5"/>
  <c r="H103" i="5" s="1"/>
  <c r="K102" i="5"/>
  <c r="H105" i="5"/>
  <c r="H107" i="5"/>
  <c r="O41" i="3"/>
  <c r="L45" i="7"/>
  <c r="N49" i="4"/>
  <c r="N48" i="8"/>
  <c r="K48" i="7"/>
  <c r="L48" i="7" s="1"/>
  <c r="K50" i="7"/>
  <c r="L50" i="7" s="1"/>
  <c r="K52" i="7"/>
  <c r="L52" i="7" s="1"/>
  <c r="K49" i="7"/>
  <c r="L49" i="7" s="1"/>
  <c r="K51" i="7"/>
  <c r="L51" i="7" s="1"/>
  <c r="K53" i="6"/>
  <c r="L53" i="6" s="1"/>
  <c r="K49" i="6"/>
  <c r="L49" i="6" s="1"/>
  <c r="K51" i="6"/>
  <c r="L51" i="6" s="1"/>
  <c r="N48" i="6"/>
  <c r="K52" i="6"/>
  <c r="L52" i="6" s="1"/>
  <c r="K50" i="6"/>
  <c r="L50" i="6" s="1"/>
  <c r="K112" i="5"/>
  <c r="L112" i="5" s="1"/>
  <c r="K110" i="5"/>
  <c r="L110" i="5" s="1"/>
  <c r="K109" i="5"/>
  <c r="L109" i="5" s="1"/>
  <c r="K111" i="5"/>
  <c r="L111" i="5" s="1"/>
  <c r="K113" i="5"/>
  <c r="L113" i="5" s="1"/>
  <c r="K52" i="4"/>
  <c r="L52" i="4" s="1"/>
  <c r="K51" i="4"/>
  <c r="L51" i="4" s="1"/>
  <c r="K54" i="4"/>
  <c r="L54" i="4" s="1"/>
  <c r="K50" i="4"/>
  <c r="L50" i="4" s="1"/>
  <c r="K53" i="4"/>
  <c r="L53" i="4" s="1"/>
  <c r="H110" i="5"/>
  <c r="L47" i="8"/>
  <c r="L23" i="6"/>
  <c r="H46" i="8"/>
  <c r="H44" i="7"/>
  <c r="H48" i="7"/>
  <c r="H50" i="7"/>
  <c r="H52" i="7"/>
  <c r="N24" i="7"/>
  <c r="H42" i="7"/>
  <c r="L25" i="7"/>
  <c r="H49" i="7"/>
  <c r="L44" i="7"/>
  <c r="H51" i="7"/>
  <c r="H52" i="6"/>
  <c r="H50" i="6"/>
  <c r="L46" i="6"/>
  <c r="L45" i="6"/>
  <c r="H36" i="6"/>
  <c r="L26" i="6"/>
  <c r="L34" i="6"/>
  <c r="H26" i="6"/>
  <c r="G46" i="6"/>
  <c r="H46" i="6" s="1"/>
  <c r="H49" i="6"/>
  <c r="H53" i="6"/>
  <c r="H51" i="6"/>
  <c r="N83" i="5"/>
  <c r="G106" i="5"/>
  <c r="H106" i="5" s="1"/>
  <c r="L86" i="5"/>
  <c r="N108" i="5"/>
  <c r="L105" i="5"/>
  <c r="H112" i="5"/>
  <c r="H86" i="5"/>
  <c r="H109" i="5"/>
  <c r="H113" i="5"/>
  <c r="L106" i="5"/>
  <c r="H111" i="5"/>
  <c r="H51" i="4"/>
  <c r="N23" i="4"/>
  <c r="H47" i="4"/>
  <c r="H46" i="4"/>
  <c r="H53" i="4"/>
  <c r="H27" i="4"/>
  <c r="L37" i="4"/>
  <c r="H50" i="4"/>
  <c r="H54" i="4"/>
  <c r="H37" i="4"/>
  <c r="H52" i="4"/>
  <c r="L26" i="3"/>
  <c r="G53" i="3"/>
  <c r="G52" i="3"/>
  <c r="H51" i="3"/>
  <c r="H50" i="3"/>
  <c r="H49" i="3"/>
  <c r="H27" i="3"/>
  <c r="L23" i="3"/>
  <c r="H23" i="3"/>
  <c r="L23" i="2"/>
  <c r="L46" i="2"/>
  <c r="H46" i="2"/>
  <c r="G41" i="2"/>
  <c r="L38" i="2"/>
  <c r="H23" i="2"/>
  <c r="N46" i="2" l="1"/>
  <c r="O46" i="2" s="1"/>
  <c r="N107" i="5"/>
  <c r="O107" i="5" s="1"/>
  <c r="K43" i="4"/>
  <c r="G44" i="4"/>
  <c r="N23" i="6"/>
  <c r="O48" i="8"/>
  <c r="L34" i="7"/>
  <c r="O24" i="7"/>
  <c r="O48" i="6"/>
  <c r="O49" i="4"/>
  <c r="O108" i="5"/>
  <c r="O23" i="4"/>
  <c r="O83" i="5"/>
  <c r="N26" i="3"/>
  <c r="O26" i="3" s="1"/>
  <c r="H59" i="8"/>
  <c r="N38" i="2"/>
  <c r="N45" i="6"/>
  <c r="G44" i="3"/>
  <c r="H44" i="3" s="1"/>
  <c r="G47" i="3"/>
  <c r="H47" i="3" s="1"/>
  <c r="G46" i="3"/>
  <c r="H46" i="3" s="1"/>
  <c r="N111" i="5"/>
  <c r="L96" i="5"/>
  <c r="N37" i="4"/>
  <c r="H43" i="6"/>
  <c r="N50" i="6"/>
  <c r="N47" i="8"/>
  <c r="N48" i="7"/>
  <c r="O48" i="7" s="1"/>
  <c r="N50" i="7"/>
  <c r="O50" i="7" s="1"/>
  <c r="N52" i="6"/>
  <c r="L36" i="6"/>
  <c r="H96" i="5"/>
  <c r="H35" i="7"/>
  <c r="H40" i="7" s="1"/>
  <c r="L35" i="7"/>
  <c r="K50" i="2"/>
  <c r="L50" i="2" s="1"/>
  <c r="H47" i="2"/>
  <c r="G49" i="2"/>
  <c r="G51" i="2"/>
  <c r="H48" i="2"/>
  <c r="H34" i="2"/>
  <c r="N52" i="7"/>
  <c r="O52" i="7" s="1"/>
  <c r="N25" i="7"/>
  <c r="N51" i="7"/>
  <c r="O51" i="7" s="1"/>
  <c r="N45" i="7"/>
  <c r="O45" i="7" s="1"/>
  <c r="N44" i="7"/>
  <c r="O44" i="7" s="1"/>
  <c r="N49" i="7"/>
  <c r="O49" i="7" s="1"/>
  <c r="N46" i="6"/>
  <c r="N51" i="6"/>
  <c r="N26" i="6"/>
  <c r="N53" i="6"/>
  <c r="N34" i="6"/>
  <c r="H35" i="6"/>
  <c r="N49" i="6"/>
  <c r="N113" i="5"/>
  <c r="N105" i="5"/>
  <c r="O105" i="5" s="1"/>
  <c r="N112" i="5"/>
  <c r="N110" i="5"/>
  <c r="H95" i="5"/>
  <c r="N86" i="5"/>
  <c r="N109" i="5"/>
  <c r="N106" i="5"/>
  <c r="O106" i="5" s="1"/>
  <c r="N53" i="4"/>
  <c r="N51" i="4"/>
  <c r="N27" i="4"/>
  <c r="N46" i="4"/>
  <c r="O46" i="4" s="1"/>
  <c r="N50" i="4"/>
  <c r="N26" i="4"/>
  <c r="N52" i="4"/>
  <c r="N54" i="4"/>
  <c r="N47" i="4"/>
  <c r="O47" i="4" s="1"/>
  <c r="H36" i="4"/>
  <c r="H36" i="3"/>
  <c r="H37" i="3"/>
  <c r="H43" i="3"/>
  <c r="H54" i="3"/>
  <c r="N49" i="3"/>
  <c r="N23" i="3"/>
  <c r="L27" i="3"/>
  <c r="H53" i="3"/>
  <c r="L37" i="3"/>
  <c r="H52" i="3"/>
  <c r="N23" i="2"/>
  <c r="H41" i="2"/>
  <c r="H44" i="2"/>
  <c r="H43" i="2"/>
  <c r="H50" i="2"/>
  <c r="L34" i="2"/>
  <c r="H40" i="2"/>
  <c r="N50" i="2" l="1"/>
  <c r="O50" i="2" s="1"/>
  <c r="H41" i="6"/>
  <c r="H42" i="4"/>
  <c r="K44" i="4"/>
  <c r="H44" i="4"/>
  <c r="O26" i="6"/>
  <c r="O34" i="6"/>
  <c r="O23" i="6"/>
  <c r="O47" i="8"/>
  <c r="N48" i="4"/>
  <c r="O26" i="4"/>
  <c r="O25" i="7"/>
  <c r="O46" i="6"/>
  <c r="N36" i="6"/>
  <c r="O45" i="6"/>
  <c r="O52" i="6"/>
  <c r="O49" i="6"/>
  <c r="O53" i="6"/>
  <c r="O50" i="6"/>
  <c r="O51" i="6"/>
  <c r="O110" i="5"/>
  <c r="O52" i="4"/>
  <c r="O109" i="5"/>
  <c r="O50" i="4"/>
  <c r="O53" i="4"/>
  <c r="O113" i="5"/>
  <c r="O54" i="4"/>
  <c r="O112" i="5"/>
  <c r="O111" i="5"/>
  <c r="O51" i="4"/>
  <c r="O27" i="4"/>
  <c r="O86" i="5"/>
  <c r="O37" i="4"/>
  <c r="O49" i="3"/>
  <c r="O23" i="3"/>
  <c r="O23" i="2"/>
  <c r="O38" i="2"/>
  <c r="H61" i="8"/>
  <c r="H60" i="8"/>
  <c r="N27" i="3"/>
  <c r="H101" i="5"/>
  <c r="H49" i="2"/>
  <c r="H51" i="2"/>
  <c r="N52" i="3"/>
  <c r="O52" i="3" s="1"/>
  <c r="N37" i="3"/>
  <c r="N34" i="2"/>
  <c r="N96" i="5"/>
  <c r="N51" i="3"/>
  <c r="N46" i="3"/>
  <c r="O46" i="3" s="1"/>
  <c r="N35" i="7"/>
  <c r="L31" i="2"/>
  <c r="H31" i="2"/>
  <c r="K51" i="2"/>
  <c r="L51" i="2" s="1"/>
  <c r="K48" i="2"/>
  <c r="L48" i="2" s="1"/>
  <c r="K47" i="2"/>
  <c r="L47" i="2" s="1"/>
  <c r="K49" i="2"/>
  <c r="L49" i="2" s="1"/>
  <c r="N50" i="3"/>
  <c r="H42" i="3"/>
  <c r="N47" i="3"/>
  <c r="O47" i="3" s="1"/>
  <c r="N54" i="3"/>
  <c r="O54" i="3" s="1"/>
  <c r="N53" i="3"/>
  <c r="O53" i="3" s="1"/>
  <c r="G50" i="1"/>
  <c r="L103" i="5"/>
  <c r="N48" i="2" l="1"/>
  <c r="O48" i="2" s="1"/>
  <c r="N47" i="2"/>
  <c r="O47" i="2" s="1"/>
  <c r="O51" i="2"/>
  <c r="N51" i="2"/>
  <c r="N49" i="2"/>
  <c r="O49" i="2" s="1"/>
  <c r="H33" i="2"/>
  <c r="O36" i="6"/>
  <c r="O48" i="4"/>
  <c r="O35" i="7"/>
  <c r="O96" i="5"/>
  <c r="O51" i="3"/>
  <c r="O50" i="3"/>
  <c r="O27" i="3"/>
  <c r="O37" i="3"/>
  <c r="O34" i="2"/>
  <c r="G45" i="1"/>
  <c r="G44" i="1"/>
  <c r="G46" i="1"/>
  <c r="H46" i="1" s="1"/>
  <c r="H62" i="8"/>
  <c r="L33" i="2"/>
  <c r="N31" i="2"/>
  <c r="H104" i="5"/>
  <c r="H44" i="6"/>
  <c r="K48" i="1"/>
  <c r="K50" i="1"/>
  <c r="K49" i="1"/>
  <c r="K51" i="1"/>
  <c r="L102" i="5"/>
  <c r="L44" i="4"/>
  <c r="L45" i="8"/>
  <c r="L43" i="6"/>
  <c r="L43" i="4"/>
  <c r="L42" i="6"/>
  <c r="L44" i="8"/>
  <c r="H43" i="7"/>
  <c r="N103" i="5"/>
  <c r="O103" i="5" s="1"/>
  <c r="H45" i="4"/>
  <c r="H45" i="3"/>
  <c r="H58" i="4" l="1"/>
  <c r="N46" i="1"/>
  <c r="O46" i="1" s="1"/>
  <c r="N43" i="6"/>
  <c r="O43" i="6" s="1"/>
  <c r="H56" i="7"/>
  <c r="H61" i="7"/>
  <c r="O31" i="2"/>
  <c r="N44" i="2"/>
  <c r="H58" i="3"/>
  <c r="H57" i="6"/>
  <c r="H62" i="6"/>
  <c r="H117" i="5"/>
  <c r="H122" i="5"/>
  <c r="N43" i="2"/>
  <c r="O43" i="2" s="1"/>
  <c r="H39" i="2"/>
  <c r="N41" i="7"/>
  <c r="N42" i="7"/>
  <c r="O42" i="7" s="1"/>
  <c r="N42" i="6"/>
  <c r="N43" i="4"/>
  <c r="N45" i="8"/>
  <c r="O45" i="8" s="1"/>
  <c r="N44" i="4"/>
  <c r="O44" i="4" s="1"/>
  <c r="N102" i="5"/>
  <c r="N44" i="8"/>
  <c r="H63" i="4"/>
  <c r="H63" i="3"/>
  <c r="H59" i="3" l="1"/>
  <c r="O44" i="2"/>
  <c r="O42" i="6"/>
  <c r="O44" i="8"/>
  <c r="O41" i="7"/>
  <c r="O43" i="4"/>
  <c r="O102" i="5"/>
  <c r="H58" i="7"/>
  <c r="H59" i="7" s="1"/>
  <c r="H119" i="5"/>
  <c r="H120" i="5" s="1"/>
  <c r="H64" i="6"/>
  <c r="H65" i="6" s="1"/>
  <c r="H59" i="6"/>
  <c r="H60" i="6" s="1"/>
  <c r="H63" i="7"/>
  <c r="H64" i="7" s="1"/>
  <c r="H124" i="5"/>
  <c r="H125" i="5" s="1"/>
  <c r="H64" i="3"/>
  <c r="H42" i="2"/>
  <c r="N41" i="2"/>
  <c r="H60" i="4"/>
  <c r="H61" i="4" s="1"/>
  <c r="H65" i="4"/>
  <c r="H66" i="4" s="1"/>
  <c r="N40" i="2"/>
  <c r="N44" i="3"/>
  <c r="O44" i="3" s="1"/>
  <c r="N43" i="3"/>
  <c r="H65" i="3"/>
  <c r="H60" i="3"/>
  <c r="H61" i="3" l="1"/>
  <c r="O41" i="2"/>
  <c r="O43" i="3"/>
  <c r="O40" i="2"/>
  <c r="H66" i="3"/>
  <c r="H55" i="2"/>
  <c r="H56" i="2" l="1"/>
  <c r="H57" i="2"/>
  <c r="L39" i="1"/>
  <c r="N39" i="1" l="1"/>
  <c r="O39" i="1" s="1"/>
  <c r="H58" i="2"/>
  <c r="K52" i="1"/>
  <c r="L35" i="1"/>
  <c r="H35" i="1"/>
  <c r="N35" i="1" l="1"/>
  <c r="O35" i="1" l="1"/>
  <c r="H23" i="1"/>
  <c r="L23" i="1"/>
  <c r="H41" i="1"/>
  <c r="H47" i="1"/>
  <c r="L47" i="1"/>
  <c r="H51" i="1"/>
  <c r="L52" i="1"/>
  <c r="H32" i="1" l="1"/>
  <c r="L50" i="1"/>
  <c r="L48" i="1"/>
  <c r="H49" i="1"/>
  <c r="L49" i="1"/>
  <c r="G42" i="1"/>
  <c r="H42" i="1" s="1"/>
  <c r="N47" i="1"/>
  <c r="N23" i="1"/>
  <c r="L42" i="1"/>
  <c r="L45" i="1"/>
  <c r="L51" i="1"/>
  <c r="H52" i="1"/>
  <c r="H50" i="1"/>
  <c r="H48" i="1"/>
  <c r="L41" i="1"/>
  <c r="O47" i="1" l="1"/>
  <c r="L44" i="1"/>
  <c r="L32" i="1"/>
  <c r="N49" i="1"/>
  <c r="N50" i="1"/>
  <c r="O23" i="1"/>
  <c r="H34" i="1"/>
  <c r="H44" i="1"/>
  <c r="H45" i="1"/>
  <c r="N41" i="1"/>
  <c r="N51" i="1"/>
  <c r="N42" i="1"/>
  <c r="N52" i="1"/>
  <c r="N48" i="1"/>
  <c r="O51" i="1" l="1"/>
  <c r="O48" i="1"/>
  <c r="O52" i="1"/>
  <c r="O49" i="1"/>
  <c r="H40" i="1"/>
  <c r="N32" i="1"/>
  <c r="O50" i="1"/>
  <c r="O41" i="1"/>
  <c r="O42" i="1"/>
  <c r="N45" i="1"/>
  <c r="N44" i="1"/>
  <c r="O32" i="1" l="1"/>
  <c r="H43" i="1"/>
  <c r="O44" i="1"/>
  <c r="O45" i="1"/>
  <c r="H56" i="1" l="1"/>
  <c r="H57" i="1" l="1"/>
  <c r="H58" i="1"/>
  <c r="H59" i="1" l="1"/>
  <c r="L33" i="1"/>
  <c r="N33" i="1" l="1"/>
  <c r="O33" i="1" l="1"/>
  <c r="L34" i="1"/>
  <c r="L43" i="8"/>
  <c r="N33" i="2"/>
  <c r="O33" i="2" l="1"/>
  <c r="N34" i="1"/>
  <c r="L36" i="3"/>
  <c r="L40" i="1"/>
  <c r="N38" i="8"/>
  <c r="L35" i="6"/>
  <c r="L40" i="7"/>
  <c r="L95" i="5"/>
  <c r="L39" i="2"/>
  <c r="L101" i="5" l="1"/>
  <c r="L42" i="2"/>
  <c r="L41" i="6"/>
  <c r="O38" i="8"/>
  <c r="N36" i="3"/>
  <c r="O34" i="1"/>
  <c r="L43" i="7"/>
  <c r="N40" i="1"/>
  <c r="O40" i="1" s="1"/>
  <c r="L42" i="3"/>
  <c r="L43" i="1"/>
  <c r="N43" i="8"/>
  <c r="O43" i="8" s="1"/>
  <c r="L46" i="8"/>
  <c r="N39" i="2"/>
  <c r="O39" i="2" s="1"/>
  <c r="N34" i="7"/>
  <c r="L36" i="4"/>
  <c r="N95" i="5"/>
  <c r="N35" i="6"/>
  <c r="L45" i="3" l="1"/>
  <c r="L61" i="7"/>
  <c r="L56" i="7"/>
  <c r="O35" i="6"/>
  <c r="L59" i="8"/>
  <c r="O34" i="7"/>
  <c r="O95" i="5"/>
  <c r="L42" i="4"/>
  <c r="O36" i="3"/>
  <c r="N42" i="3"/>
  <c r="O42" i="3" s="1"/>
  <c r="N43" i="1"/>
  <c r="O43" i="1" s="1"/>
  <c r="L56" i="1"/>
  <c r="L44" i="6"/>
  <c r="N41" i="6"/>
  <c r="O41" i="6" s="1"/>
  <c r="N36" i="4"/>
  <c r="N40" i="7"/>
  <c r="O40" i="7" s="1"/>
  <c r="N46" i="8"/>
  <c r="O46" i="8" s="1"/>
  <c r="N101" i="5"/>
  <c r="O101" i="5" s="1"/>
  <c r="L104" i="5"/>
  <c r="L55" i="2"/>
  <c r="N42" i="2"/>
  <c r="O42" i="2" s="1"/>
  <c r="L63" i="7" l="1"/>
  <c r="O36" i="4"/>
  <c r="N56" i="1"/>
  <c r="N61" i="7"/>
  <c r="L63" i="3"/>
  <c r="L61" i="8"/>
  <c r="N59" i="8"/>
  <c r="L60" i="8"/>
  <c r="L57" i="6"/>
  <c r="L62" i="6"/>
  <c r="L58" i="7"/>
  <c r="N56" i="7"/>
  <c r="L122" i="5"/>
  <c r="L117" i="5"/>
  <c r="L56" i="2"/>
  <c r="L58" i="1"/>
  <c r="L57" i="1"/>
  <c r="L58" i="3"/>
  <c r="N45" i="3"/>
  <c r="O45" i="3" s="1"/>
  <c r="N44" i="6"/>
  <c r="O44" i="6" s="1"/>
  <c r="N104" i="5"/>
  <c r="O104" i="5" s="1"/>
  <c r="N43" i="7"/>
  <c r="O43" i="7" s="1"/>
  <c r="N42" i="4"/>
  <c r="O42" i="4" s="1"/>
  <c r="L45" i="4"/>
  <c r="N55" i="2"/>
  <c r="L57" i="2"/>
  <c r="L64" i="7" l="1"/>
  <c r="N63" i="7"/>
  <c r="O63" i="7" s="1"/>
  <c r="N63" i="3"/>
  <c r="O63" i="3" s="1"/>
  <c r="O59" i="8"/>
  <c r="N61" i="8"/>
  <c r="N60" i="8"/>
  <c r="L59" i="7"/>
  <c r="O56" i="7"/>
  <c r="O61" i="7"/>
  <c r="O55" i="2"/>
  <c r="O56" i="1"/>
  <c r="N58" i="1"/>
  <c r="L64" i="3"/>
  <c r="N56" i="2"/>
  <c r="N57" i="1"/>
  <c r="L65" i="3"/>
  <c r="L119" i="5"/>
  <c r="L62" i="8"/>
  <c r="L58" i="4"/>
  <c r="L64" i="6"/>
  <c r="N62" i="6"/>
  <c r="N57" i="6"/>
  <c r="L59" i="6"/>
  <c r="N58" i="7"/>
  <c r="L124" i="5"/>
  <c r="N122" i="5"/>
  <c r="N117" i="5"/>
  <c r="N58" i="3"/>
  <c r="L59" i="3"/>
  <c r="N57" i="2"/>
  <c r="L58" i="2"/>
  <c r="L59" i="1"/>
  <c r="L60" i="3"/>
  <c r="L63" i="4"/>
  <c r="N45" i="4"/>
  <c r="O45" i="4" s="1"/>
  <c r="N64" i="7" l="1"/>
  <c r="O64" i="7" s="1"/>
  <c r="N64" i="3"/>
  <c r="O64" i="3" s="1"/>
  <c r="N65" i="3"/>
  <c r="O65" i="3" s="1"/>
  <c r="N59" i="7"/>
  <c r="O61" i="8"/>
  <c r="O60" i="8"/>
  <c r="O58" i="7"/>
  <c r="L65" i="6"/>
  <c r="N59" i="6"/>
  <c r="O57" i="6"/>
  <c r="O62" i="6"/>
  <c r="O122" i="5"/>
  <c r="O117" i="5"/>
  <c r="L120" i="5"/>
  <c r="N60" i="3"/>
  <c r="O58" i="3"/>
  <c r="O57" i="2"/>
  <c r="O56" i="2"/>
  <c r="O57" i="1"/>
  <c r="O58" i="1"/>
  <c r="N59" i="3"/>
  <c r="L66" i="3"/>
  <c r="N119" i="5"/>
  <c r="N62" i="8"/>
  <c r="L60" i="4"/>
  <c r="N58" i="2"/>
  <c r="L60" i="6"/>
  <c r="N64" i="6"/>
  <c r="L125" i="5"/>
  <c r="N124" i="5"/>
  <c r="L61" i="3"/>
  <c r="N59" i="1"/>
  <c r="N58" i="4"/>
  <c r="L65" i="4"/>
  <c r="N63" i="4"/>
  <c r="O59" i="7" l="1"/>
  <c r="N65" i="6"/>
  <c r="N65" i="4"/>
  <c r="O65" i="4" s="1"/>
  <c r="N66" i="3"/>
  <c r="O66" i="3" s="1"/>
  <c r="O62" i="8"/>
  <c r="O64" i="6"/>
  <c r="O59" i="6"/>
  <c r="O63" i="4"/>
  <c r="O58" i="4"/>
  <c r="L61" i="4"/>
  <c r="O124" i="5"/>
  <c r="O119" i="5"/>
  <c r="N125" i="5"/>
  <c r="N120" i="5"/>
  <c r="O59" i="3"/>
  <c r="O60" i="3"/>
  <c r="O58" i="2"/>
  <c r="O59" i="1"/>
  <c r="N60" i="4"/>
  <c r="N60" i="6"/>
  <c r="L66" i="4"/>
  <c r="N61" i="3"/>
  <c r="O65" i="6" l="1"/>
  <c r="N61" i="4"/>
  <c r="O61" i="4" s="1"/>
  <c r="O60" i="6"/>
  <c r="N66" i="4"/>
  <c r="O120" i="5"/>
  <c r="O60" i="4"/>
  <c r="O125" i="5"/>
  <c r="O61" i="3"/>
  <c r="O66" i="4" l="1"/>
</calcChain>
</file>

<file path=xl/sharedStrings.xml><?xml version="1.0" encoding="utf-8"?>
<sst xmlns="http://schemas.openxmlformats.org/spreadsheetml/2006/main" count="1951" uniqueCount="103">
  <si>
    <t>Loss Factor (%)</t>
  </si>
  <si>
    <t>HST</t>
  </si>
  <si>
    <t>Total Bill on RPP (before Taxes)</t>
  </si>
  <si>
    <t>Total Bill on TOU (before Taxes)</t>
  </si>
  <si>
    <t>Energy - RPP - Tier 2</t>
  </si>
  <si>
    <t>Energy - RPP - Tier 1</t>
  </si>
  <si>
    <t>TOU - On Peak</t>
  </si>
  <si>
    <t>per kWh</t>
  </si>
  <si>
    <t>TOU - Mid Peak</t>
  </si>
  <si>
    <t>TOU - Off Peak</t>
  </si>
  <si>
    <t>Standard Supply Service Charge</t>
  </si>
  <si>
    <t>Rural and Remote Rate Protection (RRRP)</t>
  </si>
  <si>
    <t>Wholesale Market Service Charge (WMSC)</t>
  </si>
  <si>
    <t>Sub-Total C - Delivery (including Sub-Total B)</t>
  </si>
  <si>
    <t>RTSR - Line and Transformation Connection</t>
  </si>
  <si>
    <t>RTSR - Network</t>
  </si>
  <si>
    <t>Sub-Total B - Distribution (includes Sub-Total A)</t>
  </si>
  <si>
    <t>Line Losses on Cost of Power</t>
  </si>
  <si>
    <t>Sub-Total A (excluding pass through)</t>
  </si>
  <si>
    <t>Distribution Volumetric Rate</t>
  </si>
  <si>
    <t>($)</t>
  </si>
  <si>
    <t>% Change</t>
  </si>
  <si>
    <t>$ Change</t>
  </si>
  <si>
    <t>Charge</t>
  </si>
  <si>
    <t>Volume</t>
  </si>
  <si>
    <t>Rate</t>
  </si>
  <si>
    <t>Charge Unit</t>
  </si>
  <si>
    <t>Impact</t>
  </si>
  <si>
    <t xml:space="preserve"> kWh</t>
  </si>
  <si>
    <t>Consumption</t>
  </si>
  <si>
    <t>TOU</t>
  </si>
  <si>
    <t>TOU / non-TOU:</t>
  </si>
  <si>
    <t>Customer Class:</t>
  </si>
  <si>
    <t>Bill Impacts</t>
  </si>
  <si>
    <t>Appendix 2-W</t>
  </si>
  <si>
    <t>Date:</t>
  </si>
  <si>
    <t>Page:</t>
  </si>
  <si>
    <t>Schedule:</t>
  </si>
  <si>
    <t>Tab:</t>
  </si>
  <si>
    <t>Exhibit:</t>
  </si>
  <si>
    <t>File Number:</t>
  </si>
  <si>
    <t>per 30 days</t>
  </si>
  <si>
    <t>non-TOU</t>
  </si>
  <si>
    <t xml:space="preserve"> kVA</t>
  </si>
  <si>
    <t>per kVA</t>
  </si>
  <si>
    <t xml:space="preserve"> kW</t>
  </si>
  <si>
    <t>per kW</t>
  </si>
  <si>
    <t>GENERAL SERVICE 50 TO 999 kW SERVICE</t>
  </si>
  <si>
    <t>GENERAL SERVICE 1,000 TO 4,999 kW SERVICE</t>
  </si>
  <si>
    <t>LARGE USE SERVICE</t>
  </si>
  <si>
    <t>STREET LIGHTING SERVICE</t>
  </si>
  <si>
    <t xml:space="preserve"> Devices</t>
  </si>
  <si>
    <t>UNMETERED SCATTERED LOAD SERVICE</t>
  </si>
  <si>
    <t xml:space="preserve"> Connection</t>
  </si>
  <si>
    <t>RESIDENTIAL SERVICE</t>
  </si>
  <si>
    <t>GENERAL SERVICE LESS THAN 50 kW SERVICE</t>
  </si>
  <si>
    <t>Service Charge (per device)</t>
  </si>
  <si>
    <t>Service Charge</t>
  </si>
  <si>
    <t>Connection Charge (per connection)</t>
  </si>
  <si>
    <t>per connection per 30 days</t>
  </si>
  <si>
    <t>per device per 30 days</t>
  </si>
  <si>
    <t xml:space="preserve"> </t>
  </si>
  <si>
    <t>COMPETITIVE SECTOR MULTI-UNIT RESIDENTIAL SERVICE</t>
  </si>
  <si>
    <t>Non-RPP Retailer Avg. Price</t>
  </si>
  <si>
    <t>Average IESO Wholesale Market Price</t>
  </si>
  <si>
    <t>8% Provincial Rebate</t>
  </si>
  <si>
    <t>Total Bill on TOU (after Tax &amp; Rebate)</t>
  </si>
  <si>
    <t>Total Bill on RPP (after Tax &amp; Rebate)</t>
  </si>
  <si>
    <t>SPOT CLASS B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</si>
  <si>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</si>
  <si>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</si>
  <si>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</si>
  <si>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RPP</t>
  </si>
  <si>
    <t>Rate Rider for Recovery of Stranded Meters Assets - effective until Dec. 31, 2019.</t>
  </si>
  <si>
    <t>Rate Rider for Disposition of Post Employment Benefit - Tax Savings - effective until Dec. 31, 2018</t>
  </si>
  <si>
    <t>Rate Rider for Application of Operations Center Consolidation Plan Sharing - effective until Dec. 31, 2018.</t>
  </si>
  <si>
    <t>Rate Rider for Recovery of the Gain on the Sale of Named Properties - effective until Dec. 31, 2019.</t>
  </si>
  <si>
    <t>Rate Rider for Recovery of Hydro One Capital Contributions Variance - effective until Dec. 31, 2019.</t>
  </si>
  <si>
    <t>Rate Rider for Application of IFRS - 2014 Derecognition - effective until Dec. 31, 2019.</t>
  </si>
  <si>
    <t>Rate Rider for Recovery of 2015 Foregone Revenue - effective until Dec. 31, 2019.</t>
  </si>
  <si>
    <t>Rate Rider for Recovery of 2016 Foregone Revenue - effective until Dec. 31, 2019.</t>
  </si>
  <si>
    <t>Retail Transmissioin Rate - Network Service Rate</t>
  </si>
  <si>
    <t>Retail Transmissioin Rate - Line and Transformation Connection Service Rate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</si>
  <si>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</si>
  <si>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</si>
  <si>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</si>
  <si>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</si>
  <si>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2018 Current Board-Approved</t>
  </si>
  <si>
    <t>Rate Rider for Recovery of 2015 Foregone Revenue (per connection) - effective until Dec. 31, 2019</t>
  </si>
  <si>
    <t>Rate Rider for Recovery of 2016 Foregone Revenue (per connection) - effective until Dec. 31, 2019</t>
  </si>
  <si>
    <t>SPOT A Non-WMP</t>
  </si>
  <si>
    <t>SPOT Class B</t>
  </si>
  <si>
    <t>Rate Rider for Smart Metering Entity Charge - effective until Dec. 31, 2022</t>
  </si>
  <si>
    <t>2019 Proposed</t>
  </si>
  <si>
    <t>RETAILER</t>
  </si>
  <si>
    <t>Global Adjustment Modifier Losses</t>
  </si>
  <si>
    <t>Rate Rider for Disposition of Deferral/Variance Accounts (2019) - effective until Dec. 31, 2019.</t>
  </si>
  <si>
    <t>Rate Rider for Disposition of Capacity Based Recovery Account (2019) Applicable only for Class B Customers - effective until Dec. 31, 2018</t>
  </si>
  <si>
    <t>Rate Rider for Disposition of Global Adjustment Account (2019) - effective until Dec. 31, 2019 (Applicable only for Non-RPP Customers)</t>
  </si>
  <si>
    <t>Rate Rider for Disposition of Lost Revenue Adjustment Mechanism Variance Account (LRAMVA) (2019) - effective until Dec. 31, 2019.</t>
  </si>
  <si>
    <t>Rate Rider for Disposition of Deferral/Variance Accounts (2019) for Non-Wholesale Market Participants - effective until Dec. 31, 2019.</t>
  </si>
  <si>
    <r>
      <t>SPOT CLASS</t>
    </r>
    <r>
      <rPr>
        <b/>
        <sz val="12"/>
        <rFont val="Arial"/>
        <family val="2"/>
      </rPr>
      <t xml:space="preserve"> B</t>
    </r>
  </si>
  <si>
    <r>
      <t xml:space="preserve">SPOT CLASS </t>
    </r>
    <r>
      <rPr>
        <b/>
        <sz val="12"/>
        <rFont val="Arial"/>
        <family val="2"/>
      </rPr>
      <t xml:space="preserve">A </t>
    </r>
    <r>
      <rPr>
        <sz val="12"/>
        <rFont val="Arial"/>
        <family val="2"/>
      </rPr>
      <t>Non-WMP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</si>
</sst>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00_-;\-&quot;$&quot;* #,##0.0000_-;_-&quot;$&quot;* &quot;-&quot;??_-;_-@_-"/>
    <numFmt numFmtId="168" formatCode="_-* #,##0_-;\-* #,##0_-;_-* &quot;-&quot;??_-;_-@_-"/>
    <numFmt numFmtId="169" formatCode="_-&quot;$&quot;* #,##0.00000_-;\-&quot;$&quot;* #,##0.00000_-;_-&quot;$&quot;* &quot;-&quot;??_-;_-@_-"/>
    <numFmt numFmtId="170" formatCode="_(* #,##0.0_);_(* \(#,##0.0\);_(* &quot;-&quot;??_);_(@_)"/>
    <numFmt numFmtId="171" formatCode="_(* #,##0_);_(* \(#,##0\);_(* &quot;-&quot;??_);_(@_)"/>
    <numFmt numFmtId="172" formatCode="&quot;£ &quot;#,##0.00;[Red]\-&quot;£ &quot;#,##0.00"/>
    <numFmt numFmtId="173" formatCode="#,##0.0"/>
    <numFmt numFmtId="174" formatCode="##\-#"/>
    <numFmt numFmtId="175" formatCode="mm/dd/yyyy"/>
    <numFmt numFmtId="176" formatCode="0\-0"/>
    <numFmt numFmtId="177" formatCode="[$-1009]d\-mmm\-yy;@"/>
    <numFmt numFmtId="178" formatCode="0.00_)"/>
    <numFmt numFmtId="179" formatCode="0.0"/>
    <numFmt numFmtId="180" formatCode="_-* #,##0.000_-;\-* #,##0.000_-;_-* &quot;-&quot;??_-;_-@_-"/>
    <numFmt numFmtId="181" formatCode="0.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color indexed="12"/>
      <name val="Algerian"/>
      <family val="5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0" fontId="2" fillId="0" borderId="0"/>
    <xf numFmtId="170" fontId="2" fillId="0" borderId="0"/>
    <xf numFmtId="170" fontId="2" fillId="0" borderId="0"/>
    <xf numFmtId="173" fontId="2" fillId="0" borderId="0"/>
    <xf numFmtId="173" fontId="2" fillId="0" borderId="0"/>
    <xf numFmtId="173" fontId="2" fillId="0" borderId="0"/>
    <xf numFmtId="175" fontId="2" fillId="0" borderId="0"/>
    <xf numFmtId="14" fontId="2" fillId="0" borderId="0"/>
    <xf numFmtId="175" fontId="2" fillId="0" borderId="0"/>
    <xf numFmtId="14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8" borderId="0" applyNumberFormat="0" applyBorder="0" applyAlignment="0" applyProtection="0"/>
    <xf numFmtId="0" fontId="40" fillId="12" borderId="0" applyNumberFormat="0" applyBorder="0" applyAlignment="0" applyProtection="0"/>
    <xf numFmtId="0" fontId="26" fillId="0" borderId="0"/>
    <xf numFmtId="0" fontId="41" fillId="29" borderId="22" applyNumberFormat="0" applyAlignment="0" applyProtection="0"/>
    <xf numFmtId="0" fontId="20" fillId="30" borderId="23" applyNumberFormat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1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28" fillId="0" borderId="0"/>
    <xf numFmtId="0" fontId="17" fillId="0" borderId="0"/>
    <xf numFmtId="4" fontId="28" fillId="0" borderId="0"/>
    <xf numFmtId="0" fontId="17" fillId="0" borderId="24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43" fillId="13" borderId="0" applyNumberFormat="0" applyBorder="0" applyAlignment="0" applyProtection="0"/>
    <xf numFmtId="38" fontId="8" fillId="31" borderId="0" applyNumberFormat="0" applyBorder="0" applyAlignment="0" applyProtection="0"/>
    <xf numFmtId="0" fontId="32" fillId="0" borderId="4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2" fillId="0" borderId="16">
      <alignment horizontal="left" vertical="center"/>
    </xf>
    <xf numFmtId="0" fontId="14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44" fillId="0" borderId="25" applyNumberFormat="0" applyFill="0" applyAlignment="0" applyProtection="0"/>
    <xf numFmtId="0" fontId="4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45" fillId="0" borderId="26" applyNumberFormat="0" applyFill="0" applyAlignment="0" applyProtection="0"/>
    <xf numFmtId="0" fontId="46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0" fontId="8" fillId="32" borderId="1" applyNumberFormat="0" applyBorder="0" applyAlignment="0" applyProtection="0"/>
    <xf numFmtId="10" fontId="8" fillId="32" borderId="1" applyNumberFormat="0" applyBorder="0" applyAlignment="0" applyProtection="0"/>
    <xf numFmtId="0" fontId="47" fillId="16" borderId="22" applyNumberFormat="0" applyAlignment="0" applyProtection="0"/>
    <xf numFmtId="0" fontId="18" fillId="33" borderId="24"/>
    <xf numFmtId="0" fontId="48" fillId="0" borderId="28" applyNumberFormat="0" applyFill="0" applyAlignment="0" applyProtection="0"/>
    <xf numFmtId="174" fontId="2" fillId="0" borderId="0"/>
    <xf numFmtId="174" fontId="2" fillId="0" borderId="0"/>
    <xf numFmtId="174" fontId="2" fillId="0" borderId="0"/>
    <xf numFmtId="171" fontId="2" fillId="0" borderId="0"/>
    <xf numFmtId="171" fontId="2" fillId="0" borderId="0"/>
    <xf numFmtId="171" fontId="2" fillId="0" borderId="0"/>
    <xf numFmtId="0" fontId="49" fillId="34" borderId="0" applyNumberFormat="0" applyBorder="0" applyAlignment="0" applyProtection="0"/>
    <xf numFmtId="37" fontId="33" fillId="0" borderId="0"/>
    <xf numFmtId="0" fontId="26" fillId="0" borderId="0"/>
    <xf numFmtId="172" fontId="2" fillId="0" borderId="0"/>
    <xf numFmtId="178" fontId="34" fillId="0" borderId="0"/>
    <xf numFmtId="172" fontId="2" fillId="0" borderId="0"/>
    <xf numFmtId="172" fontId="2" fillId="0" borderId="0"/>
    <xf numFmtId="178" fontId="34" fillId="0" borderId="0"/>
    <xf numFmtId="0" fontId="1" fillId="0" borderId="0"/>
    <xf numFmtId="0" fontId="1" fillId="0" borderId="0"/>
    <xf numFmtId="0" fontId="16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7" fontId="2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>
      <alignment vertical="top"/>
    </xf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10" borderId="21" applyNumberFormat="0" applyFont="0" applyAlignment="0" applyProtection="0"/>
    <xf numFmtId="0" fontId="2" fillId="35" borderId="29" applyNumberFormat="0" applyFont="0" applyAlignment="0" applyProtection="0"/>
    <xf numFmtId="0" fontId="50" fillId="29" borderId="30" applyNumberFormat="0" applyAlignment="0" applyProtection="0"/>
    <xf numFmtId="40" fontId="16" fillId="9" borderId="0">
      <alignment horizontal="right"/>
    </xf>
    <xf numFmtId="0" fontId="30" fillId="32" borderId="0">
      <alignment horizontal="center"/>
    </xf>
    <xf numFmtId="0" fontId="29" fillId="9" borderId="0"/>
    <xf numFmtId="0" fontId="20" fillId="36" borderId="0"/>
    <xf numFmtId="0" fontId="35" fillId="0" borderId="0" applyBorder="0">
      <alignment horizontal="centerContinuous"/>
    </xf>
    <xf numFmtId="0" fontId="36" fillId="0" borderId="0" applyBorder="0">
      <alignment horizontal="centerContinuous"/>
    </xf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0" fontId="37" fillId="0" borderId="0"/>
    <xf numFmtId="0" fontId="37" fillId="0" borderId="0"/>
    <xf numFmtId="0" fontId="2" fillId="0" borderId="0"/>
    <xf numFmtId="0" fontId="17" fillId="0" borderId="24"/>
    <xf numFmtId="0" fontId="19" fillId="0" borderId="0"/>
    <xf numFmtId="0" fontId="24" fillId="0" borderId="0" applyNumberFormat="0" applyFill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9" fillId="0" borderId="32" applyNumberFormat="0" applyFill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18" fillId="0" borderId="33"/>
    <xf numFmtId="0" fontId="18" fillId="0" borderId="24"/>
    <xf numFmtId="0" fontId="25" fillId="0" borderId="0" applyNumberFormat="0" applyFill="0" applyBorder="0" applyAlignment="0" applyProtection="0"/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53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3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5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4" fillId="0" borderId="0"/>
    <xf numFmtId="0" fontId="4" fillId="0" borderId="4" applyNumberFormat="0" applyAlignment="0" applyProtection="0">
      <alignment horizontal="left" vertical="center"/>
    </xf>
    <xf numFmtId="0" fontId="4" fillId="0" borderId="16">
      <alignment horizontal="left" vertical="center"/>
    </xf>
    <xf numFmtId="174" fontId="2" fillId="0" borderId="0"/>
    <xf numFmtId="174" fontId="2" fillId="0" borderId="0"/>
    <xf numFmtId="174" fontId="2" fillId="0" borderId="0"/>
    <xf numFmtId="17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0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36" applyNumberFormat="0" applyFill="0" applyAlignment="0" applyProtection="0"/>
    <xf numFmtId="0" fontId="44" fillId="0" borderId="35" applyNumberFormat="0" applyFill="0" applyAlignment="0" applyProtection="0"/>
    <xf numFmtId="0" fontId="2" fillId="0" borderId="0"/>
  </cellStyleXfs>
  <cellXfs count="363">
    <xf numFmtId="0" fontId="0" fillId="0" borderId="0" xfId="0"/>
    <xf numFmtId="0" fontId="0" fillId="0" borderId="0" xfId="0" applyProtection="1"/>
    <xf numFmtId="0" fontId="2" fillId="0" borderId="0" xfId="0" applyFont="1" applyProtection="1"/>
    <xf numFmtId="10" fontId="2" fillId="3" borderId="1" xfId="3" applyNumberFormat="1" applyFont="1" applyFill="1" applyBorder="1" applyProtection="1">
      <protection locked="0"/>
    </xf>
    <xf numFmtId="0" fontId="3" fillId="0" borderId="0" xfId="0" applyFont="1" applyProtection="1"/>
    <xf numFmtId="44" fontId="0" fillId="0" borderId="0" xfId="0" applyNumberFormat="1" applyProtection="1"/>
    <xf numFmtId="0" fontId="2" fillId="0" borderId="0" xfId="4" applyProtection="1"/>
    <xf numFmtId="10" fontId="2" fillId="4" borderId="2" xfId="3" applyNumberFormat="1" applyFont="1" applyFill="1" applyBorder="1" applyAlignment="1" applyProtection="1">
      <alignment vertical="center"/>
    </xf>
    <xf numFmtId="44" fontId="2" fillId="4" borderId="3" xfId="4" applyNumberForma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</xf>
    <xf numFmtId="44" fontId="2" fillId="4" borderId="5" xfId="2" applyFont="1" applyFill="1" applyBorder="1" applyAlignment="1" applyProtection="1">
      <alignment vertical="center"/>
    </xf>
    <xf numFmtId="0" fontId="2" fillId="4" borderId="3" xfId="4" applyFill="1" applyBorder="1" applyAlignment="1" applyProtection="1">
      <alignment vertical="center"/>
      <protection locked="0"/>
    </xf>
    <xf numFmtId="167" fontId="2" fillId="4" borderId="3" xfId="2" applyNumberFormat="1" applyFont="1" applyFill="1" applyBorder="1" applyAlignment="1" applyProtection="1">
      <alignment vertical="top"/>
      <protection locked="0"/>
    </xf>
    <xf numFmtId="0" fontId="2" fillId="4" borderId="3" xfId="4" applyFill="1" applyBorder="1" applyAlignment="1" applyProtection="1">
      <alignment vertical="center"/>
    </xf>
    <xf numFmtId="44" fontId="2" fillId="4" borderId="6" xfId="2" applyFon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  <protection locked="0"/>
    </xf>
    <xf numFmtId="0" fontId="2" fillId="4" borderId="4" xfId="4" applyFill="1" applyBorder="1" applyAlignment="1" applyProtection="1">
      <alignment vertical="top"/>
    </xf>
    <xf numFmtId="0" fontId="2" fillId="4" borderId="4" xfId="4" applyFill="1" applyBorder="1" applyAlignment="1" applyProtection="1">
      <alignment vertical="top"/>
      <protection locked="0"/>
    </xf>
    <xf numFmtId="0" fontId="2" fillId="4" borderId="7" xfId="4" applyFont="1" applyFill="1" applyBorder="1" applyProtection="1"/>
    <xf numFmtId="0" fontId="2" fillId="5" borderId="0" xfId="4" applyFill="1" applyBorder="1" applyAlignment="1" applyProtection="1">
      <alignment vertical="center"/>
    </xf>
    <xf numFmtId="0" fontId="2" fillId="5" borderId="9" xfId="4" applyFill="1" applyBorder="1" applyAlignment="1" applyProtection="1">
      <alignment vertical="top"/>
    </xf>
    <xf numFmtId="0" fontId="2" fillId="5" borderId="0" xfId="4" applyFill="1" applyAlignment="1" applyProtection="1">
      <alignment vertical="top"/>
    </xf>
    <xf numFmtId="0" fontId="2" fillId="0" borderId="0" xfId="4" applyFont="1" applyFill="1" applyBorder="1" applyAlignment="1" applyProtection="1">
      <alignment vertical="center"/>
    </xf>
    <xf numFmtId="0" fontId="2" fillId="0" borderId="9" xfId="4" applyFont="1" applyFill="1" applyBorder="1" applyAlignment="1" applyProtection="1">
      <alignment vertical="center"/>
    </xf>
    <xf numFmtId="0" fontId="2" fillId="0" borderId="0" xfId="4" applyAlignment="1" applyProtection="1">
      <alignment vertical="top"/>
    </xf>
    <xf numFmtId="44" fontId="2" fillId="0" borderId="9" xfId="4" applyNumberFormat="1" applyFont="1" applyFill="1" applyBorder="1" applyAlignment="1" applyProtection="1">
      <alignment vertical="center"/>
    </xf>
    <xf numFmtId="44" fontId="2" fillId="0" borderId="10" xfId="4" applyNumberFormat="1" applyFont="1" applyFill="1" applyBorder="1" applyAlignment="1" applyProtection="1">
      <alignment vertical="center"/>
    </xf>
    <xf numFmtId="9" fontId="2" fillId="0" borderId="9" xfId="4" applyNumberFormat="1" applyFont="1" applyFill="1" applyBorder="1" applyAlignment="1" applyProtection="1">
      <alignment vertical="center"/>
    </xf>
    <xf numFmtId="9" fontId="2" fillId="0" borderId="9" xfId="4" applyNumberFormat="1" applyFont="1" applyFill="1" applyBorder="1" applyAlignment="1" applyProtection="1">
      <alignment vertical="top"/>
      <protection locked="0"/>
    </xf>
    <xf numFmtId="9" fontId="2" fillId="0" borderId="0" xfId="4" applyNumberFormat="1" applyFill="1" applyBorder="1" applyAlignment="1" applyProtection="1">
      <alignment vertical="center"/>
    </xf>
    <xf numFmtId="9" fontId="2" fillId="0" borderId="9" xfId="4" applyNumberFormat="1" applyFill="1" applyBorder="1" applyAlignment="1" applyProtection="1">
      <alignment vertical="top"/>
      <protection locked="0"/>
    </xf>
    <xf numFmtId="0" fontId="2" fillId="0" borderId="0" xfId="4" applyFont="1" applyFill="1" applyAlignment="1" applyProtection="1">
      <alignment horizontal="left" vertical="top" indent="1"/>
    </xf>
    <xf numFmtId="44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10" xfId="4" applyNumberFormat="1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2" fillId="0" borderId="9" xfId="4" applyNumberFormat="1" applyFill="1" applyBorder="1" applyAlignment="1" applyProtection="1">
      <alignment vertical="top"/>
    </xf>
    <xf numFmtId="0" fontId="3" fillId="0" borderId="0" xfId="4" applyFont="1" applyFill="1" applyAlignment="1" applyProtection="1">
      <alignment vertical="top"/>
    </xf>
    <xf numFmtId="44" fontId="2" fillId="4" borderId="5" xfId="4" applyNumberFormat="1" applyFill="1" applyBorder="1" applyAlignment="1" applyProtection="1">
      <alignment vertical="center"/>
    </xf>
    <xf numFmtId="44" fontId="2" fillId="4" borderId="4" xfId="2" applyFont="1" applyFill="1" applyBorder="1" applyAlignment="1" applyProtection="1">
      <alignment vertical="center"/>
    </xf>
    <xf numFmtId="0" fontId="2" fillId="4" borderId="5" xfId="4" applyFill="1" applyBorder="1" applyAlignment="1" applyProtection="1">
      <alignment vertical="center"/>
      <protection locked="0"/>
    </xf>
    <xf numFmtId="167" fontId="2" fillId="4" borderId="5" xfId="2" applyNumberFormat="1" applyFont="1" applyFill="1" applyBorder="1" applyAlignment="1" applyProtection="1">
      <alignment vertical="top"/>
      <protection locked="0"/>
    </xf>
    <xf numFmtId="44" fontId="3" fillId="5" borderId="12" xfId="0" applyNumberFormat="1" applyFont="1" applyFill="1" applyBorder="1" applyAlignment="1" applyProtection="1">
      <alignment vertical="center"/>
    </xf>
    <xf numFmtId="0" fontId="3" fillId="5" borderId="13" xfId="0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44" fontId="3" fillId="5" borderId="14" xfId="0" applyNumberFormat="1" applyFont="1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0" fillId="5" borderId="12" xfId="0" applyFill="1" applyBorder="1" applyAlignment="1" applyProtection="1">
      <alignment vertical="top"/>
    </xf>
    <xf numFmtId="0" fontId="0" fillId="5" borderId="0" xfId="0" applyFill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top"/>
    </xf>
    <xf numFmtId="44" fontId="2" fillId="0" borderId="9" xfId="0" applyNumberFormat="1" applyFont="1" applyFill="1" applyBorder="1" applyAlignment="1" applyProtection="1">
      <alignment vertical="center"/>
    </xf>
    <xf numFmtId="44" fontId="2" fillId="0" borderId="10" xfId="0" applyNumberFormat="1" applyFont="1" applyFill="1" applyBorder="1" applyAlignment="1" applyProtection="1">
      <alignment vertical="center"/>
    </xf>
    <xf numFmtId="9" fontId="2" fillId="0" borderId="9" xfId="0" applyNumberFormat="1" applyFont="1" applyFill="1" applyBorder="1" applyAlignment="1" applyProtection="1">
      <alignment vertical="center"/>
      <protection locked="0"/>
    </xf>
    <xf numFmtId="9" fontId="0" fillId="0" borderId="9" xfId="0" applyNumberForma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indent="1"/>
    </xf>
    <xf numFmtId="44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10" xfId="0" applyNumberFormat="1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0" fillId="0" borderId="0" xfId="0" applyNumberFormat="1" applyFill="1" applyBorder="1" applyAlignment="1" applyProtection="1">
      <alignment vertical="center"/>
    </xf>
    <xf numFmtId="9" fontId="0" fillId="0" borderId="9" xfId="0" applyNumberForma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44" fontId="0" fillId="4" borderId="5" xfId="0" applyNumberForma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top"/>
    </xf>
    <xf numFmtId="0" fontId="0" fillId="4" borderId="4" xfId="0" applyFill="1" applyBorder="1" applyAlignment="1" applyProtection="1">
      <alignment vertical="top"/>
      <protection locked="0"/>
    </xf>
    <xf numFmtId="0" fontId="2" fillId="4" borderId="7" xfId="0" applyFont="1" applyFill="1" applyBorder="1" applyProtection="1"/>
    <xf numFmtId="44" fontId="2" fillId="0" borderId="9" xfId="4" applyNumberFormat="1" applyBorder="1" applyAlignment="1" applyProtection="1">
      <alignment vertical="center"/>
    </xf>
    <xf numFmtId="0" fontId="2" fillId="0" borderId="0" xfId="4" applyAlignment="1" applyProtection="1">
      <alignment vertical="center"/>
    </xf>
    <xf numFmtId="44" fontId="2" fillId="0" borderId="8" xfId="2" applyFont="1" applyBorder="1" applyAlignment="1" applyProtection="1">
      <alignment vertical="center"/>
    </xf>
    <xf numFmtId="1" fontId="2" fillId="6" borderId="9" xfId="4" applyNumberFormat="1" applyFill="1" applyBorder="1" applyAlignment="1" applyProtection="1">
      <alignment vertical="center"/>
    </xf>
    <xf numFmtId="167" fontId="2" fillId="3" borderId="9" xfId="2" applyNumberFormat="1" applyFont="1" applyFill="1" applyBorder="1" applyAlignment="1" applyProtection="1">
      <alignment vertical="top"/>
      <protection locked="0"/>
    </xf>
    <xf numFmtId="0" fontId="2" fillId="0" borderId="0" xfId="4" applyFill="1" applyAlignment="1" applyProtection="1">
      <alignment vertical="top"/>
    </xf>
    <xf numFmtId="0" fontId="2" fillId="0" borderId="0" xfId="4" applyFont="1" applyAlignment="1" applyProtection="1">
      <alignment vertical="top"/>
    </xf>
    <xf numFmtId="44" fontId="0" fillId="0" borderId="9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" fontId="2" fillId="6" borderId="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7" borderId="0" xfId="0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0" fontId="3" fillId="8" borderId="15" xfId="3" applyNumberFormat="1" applyFont="1" applyFill="1" applyBorder="1" applyAlignment="1" applyProtection="1">
      <alignment vertical="center"/>
    </xf>
    <xf numFmtId="44" fontId="3" fillId="8" borderId="1" xfId="0" applyNumberFormat="1" applyFont="1" applyFill="1" applyBorder="1" applyAlignment="1" applyProtection="1">
      <alignment vertical="center"/>
    </xf>
    <xf numFmtId="0" fontId="3" fillId="8" borderId="0" xfId="0" applyFont="1" applyFill="1" applyAlignment="1" applyProtection="1">
      <alignment vertical="center"/>
    </xf>
    <xf numFmtId="44" fontId="3" fillId="8" borderId="15" xfId="0" applyNumberFormat="1" applyFont="1" applyFill="1" applyBorder="1" applyAlignment="1" applyProtection="1">
      <alignment vertical="center"/>
    </xf>
    <xf numFmtId="0" fontId="3" fillId="8" borderId="15" xfId="0" applyFont="1" applyFill="1" applyBorder="1" applyAlignment="1" applyProtection="1">
      <alignment vertical="center"/>
    </xf>
    <xf numFmtId="0" fontId="3" fillId="8" borderId="1" xfId="0" applyFont="1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top"/>
    </xf>
    <xf numFmtId="0" fontId="0" fillId="8" borderId="16" xfId="0" applyFill="1" applyBorder="1" applyAlignment="1" applyProtection="1">
      <alignment vertical="top"/>
    </xf>
    <xf numFmtId="0" fontId="3" fillId="8" borderId="17" xfId="0" applyFont="1" applyFill="1" applyBorder="1" applyAlignment="1" applyProtection="1">
      <alignment vertical="top" wrapText="1"/>
    </xf>
    <xf numFmtId="10" fontId="0" fillId="0" borderId="8" xfId="3" applyNumberFormat="1" applyFont="1" applyBorder="1" applyAlignment="1" applyProtection="1">
      <alignment vertical="center"/>
    </xf>
    <xf numFmtId="44" fontId="0" fillId="0" borderId="8" xfId="2" applyFont="1" applyBorder="1" applyAlignment="1" applyProtection="1">
      <alignment vertical="center"/>
    </xf>
    <xf numFmtId="167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8" borderId="0" xfId="0" applyFill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1" xfId="0" applyFill="1" applyBorder="1" applyProtection="1"/>
    <xf numFmtId="0" fontId="0" fillId="8" borderId="16" xfId="0" applyFill="1" applyBorder="1" applyProtection="1"/>
    <xf numFmtId="167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0" xfId="0" applyFill="1" applyProtection="1"/>
    <xf numFmtId="0" fontId="0" fillId="8" borderId="1" xfId="0" applyFill="1" applyBorder="1" applyAlignment="1" applyProtection="1">
      <alignment vertical="center"/>
      <protection locked="0"/>
    </xf>
    <xf numFmtId="167" fontId="0" fillId="8" borderId="1" xfId="2" applyNumberFormat="1" applyFon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top"/>
      <protection locked="0"/>
    </xf>
    <xf numFmtId="0" fontId="3" fillId="8" borderId="17" xfId="0" applyFont="1" applyFill="1" applyBorder="1" applyAlignment="1" applyProtection="1">
      <alignment vertical="top"/>
      <protection locked="0"/>
    </xf>
    <xf numFmtId="0" fontId="3" fillId="0" borderId="11" xfId="0" quotePrefix="1" applyFont="1" applyBorder="1" applyAlignment="1" applyProtection="1">
      <alignment horizontal="center"/>
    </xf>
    <xf numFmtId="0" fontId="3" fillId="0" borderId="12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0" xfId="0" applyFont="1" applyAlignment="1" applyProtection="1"/>
    <xf numFmtId="168" fontId="3" fillId="3" borderId="1" xfId="1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5" fillId="7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0" fillId="9" borderId="0" xfId="0" applyFill="1" applyBorder="1" applyProtection="1"/>
    <xf numFmtId="0" fontId="7" fillId="9" borderId="0" xfId="0" applyFont="1" applyFill="1" applyBorder="1" applyProtection="1"/>
    <xf numFmtId="0" fontId="8" fillId="3" borderId="0" xfId="0" applyFont="1" applyFill="1" applyAlignment="1">
      <alignment horizontal="right" vertical="top"/>
    </xf>
    <xf numFmtId="0" fontId="3" fillId="0" borderId="0" xfId="0" applyFont="1"/>
    <xf numFmtId="0" fontId="8" fillId="0" borderId="0" xfId="0" applyFont="1" applyAlignment="1">
      <alignment horizontal="right" vertical="top"/>
    </xf>
    <xf numFmtId="0" fontId="4" fillId="9" borderId="0" xfId="0" applyFont="1" applyFill="1" applyBorder="1" applyAlignment="1" applyProtection="1"/>
    <xf numFmtId="0" fontId="8" fillId="3" borderId="20" xfId="0" applyFont="1" applyFill="1" applyBorder="1" applyAlignment="1">
      <alignment horizontal="right" vertical="top"/>
    </xf>
    <xf numFmtId="0" fontId="0" fillId="9" borderId="0" xfId="0" applyFill="1" applyBorder="1" applyAlignment="1" applyProtection="1">
      <alignment horizontal="left" indent="1"/>
    </xf>
    <xf numFmtId="0" fontId="9" fillId="9" borderId="0" xfId="0" applyFont="1" applyFill="1" applyBorder="1" applyAlignment="1" applyProtection="1"/>
    <xf numFmtId="0" fontId="10" fillId="9" borderId="0" xfId="0" applyFont="1" applyFill="1" applyAlignment="1" applyProtection="1">
      <alignment vertical="top" wrapText="1"/>
    </xf>
    <xf numFmtId="44" fontId="0" fillId="3" borderId="9" xfId="2" applyNumberFormat="1" applyFont="1" applyFill="1" applyBorder="1" applyAlignment="1" applyProtection="1">
      <alignment vertical="top"/>
      <protection locked="0"/>
    </xf>
    <xf numFmtId="169" fontId="0" fillId="3" borderId="9" xfId="2" applyNumberFormat="1" applyFont="1" applyFill="1" applyBorder="1" applyAlignment="1" applyProtection="1">
      <alignment vertical="top"/>
      <protection locked="0"/>
    </xf>
    <xf numFmtId="169" fontId="0" fillId="3" borderId="9" xfId="2" applyNumberFormat="1" applyFont="1" applyFill="1" applyBorder="1" applyAlignment="1" applyProtection="1">
      <alignment vertical="center"/>
      <protection locked="0"/>
    </xf>
    <xf numFmtId="44" fontId="0" fillId="0" borderId="8" xfId="191" applyFont="1" applyBorder="1" applyAlignment="1" applyProtection="1">
      <alignment vertical="center"/>
    </xf>
    <xf numFmtId="167" fontId="0" fillId="6" borderId="9" xfId="191" applyNumberFormat="1" applyFont="1" applyFill="1" applyBorder="1" applyAlignment="1" applyProtection="1">
      <alignment vertical="top"/>
      <protection locked="0"/>
    </xf>
    <xf numFmtId="168" fontId="0" fillId="2" borderId="9" xfId="0" applyNumberFormat="1" applyFill="1" applyBorder="1" applyAlignment="1" applyProtection="1">
      <alignment vertical="center"/>
    </xf>
    <xf numFmtId="168" fontId="0" fillId="0" borderId="9" xfId="0" applyNumberFormat="1" applyFill="1" applyBorder="1" applyAlignment="1" applyProtection="1">
      <alignment vertical="center"/>
    </xf>
    <xf numFmtId="44" fontId="3" fillId="0" borderId="34" xfId="0" applyNumberFormat="1" applyFont="1" applyFill="1" applyBorder="1" applyAlignment="1" applyProtection="1">
      <alignment vertical="center"/>
    </xf>
    <xf numFmtId="44" fontId="3" fillId="0" borderId="34" xfId="4" applyNumberFormat="1" applyFont="1" applyFill="1" applyBorder="1" applyAlignment="1" applyProtection="1">
      <alignment vertical="center"/>
    </xf>
    <xf numFmtId="10" fontId="13" fillId="0" borderId="8" xfId="3" applyNumberFormat="1" applyFont="1" applyBorder="1" applyAlignment="1" applyProtection="1">
      <alignment vertical="center"/>
    </xf>
    <xf numFmtId="0" fontId="0" fillId="0" borderId="0" xfId="0"/>
    <xf numFmtId="44" fontId="0" fillId="8" borderId="15" xfId="0" applyNumberForma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left"/>
    </xf>
    <xf numFmtId="0" fontId="55" fillId="3" borderId="1" xfId="0" applyFont="1" applyFill="1" applyBorder="1" applyAlignment="1" applyProtection="1">
      <alignment horizontal="center"/>
    </xf>
    <xf numFmtId="168" fontId="55" fillId="3" borderId="1" xfId="1" applyNumberFormat="1" applyFont="1" applyFill="1" applyBorder="1" applyAlignment="1" applyProtection="1">
      <alignment horizontal="center"/>
    </xf>
    <xf numFmtId="168" fontId="0" fillId="2" borderId="9" xfId="1" applyNumberFormat="1" applyFont="1" applyFill="1" applyBorder="1" applyAlignment="1" applyProtection="1">
      <alignment vertical="center"/>
    </xf>
    <xf numFmtId="168" fontId="0" fillId="0" borderId="9" xfId="1" applyNumberFormat="1" applyFont="1" applyFill="1" applyBorder="1" applyAlignment="1" applyProtection="1">
      <alignment vertical="center"/>
    </xf>
    <xf numFmtId="168" fontId="2" fillId="6" borderId="9" xfId="1" applyNumberFormat="1" applyFont="1" applyFill="1" applyBorder="1" applyAlignment="1" applyProtection="1">
      <alignment vertical="center"/>
    </xf>
    <xf numFmtId="168" fontId="2" fillId="0" borderId="0" xfId="0" applyNumberFormat="1" applyFont="1" applyProtection="1"/>
    <xf numFmtId="44" fontId="4" fillId="0" borderId="0" xfId="0" applyNumberFormat="1" applyFont="1" applyAlignment="1" applyProtection="1">
      <alignment horizontal="center"/>
    </xf>
    <xf numFmtId="168" fontId="0" fillId="2" borderId="8" xfId="1" applyNumberFormat="1" applyFont="1" applyFill="1" applyBorder="1" applyAlignment="1" applyProtection="1">
      <alignment vertical="center"/>
    </xf>
    <xf numFmtId="44" fontId="0" fillId="0" borderId="0" xfId="0" applyNumberFormat="1"/>
    <xf numFmtId="167" fontId="4" fillId="0" borderId="0" xfId="0" applyNumberFormat="1" applyFont="1" applyAlignment="1" applyProtection="1">
      <alignment horizontal="center"/>
    </xf>
    <xf numFmtId="44" fontId="4" fillId="0" borderId="0" xfId="2" applyFont="1" applyAlignment="1" applyProtection="1">
      <alignment horizontal="center"/>
    </xf>
    <xf numFmtId="44" fontId="15" fillId="0" borderId="0" xfId="2" applyNumberFormat="1" applyFont="1" applyAlignment="1" applyProtection="1">
      <alignment horizontal="center"/>
    </xf>
    <xf numFmtId="168" fontId="3" fillId="3" borderId="1" xfId="1" applyNumberFormat="1" applyFont="1" applyFill="1" applyBorder="1" applyAlignment="1" applyProtection="1">
      <alignment horizontal="center"/>
    </xf>
    <xf numFmtId="168" fontId="0" fillId="0" borderId="0" xfId="0" applyNumberFormat="1" applyProtection="1"/>
    <xf numFmtId="168" fontId="0" fillId="0" borderId="0" xfId="1" applyNumberFormat="1" applyFont="1" applyProtection="1"/>
    <xf numFmtId="43" fontId="0" fillId="0" borderId="0" xfId="1" applyNumberFormat="1" applyFont="1" applyProtection="1"/>
    <xf numFmtId="168" fontId="0" fillId="0" borderId="8" xfId="0" applyNumberFormat="1" applyFill="1" applyBorder="1" applyAlignment="1" applyProtection="1">
      <alignment vertical="center"/>
    </xf>
    <xf numFmtId="168" fontId="55" fillId="0" borderId="0" xfId="1" applyNumberFormat="1" applyFont="1" applyFill="1" applyBorder="1" applyAlignment="1" applyProtection="1">
      <alignment horizontal="center"/>
    </xf>
    <xf numFmtId="168" fontId="0" fillId="0" borderId="9" xfId="0" applyNumberFormat="1" applyFill="1" applyBorder="1" applyAlignment="1" applyProtection="1">
      <alignment horizontal="left"/>
    </xf>
    <xf numFmtId="168" fontId="0" fillId="8" borderId="1" xfId="1" applyNumberFormat="1" applyFont="1" applyFill="1" applyBorder="1" applyAlignment="1" applyProtection="1">
      <alignment vertical="center"/>
    </xf>
    <xf numFmtId="0" fontId="0" fillId="0" borderId="0" xfId="0"/>
    <xf numFmtId="169" fontId="0" fillId="0" borderId="0" xfId="0" applyNumberFormat="1" applyProtection="1"/>
    <xf numFmtId="0" fontId="2" fillId="4" borderId="7" xfId="0" quotePrefix="1" applyFont="1" applyFill="1" applyBorder="1" applyProtection="1"/>
    <xf numFmtId="180" fontId="0" fillId="8" borderId="15" xfId="0" applyNumberFormat="1" applyFill="1" applyBorder="1" applyAlignment="1" applyProtection="1">
      <alignment vertical="center"/>
      <protection locked="0"/>
    </xf>
    <xf numFmtId="44" fontId="2" fillId="3" borderId="9" xfId="2" applyNumberFormat="1" applyFont="1" applyFill="1" applyBorder="1" applyAlignment="1" applyProtection="1">
      <alignment vertical="top"/>
      <protection locked="0"/>
    </xf>
    <xf numFmtId="0" fontId="56" fillId="0" borderId="0" xfId="1336" applyFont="1" applyFill="1" applyBorder="1" applyAlignment="1"/>
    <xf numFmtId="44" fontId="0" fillId="0" borderId="8" xfId="2" applyFont="1" applyFill="1" applyBorder="1" applyAlignment="1" applyProtection="1">
      <alignment vertical="center"/>
    </xf>
    <xf numFmtId="44" fontId="0" fillId="0" borderId="9" xfId="0" applyNumberFormat="1" applyFill="1" applyBorder="1" applyAlignment="1" applyProtection="1">
      <alignment vertical="center"/>
    </xf>
    <xf numFmtId="10" fontId="0" fillId="0" borderId="8" xfId="3" applyNumberFormat="1" applyFont="1" applyFill="1" applyBorder="1" applyAlignment="1" applyProtection="1">
      <alignment vertical="center"/>
    </xf>
    <xf numFmtId="0" fontId="0" fillId="0" borderId="0" xfId="0" applyFill="1"/>
    <xf numFmtId="169" fontId="0" fillId="0" borderId="9" xfId="191" applyNumberFormat="1" applyFont="1" applyFill="1" applyBorder="1" applyAlignment="1" applyProtection="1">
      <alignment vertical="top"/>
      <protection locked="0"/>
    </xf>
    <xf numFmtId="0" fontId="2" fillId="0" borderId="0" xfId="4" applyFont="1" applyAlignment="1" applyProtection="1">
      <alignment vertical="top"/>
      <protection locked="0"/>
    </xf>
    <xf numFmtId="44" fontId="13" fillId="8" borderId="15" xfId="2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Fill="1" applyBorder="1" applyProtection="1"/>
    <xf numFmtId="44" fontId="0" fillId="0" borderId="0" xfId="0" applyNumberFormat="1" applyFill="1" applyBorder="1" applyProtection="1"/>
    <xf numFmtId="44" fontId="3" fillId="5" borderId="38" xfId="0" applyNumberFormat="1" applyFont="1" applyFill="1" applyBorder="1" applyAlignment="1" applyProtection="1">
      <alignment vertical="center"/>
    </xf>
    <xf numFmtId="44" fontId="2" fillId="4" borderId="3" xfId="2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/>
    </xf>
    <xf numFmtId="44" fontId="57" fillId="8" borderId="15" xfId="2" applyFont="1" applyFill="1" applyBorder="1" applyAlignment="1" applyProtection="1">
      <alignment vertical="center"/>
    </xf>
    <xf numFmtId="168" fontId="0" fillId="2" borderId="8" xfId="0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center"/>
    </xf>
    <xf numFmtId="169" fontId="0" fillId="6" borderId="9" xfId="191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horizontal="right" vertical="center"/>
    </xf>
    <xf numFmtId="0" fontId="2" fillId="0" borderId="0" xfId="4" applyFont="1" applyFill="1" applyAlignment="1" applyProtection="1">
      <alignment vertical="top"/>
    </xf>
    <xf numFmtId="10" fontId="55" fillId="8" borderId="15" xfId="3" applyNumberFormat="1" applyFont="1" applyFill="1" applyBorder="1" applyAlignment="1" applyProtection="1">
      <alignment vertical="center"/>
    </xf>
    <xf numFmtId="44" fontId="12" fillId="0" borderId="9" xfId="0" applyNumberFormat="1" applyFont="1" applyFill="1" applyBorder="1" applyAlignment="1" applyProtection="1">
      <alignment vertical="center"/>
    </xf>
    <xf numFmtId="181" fontId="58" fillId="0" borderId="8" xfId="3" applyNumberFormat="1" applyFont="1" applyBorder="1" applyAlignment="1" applyProtection="1">
      <alignment vertical="center"/>
    </xf>
    <xf numFmtId="0" fontId="55" fillId="0" borderId="19" xfId="0" applyFont="1" applyBorder="1" applyAlignment="1" applyProtection="1">
      <alignment horizontal="center"/>
    </xf>
    <xf numFmtId="0" fontId="55" fillId="0" borderId="18" xfId="0" applyFont="1" applyBorder="1" applyAlignment="1" applyProtection="1">
      <alignment horizontal="center"/>
    </xf>
    <xf numFmtId="0" fontId="55" fillId="0" borderId="8" xfId="0" applyFont="1" applyBorder="1" applyAlignment="1" applyProtection="1">
      <alignment horizontal="center"/>
    </xf>
    <xf numFmtId="0" fontId="55" fillId="0" borderId="12" xfId="0" quotePrefix="1" applyFont="1" applyBorder="1" applyAlignment="1" applyProtection="1">
      <alignment horizontal="center"/>
    </xf>
    <xf numFmtId="0" fontId="55" fillId="0" borderId="11" xfId="0" quotePrefix="1" applyFont="1" applyBorder="1" applyAlignment="1" applyProtection="1">
      <alignment horizontal="center"/>
    </xf>
    <xf numFmtId="0" fontId="0" fillId="0" borderId="8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168" fontId="0" fillId="0" borderId="9" xfId="0" applyNumberFormat="1" applyFont="1" applyFill="1" applyBorder="1" applyAlignment="1" applyProtection="1">
      <alignment vertical="center"/>
    </xf>
    <xf numFmtId="44" fontId="0" fillId="8" borderId="15" xfId="0" applyNumberFormat="1" applyFont="1" applyFill="1" applyBorder="1" applyAlignment="1" applyProtection="1">
      <alignment vertical="center"/>
      <protection locked="0"/>
    </xf>
    <xf numFmtId="168" fontId="0" fillId="0" borderId="8" xfId="0" applyNumberFormat="1" applyFont="1" applyFill="1" applyBorder="1" applyAlignment="1" applyProtection="1">
      <alignment vertical="center"/>
    </xf>
    <xf numFmtId="0" fontId="0" fillId="8" borderId="15" xfId="0" applyFont="1" applyFill="1" applyBorder="1" applyAlignment="1" applyProtection="1">
      <alignment vertical="center"/>
    </xf>
    <xf numFmtId="44" fontId="55" fillId="8" borderId="15" xfId="0" applyNumberFormat="1" applyFont="1" applyFill="1" applyBorder="1" applyAlignment="1" applyProtection="1">
      <alignment vertical="center"/>
    </xf>
    <xf numFmtId="1" fontId="0" fillId="2" borderId="8" xfId="0" applyNumberFormat="1" applyFont="1" applyFill="1" applyBorder="1" applyAlignment="1" applyProtection="1">
      <alignment vertical="center"/>
    </xf>
    <xf numFmtId="0" fontId="53" fillId="0" borderId="19" xfId="0" applyFont="1" applyBorder="1" applyAlignment="1" applyProtection="1">
      <alignment horizontal="center"/>
    </xf>
    <xf numFmtId="0" fontId="53" fillId="0" borderId="12" xfId="0" quotePrefix="1" applyFont="1" applyBorder="1" applyAlignment="1" applyProtection="1">
      <alignment horizontal="center"/>
    </xf>
    <xf numFmtId="44" fontId="1" fillId="0" borderId="8" xfId="2" applyFont="1" applyBorder="1" applyAlignment="1" applyProtection="1">
      <alignment vertical="center"/>
    </xf>
    <xf numFmtId="44" fontId="1" fillId="0" borderId="8" xfId="2" applyFont="1" applyFill="1" applyBorder="1" applyAlignment="1" applyProtection="1">
      <alignment vertical="center"/>
    </xf>
    <xf numFmtId="169" fontId="1" fillId="3" borderId="9" xfId="2" applyNumberFormat="1" applyFont="1" applyFill="1" applyBorder="1" applyAlignment="1" applyProtection="1">
      <alignment vertical="center"/>
      <protection locked="0"/>
    </xf>
    <xf numFmtId="44" fontId="1" fillId="0" borderId="8" xfId="191" applyFont="1" applyBorder="1" applyAlignment="1" applyProtection="1">
      <alignment vertical="center"/>
    </xf>
    <xf numFmtId="0" fontId="53" fillId="8" borderId="1" xfId="0" applyFont="1" applyFill="1" applyBorder="1" applyAlignment="1" applyProtection="1">
      <alignment vertical="center"/>
    </xf>
    <xf numFmtId="181" fontId="0" fillId="0" borderId="8" xfId="3" applyNumberFormat="1" applyFont="1" applyBorder="1" applyAlignment="1" applyProtection="1">
      <alignment vertical="center"/>
    </xf>
    <xf numFmtId="181" fontId="13" fillId="5" borderId="8" xfId="3" applyNumberFormat="1" applyFont="1" applyFill="1" applyBorder="1" applyAlignment="1" applyProtection="1">
      <alignment vertical="center"/>
    </xf>
    <xf numFmtId="9" fontId="0" fillId="0" borderId="8" xfId="3" applyFont="1" applyBorder="1" applyAlignment="1" applyProtection="1">
      <alignment vertical="center"/>
    </xf>
    <xf numFmtId="0" fontId="0" fillId="0" borderId="0" xfId="0" applyBorder="1"/>
    <xf numFmtId="181" fontId="0" fillId="0" borderId="0" xfId="3" applyNumberFormat="1" applyFont="1" applyBorder="1"/>
    <xf numFmtId="0" fontId="3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44" fontId="60" fillId="0" borderId="0" xfId="0" applyNumberFormat="1" applyFont="1" applyBorder="1" applyAlignment="1" applyProtection="1">
      <alignment horizontal="center"/>
    </xf>
    <xf numFmtId="44" fontId="0" fillId="0" borderId="0" xfId="0" applyNumberFormat="1" applyBorder="1" applyAlignment="1" applyProtection="1">
      <alignment vertical="center"/>
    </xf>
    <xf numFmtId="181" fontId="58" fillId="0" borderId="0" xfId="3" applyNumberFormat="1" applyFont="1" applyBorder="1" applyAlignment="1" applyProtection="1">
      <alignment vertical="center"/>
    </xf>
    <xf numFmtId="169" fontId="0" fillId="3" borderId="9" xfId="191" applyNumberFormat="1" applyFont="1" applyFill="1" applyBorder="1" applyAlignment="1" applyProtection="1">
      <alignment vertical="top"/>
      <protection locked="0"/>
    </xf>
    <xf numFmtId="168" fontId="0" fillId="2" borderId="9" xfId="1" applyNumberFormat="1" applyFont="1" applyFill="1" applyBorder="1" applyAlignment="1" applyProtection="1">
      <alignment horizontal="left"/>
    </xf>
    <xf numFmtId="181" fontId="13" fillId="0" borderId="8" xfId="3" applyNumberFormat="1" applyFont="1" applyBorder="1" applyAlignment="1" applyProtection="1">
      <alignment vertical="center"/>
    </xf>
    <xf numFmtId="181" fontId="59" fillId="5" borderId="8" xfId="3" applyNumberFormat="1" applyFont="1" applyFill="1" applyBorder="1" applyAlignment="1" applyProtection="1">
      <alignment vertical="center"/>
    </xf>
    <xf numFmtId="181" fontId="2" fillId="4" borderId="2" xfId="3" applyNumberFormat="1" applyFont="1" applyFill="1" applyBorder="1" applyAlignment="1" applyProtection="1">
      <alignment vertical="center"/>
    </xf>
    <xf numFmtId="44" fontId="2" fillId="5" borderId="12" xfId="0" applyNumberFormat="1" applyFont="1" applyFill="1" applyBorder="1" applyAlignment="1" applyProtection="1">
      <alignment vertical="center"/>
    </xf>
    <xf numFmtId="0" fontId="59" fillId="0" borderId="0" xfId="0" applyFont="1" applyFill="1" applyAlignment="1" applyProtection="1">
      <alignment vertical="top"/>
    </xf>
    <xf numFmtId="0" fontId="0" fillId="0" borderId="0" xfId="0"/>
    <xf numFmtId="0" fontId="59" fillId="0" borderId="0" xfId="0" applyFont="1" applyAlignment="1" applyProtection="1">
      <alignment vertical="top"/>
    </xf>
    <xf numFmtId="0" fontId="4" fillId="0" borderId="0" xfId="0" applyFont="1" applyFill="1" applyBorder="1" applyAlignment="1" applyProtection="1">
      <alignment horizontal="center"/>
    </xf>
    <xf numFmtId="181" fontId="0" fillId="0" borderId="0" xfId="3" applyNumberFormat="1" applyFont="1" applyFill="1" applyBorder="1"/>
    <xf numFmtId="44" fontId="60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vertical="center"/>
    </xf>
    <xf numFmtId="181" fontId="58" fillId="0" borderId="0" xfId="3" applyNumberFormat="1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/>
    </xf>
    <xf numFmtId="0" fontId="55" fillId="0" borderId="0" xfId="0" quotePrefix="1" applyFont="1" applyFill="1" applyBorder="1" applyAlignment="1" applyProtection="1">
      <alignment horizontal="center"/>
    </xf>
    <xf numFmtId="44" fontId="1" fillId="0" borderId="0" xfId="2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44" fontId="1" fillId="0" borderId="0" xfId="2" applyFont="1" applyFill="1" applyBorder="1" applyAlignment="1" applyProtection="1">
      <alignment vertical="center"/>
    </xf>
    <xf numFmtId="10" fontId="0" fillId="0" borderId="0" xfId="3" applyNumberFormat="1" applyFont="1" applyFill="1" applyBorder="1" applyAlignment="1" applyProtection="1">
      <alignment vertical="center"/>
    </xf>
    <xf numFmtId="44" fontId="1" fillId="0" borderId="0" xfId="2" applyFont="1" applyFill="1" applyBorder="1" applyAlignment="1" applyProtection="1">
      <alignment vertical="center"/>
      <protection locked="0"/>
    </xf>
    <xf numFmtId="169" fontId="1" fillId="0" borderId="0" xfId="2" applyNumberFormat="1" applyFont="1" applyFill="1" applyBorder="1" applyAlignment="1" applyProtection="1">
      <alignment vertical="center"/>
      <protection locked="0"/>
    </xf>
    <xf numFmtId="168" fontId="0" fillId="0" borderId="0" xfId="0" applyNumberFormat="1" applyFont="1" applyFill="1" applyBorder="1" applyAlignment="1" applyProtection="1">
      <alignment vertical="center"/>
    </xf>
    <xf numFmtId="167" fontId="1" fillId="0" borderId="0" xfId="2" applyNumberFormat="1" applyFont="1" applyFill="1" applyBorder="1" applyAlignment="1" applyProtection="1">
      <alignment vertical="center"/>
      <protection locked="0"/>
    </xf>
    <xf numFmtId="44" fontId="0" fillId="0" borderId="0" xfId="0" applyNumberFormat="1" applyFont="1" applyFill="1" applyBorder="1" applyAlignment="1" applyProtection="1">
      <alignment vertical="center"/>
      <protection locked="0"/>
    </xf>
    <xf numFmtId="44" fontId="13" fillId="0" borderId="0" xfId="2" applyFont="1" applyFill="1" applyBorder="1" applyAlignment="1" applyProtection="1">
      <alignment vertical="center"/>
    </xf>
    <xf numFmtId="44" fontId="3" fillId="0" borderId="0" xfId="0" applyNumberFormat="1" applyFont="1" applyFill="1" applyBorder="1" applyAlignment="1" applyProtection="1">
      <alignment vertical="center"/>
    </xf>
    <xf numFmtId="10" fontId="3" fillId="0" borderId="0" xfId="3" applyNumberFormat="1" applyFont="1" applyFill="1" applyBorder="1" applyAlignment="1" applyProtection="1">
      <alignment vertical="center"/>
    </xf>
    <xf numFmtId="167" fontId="0" fillId="0" borderId="0" xfId="191" quotePrefix="1" applyNumberFormat="1" applyFont="1" applyFill="1" applyBorder="1" applyAlignment="1" applyProtection="1">
      <alignment vertical="top"/>
      <protection locked="0"/>
    </xf>
    <xf numFmtId="168" fontId="58" fillId="0" borderId="0" xfId="0" applyNumberFormat="1" applyFont="1" applyFill="1" applyBorder="1" applyAlignment="1" applyProtection="1">
      <alignment vertical="center"/>
    </xf>
    <xf numFmtId="44" fontId="1" fillId="0" borderId="0" xfId="191" applyFont="1" applyFill="1" applyBorder="1" applyAlignment="1" applyProtection="1">
      <alignment vertical="center"/>
    </xf>
    <xf numFmtId="168" fontId="59" fillId="0" borderId="0" xfId="0" applyNumberFormat="1" applyFont="1" applyFill="1" applyBorder="1" applyAlignment="1" applyProtection="1">
      <alignment vertical="center"/>
    </xf>
    <xf numFmtId="169" fontId="1" fillId="0" borderId="0" xfId="191" applyNumberFormat="1" applyFont="1" applyFill="1" applyBorder="1" applyAlignment="1" applyProtection="1">
      <alignment vertical="top"/>
      <protection locked="0"/>
    </xf>
    <xf numFmtId="44" fontId="1" fillId="0" borderId="0" xfId="191" applyNumberFormat="1" applyFont="1" applyFill="1" applyBorder="1" applyAlignment="1" applyProtection="1">
      <alignment vertical="center"/>
      <protection locked="0"/>
    </xf>
    <xf numFmtId="44" fontId="55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>
      <alignment vertical="center"/>
    </xf>
    <xf numFmtId="167" fontId="2" fillId="0" borderId="0" xfId="2" applyNumberFormat="1" applyFont="1" applyFill="1" applyBorder="1" applyAlignment="1" applyProtection="1">
      <alignment vertical="top"/>
      <protection locked="0"/>
    </xf>
    <xf numFmtId="44" fontId="2" fillId="0" borderId="0" xfId="2" applyFont="1" applyFill="1" applyBorder="1" applyAlignment="1" applyProtection="1">
      <alignment vertical="center"/>
    </xf>
    <xf numFmtId="44" fontId="2" fillId="0" borderId="0" xfId="2" applyNumberFormat="1" applyFont="1" applyFill="1" applyBorder="1" applyAlignment="1" applyProtection="1">
      <alignment vertical="top"/>
      <protection locked="0"/>
    </xf>
    <xf numFmtId="1" fontId="2" fillId="0" borderId="0" xfId="0" applyNumberFormat="1" applyFont="1" applyFill="1" applyBorder="1" applyAlignment="1" applyProtection="1">
      <alignment vertical="center"/>
    </xf>
    <xf numFmtId="1" fontId="2" fillId="0" borderId="0" xfId="4" applyNumberFormat="1" applyFill="1" applyBorder="1" applyAlignment="1" applyProtection="1">
      <alignment vertical="center"/>
    </xf>
    <xf numFmtId="0" fontId="2" fillId="0" borderId="0" xfId="4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10" fontId="2" fillId="0" borderId="0" xfId="3" applyNumberFormat="1" applyFont="1" applyFill="1" applyBorder="1" applyAlignment="1" applyProtection="1">
      <alignment vertical="center"/>
    </xf>
    <xf numFmtId="9" fontId="3" fillId="0" borderId="0" xfId="0" applyNumberFormat="1" applyFont="1" applyFill="1" applyBorder="1" applyAlignment="1" applyProtection="1">
      <alignment vertical="center"/>
    </xf>
    <xf numFmtId="44" fontId="58" fillId="0" borderId="0" xfId="0" applyNumberFormat="1" applyFont="1" applyFill="1" applyBorder="1" applyAlignment="1" applyProtection="1">
      <alignment vertical="center"/>
    </xf>
    <xf numFmtId="9" fontId="2" fillId="0" borderId="0" xfId="0" applyNumberFormat="1" applyFont="1" applyFill="1" applyBorder="1" applyAlignment="1" applyProtection="1">
      <alignment vertical="center"/>
      <protection locked="0"/>
    </xf>
    <xf numFmtId="44" fontId="2" fillId="0" borderId="0" xfId="0" applyNumberFormat="1" applyFont="1" applyFill="1" applyBorder="1" applyAlignment="1" applyProtection="1">
      <alignment vertical="center"/>
    </xf>
    <xf numFmtId="181" fontId="0" fillId="0" borderId="0" xfId="3" applyNumberFormat="1" applyFont="1" applyFill="1" applyBorder="1" applyAlignment="1" applyProtection="1">
      <alignment vertical="center"/>
    </xf>
    <xf numFmtId="44" fontId="13" fillId="0" borderId="0" xfId="0" applyNumberFormat="1" applyFont="1" applyFill="1" applyBorder="1" applyAlignment="1" applyProtection="1">
      <alignment vertical="center"/>
    </xf>
    <xf numFmtId="181" fontId="13" fillId="0" borderId="0" xfId="3" applyNumberFormat="1" applyFont="1" applyFill="1" applyBorder="1" applyAlignment="1" applyProtection="1">
      <alignment vertical="center"/>
    </xf>
    <xf numFmtId="0" fontId="2" fillId="0" borderId="0" xfId="4" applyFill="1" applyBorder="1" applyAlignment="1" applyProtection="1">
      <alignment vertical="center"/>
      <protection locked="0"/>
    </xf>
    <xf numFmtId="44" fontId="2" fillId="0" borderId="0" xfId="4" applyNumberFormat="1" applyFill="1" applyBorder="1" applyAlignment="1" applyProtection="1">
      <alignment vertical="center"/>
    </xf>
    <xf numFmtId="10" fontId="12" fillId="0" borderId="0" xfId="3" applyNumberFormat="1" applyFont="1" applyFill="1" applyBorder="1" applyProtection="1">
      <protection locked="0"/>
    </xf>
    <xf numFmtId="10" fontId="3" fillId="0" borderId="0" xfId="3" applyNumberFormat="1" applyFont="1" applyFill="1" applyBorder="1" applyProtection="1">
      <protection locked="0"/>
    </xf>
    <xf numFmtId="167" fontId="0" fillId="3" borderId="9" xfId="191" applyNumberFormat="1" applyFont="1" applyFill="1" applyBorder="1" applyAlignment="1" applyProtection="1">
      <alignment vertical="top"/>
      <protection locked="0"/>
    </xf>
    <xf numFmtId="44" fontId="0" fillId="3" borderId="9" xfId="191" applyNumberFormat="1" applyFont="1" applyFill="1" applyBorder="1" applyAlignment="1" applyProtection="1">
      <alignment vertical="top"/>
      <protection locked="0"/>
    </xf>
    <xf numFmtId="167" fontId="1" fillId="3" borderId="9" xfId="191" applyNumberFormat="1" applyFont="1" applyFill="1" applyBorder="1" applyAlignment="1" applyProtection="1">
      <alignment vertical="top"/>
      <protection locked="0"/>
    </xf>
    <xf numFmtId="44" fontId="0" fillId="0" borderId="0" xfId="0" applyNumberFormat="1" applyFill="1" applyBorder="1"/>
    <xf numFmtId="168" fontId="0" fillId="0" borderId="0" xfId="1" applyNumberFormat="1" applyFont="1" applyFill="1" applyBorder="1" applyAlignment="1" applyProtection="1">
      <alignment vertical="center"/>
    </xf>
    <xf numFmtId="10" fontId="13" fillId="0" borderId="0" xfId="3" applyNumberFormat="1" applyFont="1" applyFill="1" applyBorder="1" applyAlignment="1" applyProtection="1">
      <alignment vertical="center"/>
    </xf>
    <xf numFmtId="167" fontId="1" fillId="0" borderId="0" xfId="191" applyNumberFormat="1" applyFont="1" applyFill="1" applyBorder="1" applyAlignment="1" applyProtection="1">
      <alignment vertical="top"/>
      <protection locked="0"/>
    </xf>
    <xf numFmtId="44" fontId="1" fillId="0" borderId="0" xfId="191" applyNumberFormat="1" applyFont="1" applyFill="1" applyBorder="1" applyAlignment="1" applyProtection="1">
      <alignment vertical="top"/>
      <protection locked="0"/>
    </xf>
    <xf numFmtId="44" fontId="0" fillId="0" borderId="0" xfId="2" applyFont="1" applyFill="1" applyBorder="1" applyAlignment="1" applyProtection="1">
      <alignment vertical="center"/>
    </xf>
    <xf numFmtId="168" fontId="2" fillId="0" borderId="0" xfId="1" applyNumberFormat="1" applyFont="1" applyFill="1" applyBorder="1" applyAlignment="1" applyProtection="1">
      <alignment vertical="center"/>
    </xf>
    <xf numFmtId="44" fontId="59" fillId="0" borderId="0" xfId="0" applyNumberFormat="1" applyFont="1" applyFill="1" applyBorder="1" applyAlignment="1" applyProtection="1">
      <alignment vertical="center"/>
    </xf>
    <xf numFmtId="181" fontId="59" fillId="0" borderId="0" xfId="3" applyNumberFormat="1" applyFont="1" applyFill="1" applyBorder="1" applyAlignment="1" applyProtection="1">
      <alignment vertical="center"/>
    </xf>
    <xf numFmtId="181" fontId="2" fillId="0" borderId="0" xfId="3" applyNumberFormat="1" applyFont="1" applyFill="1" applyBorder="1" applyAlignment="1" applyProtection="1">
      <alignment vertical="center"/>
    </xf>
    <xf numFmtId="9" fontId="3" fillId="0" borderId="0" xfId="4" applyNumberFormat="1" applyFont="1" applyFill="1" applyBorder="1" applyAlignment="1" applyProtection="1">
      <alignment vertical="center"/>
    </xf>
    <xf numFmtId="44" fontId="3" fillId="0" borderId="0" xfId="4" applyNumberFormat="1" applyFont="1" applyFill="1" applyBorder="1" applyAlignment="1" applyProtection="1">
      <alignment vertical="center"/>
    </xf>
    <xf numFmtId="9" fontId="2" fillId="0" borderId="0" xfId="4" applyNumberFormat="1" applyFont="1" applyFill="1" applyBorder="1" applyAlignment="1" applyProtection="1">
      <alignment vertical="top"/>
      <protection locked="0"/>
    </xf>
    <xf numFmtId="9" fontId="2" fillId="0" borderId="0" xfId="4" applyNumberFormat="1" applyFont="1" applyFill="1" applyBorder="1" applyAlignment="1" applyProtection="1">
      <alignment vertical="center"/>
    </xf>
    <xf numFmtId="44" fontId="2" fillId="0" borderId="0" xfId="4" applyNumberFormat="1" applyFont="1" applyFill="1" applyBorder="1" applyAlignment="1" applyProtection="1">
      <alignment vertical="center"/>
    </xf>
    <xf numFmtId="167" fontId="0" fillId="3" borderId="9" xfId="191" quotePrefix="1" applyNumberFormat="1" applyFont="1" applyFill="1" applyBorder="1" applyAlignment="1" applyProtection="1">
      <alignment vertical="top"/>
      <protection locked="0"/>
    </xf>
    <xf numFmtId="169" fontId="0" fillId="3" borderId="9" xfId="191" quotePrefix="1" applyNumberFormat="1" applyFont="1" applyFill="1" applyBorder="1" applyAlignment="1" applyProtection="1">
      <alignment vertical="top"/>
      <protection locked="0"/>
    </xf>
    <xf numFmtId="168" fontId="0" fillId="0" borderId="0" xfId="0" applyNumberFormat="1" applyFill="1" applyBorder="1" applyAlignment="1" applyProtection="1">
      <alignment vertical="center"/>
    </xf>
    <xf numFmtId="10" fontId="2" fillId="0" borderId="0" xfId="3" applyNumberFormat="1" applyFont="1" applyFill="1" applyBorder="1" applyProtection="1">
      <protection locked="0"/>
    </xf>
    <xf numFmtId="168" fontId="0" fillId="0" borderId="0" xfId="1" applyNumberFormat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right" vertical="center"/>
    </xf>
    <xf numFmtId="168" fontId="2" fillId="0" borderId="0" xfId="1" applyNumberFormat="1" applyFont="1" applyFill="1" applyBorder="1" applyAlignment="1" applyProtection="1">
      <alignment horizontal="center"/>
    </xf>
    <xf numFmtId="169" fontId="59" fillId="3" borderId="9" xfId="191" applyNumberFormat="1" applyFont="1" applyFill="1" applyBorder="1" applyAlignment="1" applyProtection="1">
      <alignment vertical="top"/>
      <protection locked="0"/>
    </xf>
    <xf numFmtId="9" fontId="1" fillId="0" borderId="0" xfId="3" applyFont="1" applyFill="1" applyBorder="1" applyAlignment="1" applyProtection="1">
      <alignment vertical="center"/>
      <protection locked="0"/>
    </xf>
    <xf numFmtId="9" fontId="0" fillId="0" borderId="0" xfId="3" applyFont="1" applyFill="1" applyBorder="1" applyAlignment="1" applyProtection="1">
      <alignment vertical="center"/>
    </xf>
    <xf numFmtId="44" fontId="1" fillId="0" borderId="0" xfId="2" applyFont="1" applyFill="1" applyBorder="1" applyAlignment="1" applyProtection="1">
      <alignment vertical="top"/>
      <protection locked="0"/>
    </xf>
    <xf numFmtId="44" fontId="59" fillId="3" borderId="9" xfId="2" applyNumberFormat="1" applyFont="1" applyFill="1" applyBorder="1" applyAlignment="1" applyProtection="1">
      <alignment vertical="center"/>
      <protection locked="0"/>
    </xf>
    <xf numFmtId="169" fontId="59" fillId="3" borderId="9" xfId="2" applyNumberFormat="1" applyFont="1" applyFill="1" applyBorder="1" applyAlignment="1" applyProtection="1">
      <alignment vertical="center"/>
      <protection locked="0"/>
    </xf>
    <xf numFmtId="167" fontId="59" fillId="8" borderId="1" xfId="2" applyNumberFormat="1" applyFont="1" applyFill="1" applyBorder="1" applyAlignment="1" applyProtection="1">
      <alignment vertical="center"/>
      <protection locked="0"/>
    </xf>
    <xf numFmtId="167" fontId="59" fillId="3" borderId="9" xfId="191" quotePrefix="1" applyNumberFormat="1" applyFont="1" applyFill="1" applyBorder="1" applyAlignment="1" applyProtection="1">
      <alignment vertical="top"/>
      <protection locked="0"/>
    </xf>
    <xf numFmtId="44" fontId="59" fillId="3" borderId="9" xfId="191" applyNumberFormat="1" applyFont="1" applyFill="1" applyBorder="1" applyAlignment="1" applyProtection="1">
      <alignment vertical="center"/>
      <protection locked="0"/>
    </xf>
    <xf numFmtId="0" fontId="59" fillId="8" borderId="1" xfId="0" applyFont="1" applyFill="1" applyBorder="1" applyAlignment="1" applyProtection="1">
      <alignment vertical="center"/>
    </xf>
    <xf numFmtId="169" fontId="59" fillId="3" borderId="9" xfId="191" quotePrefix="1" applyNumberFormat="1" applyFont="1" applyFill="1" applyBorder="1" applyAlignment="1" applyProtection="1">
      <alignment vertical="top"/>
      <protection locked="0"/>
    </xf>
    <xf numFmtId="0" fontId="59" fillId="7" borderId="0" xfId="0" applyFont="1" applyFill="1" applyAlignment="1" applyProtection="1">
      <alignment vertical="top"/>
      <protection locked="0"/>
    </xf>
    <xf numFmtId="169" fontId="59" fillId="3" borderId="9" xfId="2" applyNumberFormat="1" applyFont="1" applyFill="1" applyBorder="1" applyAlignment="1" applyProtection="1">
      <alignment vertical="top"/>
      <protection locked="0"/>
    </xf>
    <xf numFmtId="0" fontId="59" fillId="8" borderId="16" xfId="0" applyFont="1" applyFill="1" applyBorder="1" applyAlignment="1" applyProtection="1">
      <alignment vertical="top"/>
    </xf>
    <xf numFmtId="0" fontId="59" fillId="8" borderId="16" xfId="0" applyFont="1" applyFill="1" applyBorder="1" applyAlignment="1" applyProtection="1">
      <alignment vertical="top"/>
      <protection locked="0"/>
    </xf>
    <xf numFmtId="167" fontId="59" fillId="8" borderId="1" xfId="2" applyNumberFormat="1" applyFont="1" applyFill="1" applyBorder="1" applyAlignment="1" applyProtection="1">
      <alignment vertical="top"/>
      <protection locked="0"/>
    </xf>
    <xf numFmtId="0" fontId="2" fillId="0" borderId="12" xfId="0" quotePrefix="1" applyFont="1" applyBorder="1" applyAlignment="1" applyProtection="1">
      <alignment horizontal="center"/>
    </xf>
    <xf numFmtId="44" fontId="59" fillId="3" borderId="9" xfId="2" applyNumberFormat="1" applyFont="1" applyFill="1" applyBorder="1" applyAlignment="1" applyProtection="1">
      <alignment vertical="top"/>
      <protection locked="0"/>
    </xf>
    <xf numFmtId="44" fontId="57" fillId="3" borderId="9" xfId="2" applyNumberFormat="1" applyFont="1" applyFill="1" applyBorder="1" applyAlignment="1" applyProtection="1">
      <alignment vertical="top"/>
      <protection locked="0"/>
    </xf>
    <xf numFmtId="167" fontId="59" fillId="3" borderId="9" xfId="191" applyNumberFormat="1" applyFont="1" applyFill="1" applyBorder="1" applyAlignment="1" applyProtection="1">
      <alignment vertical="top"/>
      <protection locked="0"/>
    </xf>
    <xf numFmtId="44" fontId="59" fillId="3" borderId="9" xfId="191" applyNumberFormat="1" applyFont="1" applyFill="1" applyBorder="1" applyAlignment="1" applyProtection="1">
      <alignment vertical="top"/>
      <protection locked="0"/>
    </xf>
    <xf numFmtId="167" fontId="59" fillId="3" borderId="9" xfId="2" applyNumberFormat="1" applyFont="1" applyFill="1" applyBorder="1" applyAlignment="1" applyProtection="1">
      <alignment vertical="top"/>
      <protection locked="0"/>
    </xf>
    <xf numFmtId="167" fontId="59" fillId="3" borderId="9" xfId="2" applyNumberFormat="1" applyFont="1" applyFill="1" applyBorder="1" applyAlignment="1" applyProtection="1">
      <alignment vertical="center"/>
      <protection locked="0"/>
    </xf>
    <xf numFmtId="0" fontId="59" fillId="8" borderId="1" xfId="0" applyFont="1" applyFill="1" applyBorder="1" applyProtection="1"/>
    <xf numFmtId="0" fontId="2" fillId="8" borderId="1" xfId="0" applyFont="1" applyFill="1" applyBorder="1" applyAlignment="1" applyProtection="1">
      <alignment vertical="center"/>
    </xf>
    <xf numFmtId="167" fontId="59" fillId="6" borderId="9" xfId="191" applyNumberFormat="1" applyFont="1" applyFill="1" applyBorder="1" applyAlignment="1" applyProtection="1">
      <alignment vertical="top"/>
      <protection locked="0"/>
    </xf>
    <xf numFmtId="169" fontId="59" fillId="6" borderId="9" xfId="191" applyNumberFormat="1" applyFont="1" applyFill="1" applyBorder="1" applyAlignment="1" applyProtection="1">
      <alignment vertical="top"/>
      <protection locked="0"/>
    </xf>
    <xf numFmtId="10" fontId="58" fillId="0" borderId="8" xfId="3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3" fillId="0" borderId="8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3" fillId="5" borderId="0" xfId="0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9" fillId="9" borderId="0" xfId="0" applyFont="1" applyFill="1" applyBorder="1" applyAlignment="1" applyProtection="1">
      <alignment horizontal="left" indent="7"/>
    </xf>
    <xf numFmtId="0" fontId="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>
      <alignment wrapText="1"/>
    </xf>
    <xf numFmtId="0" fontId="3" fillId="5" borderId="0" xfId="4" applyFont="1" applyFill="1" applyAlignment="1" applyProtection="1">
      <alignment horizontal="left" vertical="top" wrapText="1"/>
    </xf>
    <xf numFmtId="0" fontId="3" fillId="5" borderId="37" xfId="0" applyFont="1" applyFill="1" applyBorder="1" applyAlignment="1" applyProtection="1">
      <alignment horizontal="left" vertical="top" wrapText="1"/>
    </xf>
  </cellXfs>
  <cellStyles count="1337">
    <cellStyle name="$" xfId="5"/>
    <cellStyle name="$ 2" xfId="6"/>
    <cellStyle name="$ 3" xfId="7"/>
    <cellStyle name="$.00" xfId="8"/>
    <cellStyle name="$.00 2" xfId="9"/>
    <cellStyle name="$.00 3" xfId="10"/>
    <cellStyle name="$_9. Rev2Cost_GDPIPI" xfId="1174"/>
    <cellStyle name="$_lists" xfId="1175"/>
    <cellStyle name="$_lists_4. Current Monthly Fixed Charge" xfId="1176"/>
    <cellStyle name="$_Sheet4" xfId="1177"/>
    <cellStyle name="$M" xfId="11"/>
    <cellStyle name="$M 2" xfId="12"/>
    <cellStyle name="$M 3" xfId="13"/>
    <cellStyle name="$M 4" xfId="14"/>
    <cellStyle name="$M.00" xfId="15"/>
    <cellStyle name="$M.00 2" xfId="16"/>
    <cellStyle name="$M.00 3" xfId="17"/>
    <cellStyle name="$M_9. Rev2Cost_GDPIPI" xfId="1178"/>
    <cellStyle name="%" xfId="18"/>
    <cellStyle name="20% - Accent1 2" xfId="19"/>
    <cellStyle name="20% - Accent2 2" xfId="20"/>
    <cellStyle name="20% - Accent3 2" xfId="21"/>
    <cellStyle name="20% - Accent4 2" xfId="22"/>
    <cellStyle name="20% - Accent5 2" xfId="23"/>
    <cellStyle name="20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99-4,5M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2" xfId="44"/>
    <cellStyle name="C2" xfId="45"/>
    <cellStyle name="Calculation 2" xfId="46"/>
    <cellStyle name="Check Cell 2" xfId="47"/>
    <cellStyle name="Comma" xfId="1" builtinId="3"/>
    <cellStyle name="Comma 10" xfId="49"/>
    <cellStyle name="Comma 10 2" xfId="50"/>
    <cellStyle name="Comma 10 2 2" xfId="1180"/>
    <cellStyle name="Comma 10 3" xfId="1179"/>
    <cellStyle name="Comma 11" xfId="51"/>
    <cellStyle name="Comma 11 2" xfId="52"/>
    <cellStyle name="Comma 11 3" xfId="1181"/>
    <cellStyle name="Comma 12" xfId="53"/>
    <cellStyle name="Comma 12 2" xfId="1183"/>
    <cellStyle name="Comma 12 3" xfId="1182"/>
    <cellStyle name="Comma 13" xfId="54"/>
    <cellStyle name="Comma 14" xfId="55"/>
    <cellStyle name="Comma 14 2" xfId="1184"/>
    <cellStyle name="Comma 15" xfId="56"/>
    <cellStyle name="Comma 15 2" xfId="1185"/>
    <cellStyle name="Comma 16" xfId="57"/>
    <cellStyle name="Comma 16 2" xfId="1187"/>
    <cellStyle name="Comma 16 3" xfId="1188"/>
    <cellStyle name="Comma 16 4" xfId="1186"/>
    <cellStyle name="Comma 17" xfId="58"/>
    <cellStyle name="Comma 17 2" xfId="1189"/>
    <cellStyle name="Comma 18" xfId="59"/>
    <cellStyle name="Comma 18 2" xfId="1191"/>
    <cellStyle name="Comma 18 3" xfId="1192"/>
    <cellStyle name="Comma 18 4" xfId="1190"/>
    <cellStyle name="Comma 19" xfId="60"/>
    <cellStyle name="Comma 19 2" xfId="1193"/>
    <cellStyle name="Comma 2" xfId="61"/>
    <cellStyle name="Comma 2 10" xfId="62"/>
    <cellStyle name="Comma 2 10 2" xfId="63"/>
    <cellStyle name="Comma 2 10 3" xfId="1194"/>
    <cellStyle name="Comma 2 11" xfId="64"/>
    <cellStyle name="Comma 2 11 2" xfId="65"/>
    <cellStyle name="Comma 2 11 2 2" xfId="66"/>
    <cellStyle name="Comma 2 11 3" xfId="67"/>
    <cellStyle name="Comma 2 11 3 2" xfId="68"/>
    <cellStyle name="Comma 2 11 4" xfId="69"/>
    <cellStyle name="Comma 2 12" xfId="70"/>
    <cellStyle name="Comma 2 12 2" xfId="71"/>
    <cellStyle name="Comma 2 12 3" xfId="1195"/>
    <cellStyle name="Comma 2 13" xfId="72"/>
    <cellStyle name="Comma 2 13 2" xfId="73"/>
    <cellStyle name="Comma 2 14" xfId="74"/>
    <cellStyle name="Comma 2 14 2" xfId="75"/>
    <cellStyle name="Comma 2 15" xfId="76"/>
    <cellStyle name="Comma 2 16" xfId="77"/>
    <cellStyle name="Comma 2 17" xfId="78"/>
    <cellStyle name="Comma 2 18" xfId="1090"/>
    <cellStyle name="Comma 2 2" xfId="79"/>
    <cellStyle name="Comma 2 2 10" xfId="80"/>
    <cellStyle name="Comma 2 2 11" xfId="81"/>
    <cellStyle name="Comma 2 2 12" xfId="82"/>
    <cellStyle name="Comma 2 2 13" xfId="83"/>
    <cellStyle name="Comma 2 2 2" xfId="84"/>
    <cellStyle name="Comma 2 2 3" xfId="85"/>
    <cellStyle name="Comma 2 2 4" xfId="86"/>
    <cellStyle name="Comma 2 2 5" xfId="87"/>
    <cellStyle name="Comma 2 2 6" xfId="88"/>
    <cellStyle name="Comma 2 2 7" xfId="89"/>
    <cellStyle name="Comma 2 2 8" xfId="90"/>
    <cellStyle name="Comma 2 2 9" xfId="91"/>
    <cellStyle name="Comma 2 3" xfId="92"/>
    <cellStyle name="Comma 2 3 2" xfId="93"/>
    <cellStyle name="Comma 2 4" xfId="94"/>
    <cellStyle name="Comma 2 4 2" xfId="95"/>
    <cellStyle name="Comma 2 4 3" xfId="1196"/>
    <cellStyle name="Comma 2 5" xfId="96"/>
    <cellStyle name="Comma 2 5 2" xfId="97"/>
    <cellStyle name="Comma 2 5 3" xfId="1197"/>
    <cellStyle name="Comma 2 6" xfId="98"/>
    <cellStyle name="Comma 2 6 2" xfId="99"/>
    <cellStyle name="Comma 2 6 3" xfId="1198"/>
    <cellStyle name="Comma 2 7" xfId="100"/>
    <cellStyle name="Comma 2 7 2" xfId="101"/>
    <cellStyle name="Comma 2 7 3" xfId="1199"/>
    <cellStyle name="Comma 2 8" xfId="102"/>
    <cellStyle name="Comma 2 8 2" xfId="103"/>
    <cellStyle name="Comma 2 8 3" xfId="1200"/>
    <cellStyle name="Comma 2 9" xfId="104"/>
    <cellStyle name="Comma 2 9 2" xfId="105"/>
    <cellStyle name="Comma 2 9 3" xfId="1201"/>
    <cellStyle name="Comma 20" xfId="106"/>
    <cellStyle name="Comma 20 2" xfId="1202"/>
    <cellStyle name="Comma 21" xfId="107"/>
    <cellStyle name="Comma 22" xfId="108"/>
    <cellStyle name="Comma 22 2" xfId="1203"/>
    <cellStyle name="Comma 23" xfId="109"/>
    <cellStyle name="Comma 23 2" xfId="1204"/>
    <cellStyle name="Comma 24" xfId="110"/>
    <cellStyle name="Comma 25" xfId="111"/>
    <cellStyle name="Comma 25 2" xfId="112"/>
    <cellStyle name="Comma 25 3" xfId="113"/>
    <cellStyle name="Comma 25 3 2" xfId="114"/>
    <cellStyle name="Comma 25 4" xfId="115"/>
    <cellStyle name="Comma 25 5" xfId="1205"/>
    <cellStyle name="Comma 26" xfId="116"/>
    <cellStyle name="Comma 26 2" xfId="117"/>
    <cellStyle name="Comma 26 3" xfId="1206"/>
    <cellStyle name="Comma 27" xfId="118"/>
    <cellStyle name="Comma 27 2" xfId="119"/>
    <cellStyle name="Comma 27 3" xfId="1207"/>
    <cellStyle name="Comma 28" xfId="120"/>
    <cellStyle name="Comma 28 2" xfId="1208"/>
    <cellStyle name="Comma 29" xfId="121"/>
    <cellStyle name="Comma 29 2" xfId="1209"/>
    <cellStyle name="Comma 3" xfId="122"/>
    <cellStyle name="Comma 3 2" xfId="123"/>
    <cellStyle name="Comma 3 2 2" xfId="124"/>
    <cellStyle name="Comma 3 2 2 2" xfId="125"/>
    <cellStyle name="Comma 3 2 2 2 2" xfId="1143"/>
    <cellStyle name="Comma 3 2 2 3" xfId="126"/>
    <cellStyle name="Comma 3 2 2 3 2" xfId="1165"/>
    <cellStyle name="Comma 3 2 2 4" xfId="127"/>
    <cellStyle name="Comma 3 2 2 5" xfId="1121"/>
    <cellStyle name="Comma 3 2 3" xfId="128"/>
    <cellStyle name="Comma 3 2 3 2" xfId="1110"/>
    <cellStyle name="Comma 3 2 4" xfId="129"/>
    <cellStyle name="Comma 3 2 4 2" xfId="1132"/>
    <cellStyle name="Comma 3 2 5" xfId="130"/>
    <cellStyle name="Comma 3 2 5 2" xfId="131"/>
    <cellStyle name="Comma 3 2 5 3" xfId="1154"/>
    <cellStyle name="Comma 3 2 6" xfId="132"/>
    <cellStyle name="Comma 3 2 7" xfId="1099"/>
    <cellStyle name="Comma 3 3" xfId="133"/>
    <cellStyle name="Comma 3 3 2" xfId="134"/>
    <cellStyle name="Comma 3 3 2 2" xfId="135"/>
    <cellStyle name="Comma 3 3 2 3" xfId="1137"/>
    <cellStyle name="Comma 3 3 3" xfId="136"/>
    <cellStyle name="Comma 3 3 3 2" xfId="137"/>
    <cellStyle name="Comma 3 3 3 3" xfId="1159"/>
    <cellStyle name="Comma 3 3 4" xfId="1115"/>
    <cellStyle name="Comma 3 4" xfId="138"/>
    <cellStyle name="Comma 3 4 2" xfId="139"/>
    <cellStyle name="Comma 3 4 3" xfId="1104"/>
    <cellStyle name="Comma 3 4 4" xfId="1210"/>
    <cellStyle name="Comma 3 5" xfId="140"/>
    <cellStyle name="Comma 3 5 2" xfId="1126"/>
    <cellStyle name="Comma 3 6" xfId="141"/>
    <cellStyle name="Comma 3 6 2" xfId="1148"/>
    <cellStyle name="Comma 3 7" xfId="142"/>
    <cellStyle name="Comma 3 8" xfId="143"/>
    <cellStyle name="Comma 3 9" xfId="1086"/>
    <cellStyle name="Comma 30" xfId="144"/>
    <cellStyle name="Comma 31" xfId="145"/>
    <cellStyle name="Comma 31 2" xfId="1211"/>
    <cellStyle name="Comma 32" xfId="146"/>
    <cellStyle name="Comma 32 2" xfId="1212"/>
    <cellStyle name="Comma 33" xfId="1213"/>
    <cellStyle name="Comma 34" xfId="1214"/>
    <cellStyle name="Comma 35" xfId="1215"/>
    <cellStyle name="Comma 36" xfId="1216"/>
    <cellStyle name="Comma 37" xfId="1217"/>
    <cellStyle name="Comma 38" xfId="1218"/>
    <cellStyle name="Comma 39" xfId="1219"/>
    <cellStyle name="Comma 4" xfId="147"/>
    <cellStyle name="Comma 4 2" xfId="148"/>
    <cellStyle name="Comma 4 2 2" xfId="1221"/>
    <cellStyle name="Comma 4 3" xfId="149"/>
    <cellStyle name="Comma 4 4" xfId="150"/>
    <cellStyle name="Comma 4 5" xfId="151"/>
    <cellStyle name="Comma 4 6" xfId="152"/>
    <cellStyle name="Comma 4 7" xfId="153"/>
    <cellStyle name="Comma 4 8" xfId="1220"/>
    <cellStyle name="Comma 40" xfId="1222"/>
    <cellStyle name="Comma 40 2" xfId="1223"/>
    <cellStyle name="Comma 41" xfId="1224"/>
    <cellStyle name="Comma 42" xfId="1225"/>
    <cellStyle name="Comma 43" xfId="1226"/>
    <cellStyle name="Comma 44" xfId="1227"/>
    <cellStyle name="Comma 45" xfId="1228"/>
    <cellStyle name="Comma 46" xfId="1229"/>
    <cellStyle name="Comma 47" xfId="1230"/>
    <cellStyle name="Comma 48" xfId="1231"/>
    <cellStyle name="Comma 49" xfId="1232"/>
    <cellStyle name="Comma 5" xfId="154"/>
    <cellStyle name="Comma 5 2" xfId="155"/>
    <cellStyle name="Comma 5 2 2" xfId="1234"/>
    <cellStyle name="Comma 5 3" xfId="156"/>
    <cellStyle name="Comma 5 4" xfId="1233"/>
    <cellStyle name="Comma 50" xfId="1235"/>
    <cellStyle name="Comma 51" xfId="1236"/>
    <cellStyle name="Comma 52" xfId="1237"/>
    <cellStyle name="Comma 53" xfId="1238"/>
    <cellStyle name="Comma 54" xfId="1239"/>
    <cellStyle name="Comma 55" xfId="1240"/>
    <cellStyle name="Comma 56" xfId="1241"/>
    <cellStyle name="Comma 57" xfId="1242"/>
    <cellStyle name="Comma 58" xfId="1243"/>
    <cellStyle name="Comma 59" xfId="1244"/>
    <cellStyle name="Comma 6" xfId="157"/>
    <cellStyle name="Comma 6 2" xfId="158"/>
    <cellStyle name="Comma 6 2 2" xfId="159"/>
    <cellStyle name="Comma 6 2 3" xfId="1246"/>
    <cellStyle name="Comma 6 3" xfId="160"/>
    <cellStyle name="Comma 6 4" xfId="161"/>
    <cellStyle name="Comma 6 5" xfId="1168"/>
    <cellStyle name="Comma 6 6" xfId="1245"/>
    <cellStyle name="Comma 60" xfId="1247"/>
    <cellStyle name="Comma 61" xfId="1248"/>
    <cellStyle name="Comma 62" xfId="1249"/>
    <cellStyle name="Comma 63" xfId="1250"/>
    <cellStyle name="Comma 63 2" xfId="1251"/>
    <cellStyle name="Comma 64" xfId="1252"/>
    <cellStyle name="Comma 65" xfId="1253"/>
    <cellStyle name="Comma 66" xfId="1254"/>
    <cellStyle name="Comma 67" xfId="1255"/>
    <cellStyle name="Comma 68" xfId="48"/>
    <cellStyle name="Comma 7" xfId="162"/>
    <cellStyle name="Comma 7 2" xfId="163"/>
    <cellStyle name="Comma 7 2 2" xfId="164"/>
    <cellStyle name="Comma 7 3" xfId="165"/>
    <cellStyle name="Comma 8" xfId="166"/>
    <cellStyle name="Comma 8 2" xfId="167"/>
    <cellStyle name="Comma 8 2 2" xfId="1257"/>
    <cellStyle name="Comma 8 3" xfId="168"/>
    <cellStyle name="Comma 8 4" xfId="1256"/>
    <cellStyle name="Comma 9" xfId="169"/>
    <cellStyle name="Comma 9 2" xfId="170"/>
    <cellStyle name="Comma 9 3" xfId="171"/>
    <cellStyle name="Comma 9 4" xfId="1258"/>
    <cellStyle name="Comma0" xfId="172"/>
    <cellStyle name="Comma0 10" xfId="173"/>
    <cellStyle name="Comma0 11" xfId="174"/>
    <cellStyle name="Comma0 2" xfId="175"/>
    <cellStyle name="Comma0 3" xfId="176"/>
    <cellStyle name="Comma0 4" xfId="177"/>
    <cellStyle name="Comma0 4 2" xfId="178"/>
    <cellStyle name="Comma0 4 3" xfId="179"/>
    <cellStyle name="Comma0 4 3 2" xfId="180"/>
    <cellStyle name="Comma0 4 4" xfId="181"/>
    <cellStyle name="Comma0 5" xfId="182"/>
    <cellStyle name="Comma0 5 2" xfId="183"/>
    <cellStyle name="Comma0 6" xfId="184"/>
    <cellStyle name="Comma0 6 2" xfId="185"/>
    <cellStyle name="Comma0 7" xfId="186"/>
    <cellStyle name="Comma0 7 2" xfId="187"/>
    <cellStyle name="Comma0 8" xfId="188"/>
    <cellStyle name="Comma0 9" xfId="189"/>
    <cellStyle name="Currency" xfId="2" builtinId="4"/>
    <cellStyle name="Currency 10" xfId="191"/>
    <cellStyle name="Currency 10 2" xfId="1259"/>
    <cellStyle name="Currency 11" xfId="192"/>
    <cellStyle name="Currency 11 2" xfId="1260"/>
    <cellStyle name="Currency 12" xfId="193"/>
    <cellStyle name="Currency 12 2" xfId="1261"/>
    <cellStyle name="Currency 13" xfId="194"/>
    <cellStyle name="Currency 13 2" xfId="1262"/>
    <cellStyle name="Currency 14" xfId="195"/>
    <cellStyle name="Currency 15" xfId="196"/>
    <cellStyle name="Currency 16" xfId="197"/>
    <cellStyle name="Currency 17" xfId="198"/>
    <cellStyle name="Currency 18" xfId="199"/>
    <cellStyle name="Currency 19" xfId="200"/>
    <cellStyle name="Currency 2" xfId="201"/>
    <cellStyle name="Currency 2 10" xfId="202"/>
    <cellStyle name="Currency 2 11" xfId="203"/>
    <cellStyle name="Currency 2 2" xfId="204"/>
    <cellStyle name="Currency 2 2 10" xfId="1263"/>
    <cellStyle name="Currency 2 2 2" xfId="205"/>
    <cellStyle name="Currency 2 2 2 2" xfId="206"/>
    <cellStyle name="Currency 2 2 2 3" xfId="207"/>
    <cellStyle name="Currency 2 2 3" xfId="208"/>
    <cellStyle name="Currency 2 2 4" xfId="209"/>
    <cellStyle name="Currency 2 2 5" xfId="210"/>
    <cellStyle name="Currency 2 2 6" xfId="211"/>
    <cellStyle name="Currency 2 2 7" xfId="212"/>
    <cellStyle name="Currency 2 2 8" xfId="213"/>
    <cellStyle name="Currency 2 2 9" xfId="214"/>
    <cellStyle name="Currency 2 3" xfId="215"/>
    <cellStyle name="Currency 2 3 2" xfId="1264"/>
    <cellStyle name="Currency 2 4" xfId="216"/>
    <cellStyle name="Currency 2 5" xfId="217"/>
    <cellStyle name="Currency 2 6" xfId="218"/>
    <cellStyle name="Currency 2 7" xfId="219"/>
    <cellStyle name="Currency 2 8" xfId="220"/>
    <cellStyle name="Currency 2 9" xfId="221"/>
    <cellStyle name="Currency 20" xfId="222"/>
    <cellStyle name="Currency 21" xfId="223"/>
    <cellStyle name="Currency 22" xfId="224"/>
    <cellStyle name="Currency 23" xfId="225"/>
    <cellStyle name="Currency 24" xfId="226"/>
    <cellStyle name="Currency 24 2" xfId="227"/>
    <cellStyle name="Currency 24 3" xfId="228"/>
    <cellStyle name="Currency 24 3 2" xfId="229"/>
    <cellStyle name="Currency 24 4" xfId="230"/>
    <cellStyle name="Currency 25" xfId="231"/>
    <cellStyle name="Currency 25 2" xfId="232"/>
    <cellStyle name="Currency 26" xfId="233"/>
    <cellStyle name="Currency 26 2" xfId="234"/>
    <cellStyle name="Currency 27" xfId="235"/>
    <cellStyle name="Currency 27 2" xfId="236"/>
    <cellStyle name="Currency 28" xfId="237"/>
    <cellStyle name="Currency 29" xfId="238"/>
    <cellStyle name="Currency 3" xfId="239"/>
    <cellStyle name="Currency 3 10" xfId="1170"/>
    <cellStyle name="Currency 3 2" xfId="240"/>
    <cellStyle name="Currency 3 2 2" xfId="241"/>
    <cellStyle name="Currency 3 2 2 2" xfId="242"/>
    <cellStyle name="Currency 3 2 2 3" xfId="243"/>
    <cellStyle name="Currency 3 2 3" xfId="244"/>
    <cellStyle name="Currency 3 2 4" xfId="245"/>
    <cellStyle name="Currency 3 2 5" xfId="246"/>
    <cellStyle name="Currency 3 2 6" xfId="1265"/>
    <cellStyle name="Currency 3 3" xfId="247"/>
    <cellStyle name="Currency 3 3 2" xfId="248"/>
    <cellStyle name="Currency 3 3 3" xfId="249"/>
    <cellStyle name="Currency 3 3 4" xfId="1266"/>
    <cellStyle name="Currency 3 4" xfId="250"/>
    <cellStyle name="Currency 3 5" xfId="251"/>
    <cellStyle name="Currency 3 6" xfId="252"/>
    <cellStyle name="Currency 3 7" xfId="253"/>
    <cellStyle name="Currency 3 8" xfId="254"/>
    <cellStyle name="Currency 3 9" xfId="255"/>
    <cellStyle name="Currency 30" xfId="256"/>
    <cellStyle name="Currency 31" xfId="257"/>
    <cellStyle name="Currency 32" xfId="258"/>
    <cellStyle name="Currency 33" xfId="190"/>
    <cellStyle name="Currency 4" xfId="259"/>
    <cellStyle name="Currency 4 2" xfId="260"/>
    <cellStyle name="Currency 4 2 2" xfId="1268"/>
    <cellStyle name="Currency 4 3" xfId="261"/>
    <cellStyle name="Currency 4 4" xfId="1267"/>
    <cellStyle name="Currency 5" xfId="262"/>
    <cellStyle name="Currency 5 2" xfId="263"/>
    <cellStyle name="Currency 5 2 2" xfId="1270"/>
    <cellStyle name="Currency 5 3" xfId="1269"/>
    <cellStyle name="Currency 6" xfId="264"/>
    <cellStyle name="Currency 6 2" xfId="265"/>
    <cellStyle name="Currency 6 2 2" xfId="266"/>
    <cellStyle name="Currency 6 2 3" xfId="1272"/>
    <cellStyle name="Currency 6 3" xfId="1271"/>
    <cellStyle name="Currency 7" xfId="267"/>
    <cellStyle name="Currency 7 2" xfId="268"/>
    <cellStyle name="Currency 7 3" xfId="269"/>
    <cellStyle name="Currency 7 4" xfId="1273"/>
    <cellStyle name="Currency 8" xfId="270"/>
    <cellStyle name="Currency 8 2" xfId="1275"/>
    <cellStyle name="Currency 8 3" xfId="1274"/>
    <cellStyle name="Currency 9" xfId="271"/>
    <cellStyle name="Currency 9 2" xfId="1276"/>
    <cellStyle name="Currency0" xfId="272"/>
    <cellStyle name="Currency0 10" xfId="273"/>
    <cellStyle name="Currency0 11" xfId="274"/>
    <cellStyle name="Currency0 2" xfId="275"/>
    <cellStyle name="Currency0 3" xfId="276"/>
    <cellStyle name="Currency0 4" xfId="277"/>
    <cellStyle name="Currency0 4 2" xfId="278"/>
    <cellStyle name="Currency0 4 3" xfId="279"/>
    <cellStyle name="Currency0 4 3 2" xfId="280"/>
    <cellStyle name="Currency0 4 4" xfId="281"/>
    <cellStyle name="Currency0 5" xfId="282"/>
    <cellStyle name="Currency0 5 2" xfId="283"/>
    <cellStyle name="Currency0 6" xfId="284"/>
    <cellStyle name="Currency0 6 2" xfId="285"/>
    <cellStyle name="Currency0 7" xfId="286"/>
    <cellStyle name="Currency0 7 2" xfId="287"/>
    <cellStyle name="Currency0 8" xfId="288"/>
    <cellStyle name="Currency0 9" xfId="289"/>
    <cellStyle name="Currʬncy" xfId="290"/>
    <cellStyle name="custom" xfId="291"/>
    <cellStyle name="Custom - Style1" xfId="292"/>
    <cellStyle name="custom 2" xfId="293"/>
    <cellStyle name="Data   - Style2" xfId="294"/>
    <cellStyle name="Date" xfId="295"/>
    <cellStyle name="Date 10" xfId="296"/>
    <cellStyle name="Date 11" xfId="297"/>
    <cellStyle name="Date 2" xfId="298"/>
    <cellStyle name="Date 3" xfId="299"/>
    <cellStyle name="Date 4" xfId="300"/>
    <cellStyle name="Date 4 2" xfId="301"/>
    <cellStyle name="Date 4 3" xfId="302"/>
    <cellStyle name="Date 4 3 2" xfId="303"/>
    <cellStyle name="Date 4 4" xfId="304"/>
    <cellStyle name="Date 5" xfId="305"/>
    <cellStyle name="Date 5 2" xfId="306"/>
    <cellStyle name="Date 6" xfId="307"/>
    <cellStyle name="Date 6 2" xfId="308"/>
    <cellStyle name="Date 7" xfId="309"/>
    <cellStyle name="Date 7 2" xfId="310"/>
    <cellStyle name="Date 8" xfId="311"/>
    <cellStyle name="Date 9" xfId="312"/>
    <cellStyle name="Explanatory Text 2" xfId="313"/>
    <cellStyle name="Fixed" xfId="314"/>
    <cellStyle name="Fixed 10" xfId="315"/>
    <cellStyle name="Fixed 11" xfId="316"/>
    <cellStyle name="Fixed 2" xfId="317"/>
    <cellStyle name="Fixed 3" xfId="318"/>
    <cellStyle name="Fixed 4" xfId="319"/>
    <cellStyle name="Fixed 4 2" xfId="320"/>
    <cellStyle name="Fixed 4 3" xfId="321"/>
    <cellStyle name="Fixed 4 3 2" xfId="322"/>
    <cellStyle name="Fixed 4 4" xfId="323"/>
    <cellStyle name="Fixed 5" xfId="324"/>
    <cellStyle name="Fixed 5 2" xfId="325"/>
    <cellStyle name="Fixed 6" xfId="326"/>
    <cellStyle name="Fixed 6 2" xfId="327"/>
    <cellStyle name="Fixed 7" xfId="328"/>
    <cellStyle name="Fixed 7 2" xfId="329"/>
    <cellStyle name="Fixed 8" xfId="330"/>
    <cellStyle name="Fixed 9" xfId="331"/>
    <cellStyle name="Good 2" xfId="332"/>
    <cellStyle name="Grey" xfId="333"/>
    <cellStyle name="header" xfId="1277"/>
    <cellStyle name="Header1" xfId="334"/>
    <cellStyle name="Header1 2" xfId="1278"/>
    <cellStyle name="Header2" xfId="335"/>
    <cellStyle name="Header2 2" xfId="336"/>
    <cellStyle name="Header2 3" xfId="1279"/>
    <cellStyle name="Heading 1 2" xfId="338"/>
    <cellStyle name="Heading 1 3" xfId="339"/>
    <cellStyle name="Heading 1 3 2" xfId="1335"/>
    <cellStyle name="Heading 1 4" xfId="337"/>
    <cellStyle name="Heading 2 2" xfId="341"/>
    <cellStyle name="Heading 2 3" xfId="342"/>
    <cellStyle name="Heading 2 3 2" xfId="1334"/>
    <cellStyle name="Heading 2 4" xfId="340"/>
    <cellStyle name="Heading 3 2" xfId="343"/>
    <cellStyle name="Heading 4 2" xfId="344"/>
    <cellStyle name="Hyperlink 2" xfId="345"/>
    <cellStyle name="Input [yellow]" xfId="346"/>
    <cellStyle name="Input [yellow] 2" xfId="347"/>
    <cellStyle name="Input 2" xfId="348"/>
    <cellStyle name="Labels - Style3" xfId="349"/>
    <cellStyle name="Linked Cell 2" xfId="350"/>
    <cellStyle name="M" xfId="351"/>
    <cellStyle name="M 2" xfId="352"/>
    <cellStyle name="M 3" xfId="353"/>
    <cellStyle name="M.00" xfId="354"/>
    <cellStyle name="M.00 2" xfId="355"/>
    <cellStyle name="M.00 3" xfId="356"/>
    <cellStyle name="M_9. Rev2Cost_GDPIPI" xfId="1280"/>
    <cellStyle name="M_lists" xfId="1281"/>
    <cellStyle name="M_lists_4. Current Monthly Fixed Charge" xfId="1282"/>
    <cellStyle name="M_Sheet4" xfId="1283"/>
    <cellStyle name="Neutral 2" xfId="357"/>
    <cellStyle name="no dec" xfId="358"/>
    <cellStyle name="NorALL-HC" xfId="359"/>
    <cellStyle name="Normal" xfId="0" builtinId="0"/>
    <cellStyle name="Normal - Style1" xfId="360"/>
    <cellStyle name="Normal - Style1 2" xfId="361"/>
    <cellStyle name="Normal - Style1 3" xfId="362"/>
    <cellStyle name="Normal - Style1 4" xfId="363"/>
    <cellStyle name="Normal - Style1_v1.1 Prefile" xfId="364"/>
    <cellStyle name="Normal 10" xfId="365"/>
    <cellStyle name="Normal 10 2" xfId="366"/>
    <cellStyle name="Normal 10 2 2" xfId="367"/>
    <cellStyle name="Normal 10 2 2 2" xfId="1286"/>
    <cellStyle name="Normal 10 2 3" xfId="1285"/>
    <cellStyle name="Normal 10 3" xfId="368"/>
    <cellStyle name="Normal 10 4" xfId="1169"/>
    <cellStyle name="Normal 10 5" xfId="1284"/>
    <cellStyle name="Normal 100" xfId="369"/>
    <cellStyle name="Normal 101" xfId="370"/>
    <cellStyle name="Normal 102" xfId="371"/>
    <cellStyle name="Normal 103" xfId="372"/>
    <cellStyle name="Normal 104" xfId="373"/>
    <cellStyle name="Normal 105" xfId="374"/>
    <cellStyle name="Normal 106" xfId="375"/>
    <cellStyle name="Normal 107" xfId="376"/>
    <cellStyle name="Normal 108" xfId="377"/>
    <cellStyle name="Normal 109" xfId="378"/>
    <cellStyle name="Normal 11" xfId="379"/>
    <cellStyle name="Normal 11 2" xfId="380"/>
    <cellStyle name="Normal 11 2 2" xfId="381"/>
    <cellStyle name="Normal 11 3" xfId="382"/>
    <cellStyle name="Normal 11 3 2" xfId="1288"/>
    <cellStyle name="Normal 11 4" xfId="383"/>
    <cellStyle name="Normal 11 4 2" xfId="1289"/>
    <cellStyle name="Normal 11 5" xfId="384"/>
    <cellStyle name="Normal 11 6" xfId="1287"/>
    <cellStyle name="Normal 110" xfId="385"/>
    <cellStyle name="Normal 111" xfId="386"/>
    <cellStyle name="Normal 112" xfId="387"/>
    <cellStyle name="Normal 113" xfId="388"/>
    <cellStyle name="Normal 114" xfId="389"/>
    <cellStyle name="Normal 115" xfId="390"/>
    <cellStyle name="Normal 116" xfId="391"/>
    <cellStyle name="Normal 117" xfId="392"/>
    <cellStyle name="Normal 118" xfId="393"/>
    <cellStyle name="Normal 119" xfId="394"/>
    <cellStyle name="Normal 12" xfId="395"/>
    <cellStyle name="Normal 12 2" xfId="396"/>
    <cellStyle name="Normal 12 2 2" xfId="1291"/>
    <cellStyle name="Normal 12 3" xfId="1096"/>
    <cellStyle name="Normal 12 4" xfId="1290"/>
    <cellStyle name="Normal 120" xfId="397"/>
    <cellStyle name="Normal 121" xfId="398"/>
    <cellStyle name="Normal 122" xfId="399"/>
    <cellStyle name="Normal 123" xfId="400"/>
    <cellStyle name="Normal 124" xfId="401"/>
    <cellStyle name="Normal 125" xfId="402"/>
    <cellStyle name="Normal 126" xfId="403"/>
    <cellStyle name="Normal 127" xfId="404"/>
    <cellStyle name="Normal 128" xfId="405"/>
    <cellStyle name="Normal 129" xfId="406"/>
    <cellStyle name="Normal 13" xfId="407"/>
    <cellStyle name="Normal 13 2" xfId="408"/>
    <cellStyle name="Normal 13 2 2" xfId="1293"/>
    <cellStyle name="Normal 13 3" xfId="1292"/>
    <cellStyle name="Normal 130" xfId="409"/>
    <cellStyle name="Normal 131" xfId="410"/>
    <cellStyle name="Normal 132" xfId="411"/>
    <cellStyle name="Normal 133" xfId="412"/>
    <cellStyle name="Normal 134" xfId="413"/>
    <cellStyle name="Normal 135" xfId="414"/>
    <cellStyle name="Normal 136" xfId="415"/>
    <cellStyle name="Normal 137" xfId="416"/>
    <cellStyle name="Normal 138" xfId="417"/>
    <cellStyle name="Normal 139" xfId="418"/>
    <cellStyle name="Normal 14" xfId="419"/>
    <cellStyle name="Normal 14 2" xfId="420"/>
    <cellStyle name="Normal 14 3" xfId="1294"/>
    <cellStyle name="Normal 140" xfId="421"/>
    <cellStyle name="Normal 141" xfId="422"/>
    <cellStyle name="Normal 142" xfId="423"/>
    <cellStyle name="Normal 143" xfId="424"/>
    <cellStyle name="Normal 144" xfId="425"/>
    <cellStyle name="Normal 145" xfId="426"/>
    <cellStyle name="Normal 146" xfId="427"/>
    <cellStyle name="Normal 147" xfId="428"/>
    <cellStyle name="Normal 148" xfId="429"/>
    <cellStyle name="Normal 149" xfId="430"/>
    <cellStyle name="Normal 15" xfId="431"/>
    <cellStyle name="Normal 15 2" xfId="432"/>
    <cellStyle name="Normal 15 3" xfId="1295"/>
    <cellStyle name="Normal 150" xfId="433"/>
    <cellStyle name="Normal 151" xfId="434"/>
    <cellStyle name="Normal 152" xfId="435"/>
    <cellStyle name="Normal 153" xfId="436"/>
    <cellStyle name="Normal 154" xfId="437"/>
    <cellStyle name="Normal 155" xfId="438"/>
    <cellStyle name="Normal 156" xfId="439"/>
    <cellStyle name="Normal 157" xfId="440"/>
    <cellStyle name="Normal 158" xfId="441"/>
    <cellStyle name="Normal 159" xfId="442"/>
    <cellStyle name="Normal 16" xfId="443"/>
    <cellStyle name="Normal 16 2" xfId="1296"/>
    <cellStyle name="Normal 160" xfId="444"/>
    <cellStyle name="Normal 161" xfId="445"/>
    <cellStyle name="Normal 162" xfId="446"/>
    <cellStyle name="Normal 163" xfId="447"/>
    <cellStyle name="Normal 164" xfId="448"/>
    <cellStyle name="Normal 165" xfId="449"/>
    <cellStyle name="Normal 166" xfId="450"/>
    <cellStyle name="Normal 167" xfId="451"/>
    <cellStyle name="Normal 168" xfId="452"/>
    <cellStyle name="Normal 169" xfId="453"/>
    <cellStyle name="Normal 17" xfId="454"/>
    <cellStyle name="Normal 17 2" xfId="1297"/>
    <cellStyle name="Normal 170" xfId="455"/>
    <cellStyle name="Normal 171" xfId="456"/>
    <cellStyle name="Normal 172" xfId="457"/>
    <cellStyle name="Normal 173" xfId="458"/>
    <cellStyle name="Normal 174" xfId="459"/>
    <cellStyle name="Normal 175" xfId="460"/>
    <cellStyle name="Normal 176" xfId="461"/>
    <cellStyle name="Normal 177" xfId="462"/>
    <cellStyle name="Normal 178" xfId="463"/>
    <cellStyle name="Normal 179" xfId="464"/>
    <cellStyle name="Normal 18" xfId="465"/>
    <cellStyle name="Normal 18 2" xfId="1298"/>
    <cellStyle name="Normal 180" xfId="466"/>
    <cellStyle name="Normal 181" xfId="467"/>
    <cellStyle name="Normal 182" xfId="468"/>
    <cellStyle name="Normal 183" xfId="469"/>
    <cellStyle name="Normal 184" xfId="470"/>
    <cellStyle name="Normal 185" xfId="471"/>
    <cellStyle name="Normal 186" xfId="472"/>
    <cellStyle name="Normal 187" xfId="473"/>
    <cellStyle name="Normal 188" xfId="474"/>
    <cellStyle name="Normal 189" xfId="475"/>
    <cellStyle name="Normal 19" xfId="476"/>
    <cellStyle name="Normal 19 2" xfId="1299"/>
    <cellStyle name="Normal 190" xfId="477"/>
    <cellStyle name="Normal 191" xfId="478"/>
    <cellStyle name="Normal 192" xfId="479"/>
    <cellStyle name="Normal 193" xfId="480"/>
    <cellStyle name="Normal 194" xfId="481"/>
    <cellStyle name="Normal 195" xfId="482"/>
    <cellStyle name="Normal 196" xfId="483"/>
    <cellStyle name="Normal 197" xfId="484"/>
    <cellStyle name="Normal 198" xfId="485"/>
    <cellStyle name="Normal 199" xfId="486"/>
    <cellStyle name="Normal 2" xfId="4"/>
    <cellStyle name="Normal 2 10" xfId="487"/>
    <cellStyle name="Normal 2 10 2" xfId="488"/>
    <cellStyle name="Normal 2 11" xfId="489"/>
    <cellStyle name="Normal 2 11 2" xfId="490"/>
    <cellStyle name="Normal 2 11 3" xfId="491"/>
    <cellStyle name="Normal 2 11 4" xfId="492"/>
    <cellStyle name="Normal 2 12" xfId="493"/>
    <cellStyle name="Normal 2 13" xfId="494"/>
    <cellStyle name="Normal 2 14" xfId="495"/>
    <cellStyle name="Normal 2 14 2" xfId="496"/>
    <cellStyle name="Normal 2 15" xfId="497"/>
    <cellStyle name="Normal 2 16" xfId="1093"/>
    <cellStyle name="Normal 2 17" xfId="1173"/>
    <cellStyle name="Normal 2 2" xfId="498"/>
    <cellStyle name="Normal 2 2 10" xfId="499"/>
    <cellStyle name="Normal 2 2 11" xfId="500"/>
    <cellStyle name="Normal 2 2 12" xfId="501"/>
    <cellStyle name="Normal 2 2 13" xfId="502"/>
    <cellStyle name="Normal 2 2 13 2" xfId="503"/>
    <cellStyle name="Normal 2 2 13 3" xfId="504"/>
    <cellStyle name="Normal 2 2 13 4" xfId="505"/>
    <cellStyle name="Normal 2 2 14" xfId="506"/>
    <cellStyle name="Normal 2 2 15" xfId="507"/>
    <cellStyle name="Normal 2 2 16" xfId="508"/>
    <cellStyle name="Normal 2 2 16 2" xfId="509"/>
    <cellStyle name="Normal 2 2 17" xfId="510"/>
    <cellStyle name="Normal 2 2 18" xfId="511"/>
    <cellStyle name="Normal 2 2 2" xfId="512"/>
    <cellStyle name="Normal 2 2 2 2" xfId="513"/>
    <cellStyle name="Normal 2 2 2 2 2" xfId="514"/>
    <cellStyle name="Normal 2 2 2 2 2 2" xfId="515"/>
    <cellStyle name="Normal 2 2 2 2 2 3" xfId="516"/>
    <cellStyle name="Normal 2 2 2 2 2 4" xfId="517"/>
    <cellStyle name="Normal 2 2 2 2 3" xfId="518"/>
    <cellStyle name="Normal 2 2 2 2 4" xfId="519"/>
    <cellStyle name="Normal 2 2 2 2 5" xfId="520"/>
    <cellStyle name="Normal 2 2 2 2 5 2" xfId="521"/>
    <cellStyle name="Normal 2 2 2 3" xfId="522"/>
    <cellStyle name="Normal 2 2 2 3 2" xfId="523"/>
    <cellStyle name="Normal 2 2 2 3 2 2" xfId="524"/>
    <cellStyle name="Normal 2 2 2 3 3" xfId="525"/>
    <cellStyle name="Normal 2 2 2 3 3 2" xfId="526"/>
    <cellStyle name="Normal 2 2 2 4" xfId="527"/>
    <cellStyle name="Normal 2 2 2 4 2" xfId="528"/>
    <cellStyle name="Normal 2 2 2 5" xfId="529"/>
    <cellStyle name="Normal 2 2 2 6" xfId="530"/>
    <cellStyle name="Normal 2 2 2 7" xfId="1084"/>
    <cellStyle name="Normal 2 2 2 8" xfId="1300"/>
    <cellStyle name="Normal 2 2 3" xfId="531"/>
    <cellStyle name="Normal 2 2 3 2" xfId="1301"/>
    <cellStyle name="Normal 2 2 4" xfId="532"/>
    <cellStyle name="Normal 2 2 5" xfId="533"/>
    <cellStyle name="Normal 2 2 6" xfId="534"/>
    <cellStyle name="Normal 2 2 7" xfId="535"/>
    <cellStyle name="Normal 2 2 8" xfId="536"/>
    <cellStyle name="Normal 2 2 9" xfId="537"/>
    <cellStyle name="Normal 2 3" xfId="538"/>
    <cellStyle name="Normal 2 3 2" xfId="539"/>
    <cellStyle name="Normal 2 3 2 2" xfId="540"/>
    <cellStyle name="Normal 2 3 2 2 2" xfId="541"/>
    <cellStyle name="Normal 2 3 2 2 3" xfId="542"/>
    <cellStyle name="Normal 2 3 2 2 4" xfId="543"/>
    <cellStyle name="Normal 2 3 2 3" xfId="544"/>
    <cellStyle name="Normal 2 3 2 4" xfId="545"/>
    <cellStyle name="Normal 2 3 2 5" xfId="546"/>
    <cellStyle name="Normal 2 3 2 5 2" xfId="547"/>
    <cellStyle name="Normal 2 3 3" xfId="548"/>
    <cellStyle name="Normal 2 3 3 2" xfId="549"/>
    <cellStyle name="Normal 2 3 3 2 2" xfId="550"/>
    <cellStyle name="Normal 2 3 3 3" xfId="551"/>
    <cellStyle name="Normal 2 3 3 3 2" xfId="552"/>
    <cellStyle name="Normal 2 3 4" xfId="553"/>
    <cellStyle name="Normal 2 3 4 2" xfId="554"/>
    <cellStyle name="Normal 2 3 5" xfId="555"/>
    <cellStyle name="Normal 2 3 6" xfId="556"/>
    <cellStyle name="Normal 2 4" xfId="557"/>
    <cellStyle name="Normal 2 4 2" xfId="558"/>
    <cellStyle name="Normal 2 4 3" xfId="1302"/>
    <cellStyle name="Normal 2 5" xfId="559"/>
    <cellStyle name="Normal 2 5 2" xfId="560"/>
    <cellStyle name="Normal 2 5 3" xfId="1303"/>
    <cellStyle name="Normal 2 6" xfId="561"/>
    <cellStyle name="Normal 2 6 2" xfId="562"/>
    <cellStyle name="Normal 2 6 3" xfId="1304"/>
    <cellStyle name="Normal 2 7" xfId="563"/>
    <cellStyle name="Normal 2 7 2" xfId="564"/>
    <cellStyle name="Normal 2 8" xfId="565"/>
    <cellStyle name="Normal 2 8 2" xfId="566"/>
    <cellStyle name="Normal 2 9" xfId="567"/>
    <cellStyle name="Normal 2 9 2" xfId="568"/>
    <cellStyle name="Normal 20" xfId="569"/>
    <cellStyle name="Normal 200" xfId="570"/>
    <cellStyle name="Normal 201" xfId="571"/>
    <cellStyle name="Normal 202" xfId="572"/>
    <cellStyle name="Normal 203" xfId="573"/>
    <cellStyle name="Normal 204" xfId="574"/>
    <cellStyle name="Normal 205" xfId="575"/>
    <cellStyle name="Normal 206" xfId="576"/>
    <cellStyle name="Normal 207" xfId="577"/>
    <cellStyle name="Normal 208" xfId="578"/>
    <cellStyle name="Normal 209" xfId="579"/>
    <cellStyle name="Normal 21" xfId="580"/>
    <cellStyle name="Normal 210" xfId="581"/>
    <cellStyle name="Normal 211" xfId="582"/>
    <cellStyle name="Normal 212" xfId="583"/>
    <cellStyle name="Normal 213" xfId="584"/>
    <cellStyle name="Normal 214" xfId="1080"/>
    <cellStyle name="Normal 215" xfId="1091"/>
    <cellStyle name="Normal 216" xfId="1082"/>
    <cellStyle name="Normal 217" xfId="1094"/>
    <cellStyle name="Normal 218" xfId="1120"/>
    <cellStyle name="Normal 219" xfId="1336"/>
    <cellStyle name="Normal 22" xfId="585"/>
    <cellStyle name="Normal 22 2" xfId="1305"/>
    <cellStyle name="Normal 23" xfId="586"/>
    <cellStyle name="Normal 24" xfId="587"/>
    <cellStyle name="Normal 25" xfId="588"/>
    <cellStyle name="Normal 26" xfId="589"/>
    <cellStyle name="Normal 27" xfId="590"/>
    <cellStyle name="Normal 28" xfId="591"/>
    <cellStyle name="Normal 28 2" xfId="1306"/>
    <cellStyle name="Normal 29" xfId="592"/>
    <cellStyle name="Normal 29 2" xfId="1307"/>
    <cellStyle name="Normal 3" xfId="593"/>
    <cellStyle name="Normal 3 2" xfId="594"/>
    <cellStyle name="Normal 3 2 2" xfId="1309"/>
    <cellStyle name="Normal 3 2 3" xfId="1308"/>
    <cellStyle name="Normal 3 3" xfId="595"/>
    <cellStyle name="Normal 3 3 2" xfId="596"/>
    <cellStyle name="Normal 3 3 3" xfId="1087"/>
    <cellStyle name="Normal 3 3 4" xfId="1310"/>
    <cellStyle name="Normal 3 4" xfId="597"/>
    <cellStyle name="Normal 3 4 2" xfId="598"/>
    <cellStyle name="Normal 3 5" xfId="599"/>
    <cellStyle name="Normal 3 5 2" xfId="600"/>
    <cellStyle name="Normal 3 6" xfId="601"/>
    <cellStyle name="Normal 3 7" xfId="602"/>
    <cellStyle name="Normal 3 8" xfId="603"/>
    <cellStyle name="Normal 30" xfId="604"/>
    <cellStyle name="Normal 30 2" xfId="1311"/>
    <cellStyle name="Normal 31" xfId="605"/>
    <cellStyle name="Normal 31 2" xfId="1312"/>
    <cellStyle name="Normal 32" xfId="606"/>
    <cellStyle name="Normal 32 2" xfId="1313"/>
    <cellStyle name="Normal 33" xfId="607"/>
    <cellStyle name="Normal 33 2" xfId="1315"/>
    <cellStyle name="Normal 33 3" xfId="1314"/>
    <cellStyle name="Normal 34" xfId="608"/>
    <cellStyle name="Normal 34 2" xfId="1316"/>
    <cellStyle name="Normal 35" xfId="609"/>
    <cellStyle name="Normal 36" xfId="610"/>
    <cellStyle name="Normal 37" xfId="611"/>
    <cellStyle name="Normal 37 2" xfId="1317"/>
    <cellStyle name="Normal 38" xfId="612"/>
    <cellStyle name="Normal 39" xfId="613"/>
    <cellStyle name="Normal 39 2" xfId="1318"/>
    <cellStyle name="Normal 4" xfId="614"/>
    <cellStyle name="Normal 4 2" xfId="615"/>
    <cellStyle name="Normal 4 2 2" xfId="616"/>
    <cellStyle name="Normal 4 2 2 2" xfId="1123"/>
    <cellStyle name="Normal 4 2 2 2 2" xfId="1145"/>
    <cellStyle name="Normal 4 2 2 2 3" xfId="1167"/>
    <cellStyle name="Normal 4 2 2 3" xfId="1112"/>
    <cellStyle name="Normal 4 2 2 4" xfId="1134"/>
    <cellStyle name="Normal 4 2 2 5" xfId="1156"/>
    <cellStyle name="Normal 4 2 3" xfId="1117"/>
    <cellStyle name="Normal 4 2 3 2" xfId="1139"/>
    <cellStyle name="Normal 4 2 3 3" xfId="1161"/>
    <cellStyle name="Normal 4 2 4" xfId="1106"/>
    <cellStyle name="Normal 4 2 5" xfId="1128"/>
    <cellStyle name="Normal 4 2 6" xfId="1150"/>
    <cellStyle name="Normal 4 2 7" xfId="1320"/>
    <cellStyle name="Normal 4 3" xfId="617"/>
    <cellStyle name="Normal 4 3 2" xfId="1085"/>
    <cellStyle name="Normal 4 4" xfId="618"/>
    <cellStyle name="Normal 4 4 2" xfId="1119"/>
    <cellStyle name="Normal 4 4 2 2" xfId="1141"/>
    <cellStyle name="Normal 4 4 2 3" xfId="1163"/>
    <cellStyle name="Normal 4 4 3" xfId="1108"/>
    <cellStyle name="Normal 4 4 4" xfId="1130"/>
    <cellStyle name="Normal 4 4 5" xfId="1152"/>
    <cellStyle name="Normal 4 4 6" xfId="1098"/>
    <cellStyle name="Normal 4 5" xfId="619"/>
    <cellStyle name="Normal 4 5 2" xfId="1135"/>
    <cellStyle name="Normal 4 5 3" xfId="1157"/>
    <cellStyle name="Normal 4 5 4" xfId="1113"/>
    <cellStyle name="Normal 4 6" xfId="620"/>
    <cellStyle name="Normal 4 6 2" xfId="1102"/>
    <cellStyle name="Normal 4 7" xfId="621"/>
    <cellStyle name="Normal 4 7 2" xfId="1124"/>
    <cellStyle name="Normal 4 8" xfId="1146"/>
    <cellStyle name="Normal 4 9" xfId="1319"/>
    <cellStyle name="Normal 40" xfId="622"/>
    <cellStyle name="Normal 41" xfId="623"/>
    <cellStyle name="Normal 42" xfId="624"/>
    <cellStyle name="Normal 43" xfId="625"/>
    <cellStyle name="Normal 44" xfId="626"/>
    <cellStyle name="Normal 45" xfId="627"/>
    <cellStyle name="Normal 46" xfId="628"/>
    <cellStyle name="Normal 47" xfId="629"/>
    <cellStyle name="Normal 48" xfId="630"/>
    <cellStyle name="Normal 49" xfId="631"/>
    <cellStyle name="Normal 5" xfId="632"/>
    <cellStyle name="Normal 5 2" xfId="633"/>
    <cellStyle name="Normal 5 2 2" xfId="634"/>
    <cellStyle name="Normal 5 2 3" xfId="1101"/>
    <cellStyle name="Normal 5 3" xfId="635"/>
    <cellStyle name="Normal 5 3 2" xfId="636"/>
    <cellStyle name="Normal 5 4" xfId="637"/>
    <cellStyle name="Normal 5 4 2" xfId="638"/>
    <cellStyle name="Normal 5 5" xfId="639"/>
    <cellStyle name="Normal 5 6" xfId="1321"/>
    <cellStyle name="Normal 50" xfId="640"/>
    <cellStyle name="Normal 50 2" xfId="1322"/>
    <cellStyle name="Normal 51" xfId="641"/>
    <cellStyle name="Normal 52" xfId="642"/>
    <cellStyle name="Normal 53" xfId="643"/>
    <cellStyle name="Normal 54" xfId="644"/>
    <cellStyle name="Normal 55" xfId="645"/>
    <cellStyle name="Normal 56" xfId="646"/>
    <cellStyle name="Normal 57" xfId="647"/>
    <cellStyle name="Normal 58" xfId="648"/>
    <cellStyle name="Normal 59" xfId="649"/>
    <cellStyle name="Normal 6" xfId="650"/>
    <cellStyle name="Normal 6 2" xfId="651"/>
    <cellStyle name="Normal 6 2 2" xfId="652"/>
    <cellStyle name="Normal 6 2 2 2" xfId="1142"/>
    <cellStyle name="Normal 6 2 2 3" xfId="1164"/>
    <cellStyle name="Normal 6 2 3" xfId="1109"/>
    <cellStyle name="Normal 6 2 4" xfId="1131"/>
    <cellStyle name="Normal 6 2 5" xfId="1153"/>
    <cellStyle name="Normal 6 2 6" xfId="1324"/>
    <cellStyle name="Normal 6 3" xfId="653"/>
    <cellStyle name="Normal 6 3 2" xfId="1136"/>
    <cellStyle name="Normal 6 3 3" xfId="1158"/>
    <cellStyle name="Normal 6 3 4" xfId="1114"/>
    <cellStyle name="Normal 6 3 5" xfId="1325"/>
    <cellStyle name="Normal 6 4" xfId="1103"/>
    <cellStyle name="Normal 6 5" xfId="1125"/>
    <cellStyle name="Normal 6 6" xfId="1147"/>
    <cellStyle name="Normal 6 7" xfId="1323"/>
    <cellStyle name="Normal 60" xfId="654"/>
    <cellStyle name="Normal 61" xfId="655"/>
    <cellStyle name="Normal 62" xfId="656"/>
    <cellStyle name="Normal 63" xfId="657"/>
    <cellStyle name="Normal 64" xfId="658"/>
    <cellStyle name="Normal 65" xfId="659"/>
    <cellStyle name="Normal 66" xfId="660"/>
    <cellStyle name="Normal 67" xfId="661"/>
    <cellStyle name="Normal 68" xfId="662"/>
    <cellStyle name="Normal 69" xfId="663"/>
    <cellStyle name="Normal 7" xfId="664"/>
    <cellStyle name="Normal 7 2" xfId="665"/>
    <cellStyle name="Normal 7 3" xfId="666"/>
    <cellStyle name="Normal 7 4" xfId="667"/>
    <cellStyle name="Normal 7 5" xfId="668"/>
    <cellStyle name="Normal 7 6" xfId="1097"/>
    <cellStyle name="Normal 7 7" xfId="1326"/>
    <cellStyle name="Normal 70" xfId="669"/>
    <cellStyle name="Normal 71" xfId="670"/>
    <cellStyle name="Normal 72" xfId="671"/>
    <cellStyle name="Normal 73" xfId="672"/>
    <cellStyle name="Normal 74" xfId="673"/>
    <cellStyle name="Normal 75" xfId="674"/>
    <cellStyle name="Normal 76" xfId="675"/>
    <cellStyle name="Normal 77" xfId="676"/>
    <cellStyle name="Normal 78" xfId="677"/>
    <cellStyle name="Normal 79" xfId="678"/>
    <cellStyle name="Normal 8" xfId="679"/>
    <cellStyle name="Normal 8 2" xfId="680"/>
    <cellStyle name="Normal 8 2 2" xfId="1140"/>
    <cellStyle name="Normal 8 2 3" xfId="1162"/>
    <cellStyle name="Normal 8 2 4" xfId="1118"/>
    <cellStyle name="Normal 8 3" xfId="681"/>
    <cellStyle name="Normal 8 3 2" xfId="1107"/>
    <cellStyle name="Normal 8 4" xfId="682"/>
    <cellStyle name="Normal 8 4 2" xfId="1129"/>
    <cellStyle name="Normal 8 5" xfId="683"/>
    <cellStyle name="Normal 8 5 2" xfId="1151"/>
    <cellStyle name="Normal 8 6" xfId="1327"/>
    <cellStyle name="Normal 80" xfId="684"/>
    <cellStyle name="Normal 81" xfId="685"/>
    <cellStyle name="Normal 82" xfId="686"/>
    <cellStyle name="Normal 83" xfId="687"/>
    <cellStyle name="Normal 84" xfId="688"/>
    <cellStyle name="Normal 85" xfId="689"/>
    <cellStyle name="Normal 86" xfId="690"/>
    <cellStyle name="Normal 87" xfId="691"/>
    <cellStyle name="Normal 88" xfId="692"/>
    <cellStyle name="Normal 89" xfId="693"/>
    <cellStyle name="Normal 9" xfId="694"/>
    <cellStyle name="Normal 9 2" xfId="695"/>
    <cellStyle name="Normal 9 3" xfId="696"/>
    <cellStyle name="Normal 9 4" xfId="697"/>
    <cellStyle name="Normal 9 5" xfId="698"/>
    <cellStyle name="Normal 9 6" xfId="1088"/>
    <cellStyle name="Normal 9 7" xfId="1328"/>
    <cellStyle name="Normal 90" xfId="699"/>
    <cellStyle name="Normal 91" xfId="700"/>
    <cellStyle name="Normal 92" xfId="701"/>
    <cellStyle name="Normal 93" xfId="702"/>
    <cellStyle name="Normal 94" xfId="703"/>
    <cellStyle name="Normal 95" xfId="704"/>
    <cellStyle name="Normal 96" xfId="705"/>
    <cellStyle name="Normal 97" xfId="706"/>
    <cellStyle name="Normal 98" xfId="707"/>
    <cellStyle name="Normal 99" xfId="708"/>
    <cellStyle name="Note 2" xfId="709"/>
    <cellStyle name="Note 2 2" xfId="1329"/>
    <cellStyle name="Note 3" xfId="710"/>
    <cellStyle name="Output 2" xfId="711"/>
    <cellStyle name="Output Amounts" xfId="712"/>
    <cellStyle name="Output Column Headings" xfId="713"/>
    <cellStyle name="Output Line Items" xfId="714"/>
    <cellStyle name="Output Line Items 2" xfId="715"/>
    <cellStyle name="Output Report Heading" xfId="716"/>
    <cellStyle name="Output Report Title" xfId="717"/>
    <cellStyle name="Percent" xfId="3" builtinId="5"/>
    <cellStyle name="Percent [2]" xfId="719"/>
    <cellStyle name="Percent [2] 2" xfId="720"/>
    <cellStyle name="Percent [2] 3" xfId="721"/>
    <cellStyle name="Percent [2] 4" xfId="722"/>
    <cellStyle name="Percent 10" xfId="723"/>
    <cellStyle name="Percent 100" xfId="724"/>
    <cellStyle name="Percent 101" xfId="725"/>
    <cellStyle name="Percent 102" xfId="726"/>
    <cellStyle name="Percent 103" xfId="727"/>
    <cellStyle name="Percent 104" xfId="728"/>
    <cellStyle name="Percent 105" xfId="729"/>
    <cellStyle name="Percent 106" xfId="730"/>
    <cellStyle name="Percent 107" xfId="731"/>
    <cellStyle name="Percent 108" xfId="732"/>
    <cellStyle name="Percent 109" xfId="733"/>
    <cellStyle name="Percent 11" xfId="734"/>
    <cellStyle name="Percent 110" xfId="735"/>
    <cellStyle name="Percent 111" xfId="736"/>
    <cellStyle name="Percent 112" xfId="737"/>
    <cellStyle name="Percent 113" xfId="738"/>
    <cellStyle name="Percent 114" xfId="739"/>
    <cellStyle name="Percent 115" xfId="740"/>
    <cellStyle name="Percent 116" xfId="741"/>
    <cellStyle name="Percent 117" xfId="742"/>
    <cellStyle name="Percent 118" xfId="743"/>
    <cellStyle name="Percent 119" xfId="744"/>
    <cellStyle name="Percent 12" xfId="745"/>
    <cellStyle name="Percent 120" xfId="746"/>
    <cellStyle name="Percent 121" xfId="747"/>
    <cellStyle name="Percent 122" xfId="748"/>
    <cellStyle name="Percent 123" xfId="749"/>
    <cellStyle name="Percent 124" xfId="750"/>
    <cellStyle name="Percent 125" xfId="751"/>
    <cellStyle name="Percent 126" xfId="752"/>
    <cellStyle name="Percent 127" xfId="753"/>
    <cellStyle name="Percent 128" xfId="754"/>
    <cellStyle name="Percent 129" xfId="755"/>
    <cellStyle name="Percent 13" xfId="756"/>
    <cellStyle name="Percent 130" xfId="757"/>
    <cellStyle name="Percent 131" xfId="758"/>
    <cellStyle name="Percent 132" xfId="759"/>
    <cellStyle name="Percent 133" xfId="760"/>
    <cellStyle name="Percent 134" xfId="761"/>
    <cellStyle name="Percent 135" xfId="762"/>
    <cellStyle name="Percent 136" xfId="763"/>
    <cellStyle name="Percent 137" xfId="764"/>
    <cellStyle name="Percent 138" xfId="765"/>
    <cellStyle name="Percent 139" xfId="766"/>
    <cellStyle name="Percent 14" xfId="767"/>
    <cellStyle name="Percent 140" xfId="768"/>
    <cellStyle name="Percent 141" xfId="769"/>
    <cellStyle name="Percent 142" xfId="770"/>
    <cellStyle name="Percent 143" xfId="771"/>
    <cellStyle name="Percent 144" xfId="772"/>
    <cellStyle name="Percent 145" xfId="773"/>
    <cellStyle name="Percent 146" xfId="774"/>
    <cellStyle name="Percent 147" xfId="775"/>
    <cellStyle name="Percent 148" xfId="776"/>
    <cellStyle name="Percent 149" xfId="777"/>
    <cellStyle name="Percent 15" xfId="778"/>
    <cellStyle name="Percent 150" xfId="779"/>
    <cellStyle name="Percent 151" xfId="780"/>
    <cellStyle name="Percent 152" xfId="781"/>
    <cellStyle name="Percent 153" xfId="782"/>
    <cellStyle name="Percent 154" xfId="783"/>
    <cellStyle name="Percent 155" xfId="784"/>
    <cellStyle name="Percent 156" xfId="785"/>
    <cellStyle name="Percent 156 2" xfId="786"/>
    <cellStyle name="Percent 156 3" xfId="787"/>
    <cellStyle name="Percent 156 3 2" xfId="788"/>
    <cellStyle name="Percent 156 4" xfId="789"/>
    <cellStyle name="Percent 157" xfId="790"/>
    <cellStyle name="Percent 157 2" xfId="791"/>
    <cellStyle name="Percent 157 3" xfId="792"/>
    <cellStyle name="Percent 157 3 2" xfId="793"/>
    <cellStyle name="Percent 157 4" xfId="794"/>
    <cellStyle name="Percent 158" xfId="795"/>
    <cellStyle name="Percent 158 2" xfId="796"/>
    <cellStyle name="Percent 158 3" xfId="797"/>
    <cellStyle name="Percent 158 3 2" xfId="798"/>
    <cellStyle name="Percent 158 4" xfId="799"/>
    <cellStyle name="Percent 159" xfId="800"/>
    <cellStyle name="Percent 159 2" xfId="801"/>
    <cellStyle name="Percent 159 3" xfId="802"/>
    <cellStyle name="Percent 159 3 2" xfId="803"/>
    <cellStyle name="Percent 159 4" xfId="804"/>
    <cellStyle name="Percent 16" xfId="805"/>
    <cellStyle name="Percent 160" xfId="806"/>
    <cellStyle name="Percent 160 2" xfId="807"/>
    <cellStyle name="Percent 160 3" xfId="808"/>
    <cellStyle name="Percent 160 3 2" xfId="809"/>
    <cellStyle name="Percent 160 4" xfId="810"/>
    <cellStyle name="Percent 161" xfId="811"/>
    <cellStyle name="Percent 161 2" xfId="812"/>
    <cellStyle name="Percent 161 3" xfId="813"/>
    <cellStyle name="Percent 161 3 2" xfId="814"/>
    <cellStyle name="Percent 161 4" xfId="815"/>
    <cellStyle name="Percent 162" xfId="816"/>
    <cellStyle name="Percent 162 2" xfId="817"/>
    <cellStyle name="Percent 162 3" xfId="818"/>
    <cellStyle name="Percent 162 3 2" xfId="819"/>
    <cellStyle name="Percent 162 4" xfId="820"/>
    <cellStyle name="Percent 163" xfId="821"/>
    <cellStyle name="Percent 163 2" xfId="822"/>
    <cellStyle name="Percent 163 3" xfId="823"/>
    <cellStyle name="Percent 163 3 2" xfId="824"/>
    <cellStyle name="Percent 163 4" xfId="825"/>
    <cellStyle name="Percent 164" xfId="826"/>
    <cellStyle name="Percent 164 2" xfId="827"/>
    <cellStyle name="Percent 164 3" xfId="828"/>
    <cellStyle name="Percent 164 3 2" xfId="829"/>
    <cellStyle name="Percent 164 4" xfId="830"/>
    <cellStyle name="Percent 165" xfId="831"/>
    <cellStyle name="Percent 165 2" xfId="832"/>
    <cellStyle name="Percent 165 3" xfId="833"/>
    <cellStyle name="Percent 165 3 2" xfId="834"/>
    <cellStyle name="Percent 165 4" xfId="835"/>
    <cellStyle name="Percent 166" xfId="836"/>
    <cellStyle name="Percent 166 2" xfId="837"/>
    <cellStyle name="Percent 167" xfId="838"/>
    <cellStyle name="Percent 168" xfId="839"/>
    <cellStyle name="Percent 169" xfId="840"/>
    <cellStyle name="Percent 17" xfId="841"/>
    <cellStyle name="Percent 170" xfId="842"/>
    <cellStyle name="Percent 171" xfId="843"/>
    <cellStyle name="Percent 172" xfId="844"/>
    <cellStyle name="Percent 173" xfId="845"/>
    <cellStyle name="Percent 174" xfId="846"/>
    <cellStyle name="Percent 175" xfId="847"/>
    <cellStyle name="Percent 176" xfId="848"/>
    <cellStyle name="Percent 177" xfId="849"/>
    <cellStyle name="Percent 178" xfId="850"/>
    <cellStyle name="Percent 178 2" xfId="851"/>
    <cellStyle name="Percent 179" xfId="852"/>
    <cellStyle name="Percent 179 2" xfId="853"/>
    <cellStyle name="Percent 18" xfId="854"/>
    <cellStyle name="Percent 180" xfId="855"/>
    <cellStyle name="Percent 180 2" xfId="856"/>
    <cellStyle name="Percent 181" xfId="857"/>
    <cellStyle name="Percent 181 2" xfId="858"/>
    <cellStyle name="Percent 182" xfId="859"/>
    <cellStyle name="Percent 182 2" xfId="860"/>
    <cellStyle name="Percent 183" xfId="861"/>
    <cellStyle name="Percent 183 2" xfId="862"/>
    <cellStyle name="Percent 184" xfId="863"/>
    <cellStyle name="Percent 184 2" xfId="864"/>
    <cellStyle name="Percent 185" xfId="865"/>
    <cellStyle name="Percent 185 2" xfId="866"/>
    <cellStyle name="Percent 186" xfId="867"/>
    <cellStyle name="Percent 186 2" xfId="868"/>
    <cellStyle name="Percent 187" xfId="869"/>
    <cellStyle name="Percent 187 2" xfId="870"/>
    <cellStyle name="Percent 188" xfId="871"/>
    <cellStyle name="Percent 188 2" xfId="872"/>
    <cellStyle name="Percent 189" xfId="873"/>
    <cellStyle name="Percent 189 2" xfId="874"/>
    <cellStyle name="Percent 19" xfId="875"/>
    <cellStyle name="Percent 190" xfId="876"/>
    <cellStyle name="Percent 190 2" xfId="877"/>
    <cellStyle name="Percent 191" xfId="878"/>
    <cellStyle name="Percent 191 2" xfId="879"/>
    <cellStyle name="Percent 192" xfId="880"/>
    <cellStyle name="Percent 192 2" xfId="881"/>
    <cellStyle name="Percent 193" xfId="882"/>
    <cellStyle name="Percent 193 2" xfId="883"/>
    <cellStyle name="Percent 194" xfId="884"/>
    <cellStyle name="Percent 194 2" xfId="885"/>
    <cellStyle name="Percent 195" xfId="886"/>
    <cellStyle name="Percent 195 2" xfId="887"/>
    <cellStyle name="Percent 196" xfId="888"/>
    <cellStyle name="Percent 196 2" xfId="889"/>
    <cellStyle name="Percent 197" xfId="890"/>
    <cellStyle name="Percent 197 2" xfId="891"/>
    <cellStyle name="Percent 198" xfId="892"/>
    <cellStyle name="Percent 198 2" xfId="893"/>
    <cellStyle name="Percent 199" xfId="894"/>
    <cellStyle name="Percent 199 2" xfId="895"/>
    <cellStyle name="Percent 2" xfId="896"/>
    <cellStyle name="Percent 2 10" xfId="897"/>
    <cellStyle name="Percent 2 11" xfId="898"/>
    <cellStyle name="Percent 2 12" xfId="899"/>
    <cellStyle name="Percent 2 13" xfId="900"/>
    <cellStyle name="Percent 2 14" xfId="901"/>
    <cellStyle name="Percent 2 15" xfId="1089"/>
    <cellStyle name="Percent 2 2" xfId="902"/>
    <cellStyle name="Percent 2 2 2" xfId="903"/>
    <cellStyle name="Percent 2 2 3" xfId="904"/>
    <cellStyle name="Percent 2 3" xfId="905"/>
    <cellStyle name="Percent 2 3 2" xfId="906"/>
    <cellStyle name="Percent 2 4" xfId="907"/>
    <cellStyle name="Percent 2 4 2" xfId="908"/>
    <cellStyle name="Percent 2 5" xfId="909"/>
    <cellStyle name="Percent 2 5 2" xfId="910"/>
    <cellStyle name="Percent 2 6" xfId="911"/>
    <cellStyle name="Percent 2 6 2" xfId="912"/>
    <cellStyle name="Percent 2 7" xfId="913"/>
    <cellStyle name="Percent 2 7 2" xfId="914"/>
    <cellStyle name="Percent 2 8" xfId="915"/>
    <cellStyle name="Percent 2 8 2" xfId="916"/>
    <cellStyle name="Percent 2 9" xfId="917"/>
    <cellStyle name="Percent 2 9 2" xfId="918"/>
    <cellStyle name="Percent 20" xfId="919"/>
    <cellStyle name="Percent 200" xfId="920"/>
    <cellStyle name="Percent 200 2" xfId="921"/>
    <cellStyle name="Percent 201" xfId="922"/>
    <cellStyle name="Percent 201 2" xfId="923"/>
    <cellStyle name="Percent 202" xfId="924"/>
    <cellStyle name="Percent 202 2" xfId="925"/>
    <cellStyle name="Percent 203" xfId="926"/>
    <cellStyle name="Percent 204" xfId="927"/>
    <cellStyle name="Percent 205" xfId="928"/>
    <cellStyle name="Percent 206" xfId="929"/>
    <cellStyle name="Percent 207" xfId="930"/>
    <cellStyle name="Percent 208" xfId="931"/>
    <cellStyle name="Percent 209" xfId="932"/>
    <cellStyle name="Percent 21" xfId="933"/>
    <cellStyle name="Percent 210" xfId="934"/>
    <cellStyle name="Percent 211" xfId="935"/>
    <cellStyle name="Percent 212" xfId="936"/>
    <cellStyle name="Percent 213" xfId="937"/>
    <cellStyle name="Percent 213 2" xfId="938"/>
    <cellStyle name="Percent 214" xfId="939"/>
    <cellStyle name="Percent 214 2" xfId="940"/>
    <cellStyle name="Percent 215" xfId="941"/>
    <cellStyle name="Percent 216" xfId="942"/>
    <cellStyle name="Percent 217" xfId="943"/>
    <cellStyle name="Percent 218" xfId="944"/>
    <cellStyle name="Percent 219" xfId="945"/>
    <cellStyle name="Percent 22" xfId="946"/>
    <cellStyle name="Percent 220" xfId="947"/>
    <cellStyle name="Percent 221" xfId="948"/>
    <cellStyle name="Percent 222" xfId="949"/>
    <cellStyle name="Percent 223" xfId="950"/>
    <cellStyle name="Percent 224" xfId="951"/>
    <cellStyle name="Percent 225" xfId="952"/>
    <cellStyle name="Percent 226" xfId="953"/>
    <cellStyle name="Percent 227" xfId="954"/>
    <cellStyle name="Percent 228" xfId="955"/>
    <cellStyle name="Percent 229" xfId="956"/>
    <cellStyle name="Percent 23" xfId="957"/>
    <cellStyle name="Percent 230" xfId="958"/>
    <cellStyle name="Percent 231" xfId="959"/>
    <cellStyle name="Percent 232" xfId="1092"/>
    <cellStyle name="Percent 233" xfId="1095"/>
    <cellStyle name="Percent 234" xfId="1081"/>
    <cellStyle name="Percent 235" xfId="1171"/>
    <cellStyle name="Percent 236" xfId="1172"/>
    <cellStyle name="Percent 237" xfId="718"/>
    <cellStyle name="Percent 24" xfId="960"/>
    <cellStyle name="Percent 25" xfId="961"/>
    <cellStyle name="Percent 26" xfId="962"/>
    <cellStyle name="Percent 27" xfId="963"/>
    <cellStyle name="Percent 28" xfId="964"/>
    <cellStyle name="Percent 29" xfId="965"/>
    <cellStyle name="Percent 3" xfId="966"/>
    <cellStyle name="Percent 3 2" xfId="967"/>
    <cellStyle name="Percent 3 2 2" xfId="968"/>
    <cellStyle name="Percent 3 2 2 2" xfId="1144"/>
    <cellStyle name="Percent 3 2 2 3" xfId="1166"/>
    <cellStyle name="Percent 3 2 2 4" xfId="1122"/>
    <cellStyle name="Percent 3 2 3" xfId="1111"/>
    <cellStyle name="Percent 3 2 4" xfId="1133"/>
    <cellStyle name="Percent 3 2 5" xfId="1155"/>
    <cellStyle name="Percent 3 2 6" xfId="1100"/>
    <cellStyle name="Percent 3 3" xfId="969"/>
    <cellStyle name="Percent 3 3 2" xfId="1138"/>
    <cellStyle name="Percent 3 3 3" xfId="1160"/>
    <cellStyle name="Percent 3 3 4" xfId="1116"/>
    <cellStyle name="Percent 3 4" xfId="970"/>
    <cellStyle name="Percent 3 4 2" xfId="1105"/>
    <cellStyle name="Percent 3 5" xfId="1127"/>
    <cellStyle name="Percent 3 6" xfId="1149"/>
    <cellStyle name="Percent 3 7" xfId="1083"/>
    <cellStyle name="Percent 30" xfId="971"/>
    <cellStyle name="Percent 31" xfId="972"/>
    <cellStyle name="Percent 32" xfId="973"/>
    <cellStyle name="Percent 33" xfId="974"/>
    <cellStyle name="Percent 34" xfId="975"/>
    <cellStyle name="Percent 35" xfId="976"/>
    <cellStyle name="Percent 36" xfId="977"/>
    <cellStyle name="Percent 37" xfId="978"/>
    <cellStyle name="Percent 38" xfId="979"/>
    <cellStyle name="Percent 39" xfId="980"/>
    <cellStyle name="Percent 4" xfId="981"/>
    <cellStyle name="Percent 4 2" xfId="982"/>
    <cellStyle name="Percent 4 2 2" xfId="983"/>
    <cellStyle name="Percent 4 3" xfId="984"/>
    <cellStyle name="Percent 40" xfId="985"/>
    <cellStyle name="Percent 41" xfId="986"/>
    <cellStyle name="Percent 42" xfId="987"/>
    <cellStyle name="Percent 43" xfId="988"/>
    <cellStyle name="Percent 44" xfId="989"/>
    <cellStyle name="Percent 45" xfId="990"/>
    <cellStyle name="Percent 46" xfId="991"/>
    <cellStyle name="Percent 47" xfId="992"/>
    <cellStyle name="Percent 48" xfId="993"/>
    <cellStyle name="Percent 49" xfId="994"/>
    <cellStyle name="Percent 5" xfId="995"/>
    <cellStyle name="Percent 5 2" xfId="1330"/>
    <cellStyle name="Percent 50" xfId="996"/>
    <cellStyle name="Percent 51" xfId="997"/>
    <cellStyle name="Percent 52" xfId="998"/>
    <cellStyle name="Percent 53" xfId="999"/>
    <cellStyle name="Percent 54" xfId="1000"/>
    <cellStyle name="Percent 55" xfId="1001"/>
    <cellStyle name="Percent 56" xfId="1002"/>
    <cellStyle name="Percent 57" xfId="1003"/>
    <cellStyle name="Percent 58" xfId="1004"/>
    <cellStyle name="Percent 59" xfId="1005"/>
    <cellStyle name="Percent 6" xfId="1006"/>
    <cellStyle name="Percent 6 2" xfId="1331"/>
    <cellStyle name="Percent 60" xfId="1007"/>
    <cellStyle name="Percent 61" xfId="1008"/>
    <cellStyle name="Percent 62" xfId="1009"/>
    <cellStyle name="Percent 63" xfId="1010"/>
    <cellStyle name="Percent 64" xfId="1011"/>
    <cellStyle name="Percent 65" xfId="1012"/>
    <cellStyle name="Percent 66" xfId="1013"/>
    <cellStyle name="Percent 67" xfId="1014"/>
    <cellStyle name="Percent 68" xfId="1015"/>
    <cellStyle name="Percent 69" xfId="1016"/>
    <cellStyle name="Percent 7" xfId="1017"/>
    <cellStyle name="Percent 70" xfId="1018"/>
    <cellStyle name="Percent 71" xfId="1019"/>
    <cellStyle name="Percent 72" xfId="1020"/>
    <cellStyle name="Percent 73" xfId="1021"/>
    <cellStyle name="Percent 74" xfId="1022"/>
    <cellStyle name="Percent 75" xfId="1023"/>
    <cellStyle name="Percent 76" xfId="1024"/>
    <cellStyle name="Percent 77" xfId="1025"/>
    <cellStyle name="Percent 78" xfId="1026"/>
    <cellStyle name="Percent 79" xfId="1027"/>
    <cellStyle name="Percent 8" xfId="1028"/>
    <cellStyle name="Percent 8 2" xfId="1332"/>
    <cellStyle name="Percent 8 3" xfId="1333"/>
    <cellStyle name="Percent 80" xfId="1029"/>
    <cellStyle name="Percent 81" xfId="1030"/>
    <cellStyle name="Percent 82" xfId="1031"/>
    <cellStyle name="Percent 83" xfId="1032"/>
    <cellStyle name="Percent 84" xfId="1033"/>
    <cellStyle name="Percent 85" xfId="1034"/>
    <cellStyle name="Percent 86" xfId="1035"/>
    <cellStyle name="Percent 87" xfId="1036"/>
    <cellStyle name="Percent 88" xfId="1037"/>
    <cellStyle name="Percent 89" xfId="1038"/>
    <cellStyle name="Percent 9" xfId="1039"/>
    <cellStyle name="Percent 90" xfId="1040"/>
    <cellStyle name="Percent 91" xfId="1041"/>
    <cellStyle name="Percent 92" xfId="1042"/>
    <cellStyle name="Percent 93" xfId="1043"/>
    <cellStyle name="Percent 94" xfId="1044"/>
    <cellStyle name="Percent 95" xfId="1045"/>
    <cellStyle name="Percent 96" xfId="1046"/>
    <cellStyle name="Percent 97" xfId="1047"/>
    <cellStyle name="Percent 98" xfId="1048"/>
    <cellStyle name="Percent 99" xfId="1049"/>
    <cellStyle name="Reset  - Style4" xfId="1050"/>
    <cellStyle name="S" xfId="1051"/>
    <cellStyle name="S by Region Pg 2" xfId="1052"/>
    <cellStyle name="SUBSC98" xfId="1053"/>
    <cellStyle name="Table  - Style5" xfId="1054"/>
    <cellStyle name="Title  - Style6" xfId="1055"/>
    <cellStyle name="Title 2" xfId="1056"/>
    <cellStyle name="Total 10" xfId="1058"/>
    <cellStyle name="Total 11" xfId="1059"/>
    <cellStyle name="Total 12" xfId="1057"/>
    <cellStyle name="Total 2" xfId="1060"/>
    <cellStyle name="Total 2 2" xfId="1061"/>
    <cellStyle name="Total 3" xfId="1062"/>
    <cellStyle name="Total 4" xfId="1063"/>
    <cellStyle name="Total 4 2" xfId="1064"/>
    <cellStyle name="Total 4 3" xfId="1065"/>
    <cellStyle name="Total 4 3 2" xfId="1066"/>
    <cellStyle name="Total 4 4" xfId="1067"/>
    <cellStyle name="Total 5" xfId="1068"/>
    <cellStyle name="Total 5 2" xfId="1069"/>
    <cellStyle name="Total 6" xfId="1070"/>
    <cellStyle name="Total 6 2" xfId="1071"/>
    <cellStyle name="Total 7" xfId="1072"/>
    <cellStyle name="Total 7 2" xfId="1073"/>
    <cellStyle name="Total 8" xfId="1074"/>
    <cellStyle name="Total 9" xfId="1075"/>
    <cellStyle name="TotCol - Style7" xfId="1076"/>
    <cellStyle name="TotRow - Style8" xfId="1077"/>
    <cellStyle name="Warning Text 2" xfId="1078"/>
    <cellStyle name="Обычный_Centr_0" xfId="1079"/>
  </cellStyles>
  <dxfs count="0"/>
  <tableStyles count="0" defaultTableStyle="TableStyleMedium9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#REF!" lockText="1" noThreeD="1"/>
</file>

<file path=xl/ctrlProps/ctrlProp10.xml><?xml version="1.0" encoding="utf-8"?>
<formControlPr xmlns="http://schemas.microsoft.com/office/spreadsheetml/2009/9/main" objectType="Radio" firstButton="1" fmlaLink="$U$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U$1" lockText="1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fmlaLink="$U$1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Radio" firstButton="1" fmlaLink="$T$1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fmlaLink="$T$1" lockText="1" noThreeD="1"/>
</file>

<file path=xl/ctrlProps/ctrlProp28.xml><?xml version="1.0" encoding="utf-8"?>
<formControlPr xmlns="http://schemas.microsoft.com/office/spreadsheetml/2009/9/main" objectType="Radio" checked="Checked" lockText="1" noThreeD="1"/>
</file>

<file path=xl/ctrlProps/ctrlProp29.xml><?xml version="1.0" encoding="utf-8"?>
<formControlPr xmlns="http://schemas.microsoft.com/office/spreadsheetml/2009/9/main" objectType="Radio" firstButton="1" fmlaLink="$U$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fmlaLink="$U$1" lockText="1" noThreeD="1"/>
</file>

<file path=xl/ctrlProps/ctrlProp32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83820</xdr:colOff>
          <xdr:row>18</xdr:row>
          <xdr:rowOff>106680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601980</xdr:colOff>
          <xdr:row>18</xdr:row>
          <xdr:rowOff>30480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70</xdr:row>
          <xdr:rowOff>114300</xdr:rowOff>
        </xdr:from>
        <xdr:to>
          <xdr:col>17</xdr:col>
          <xdr:colOff>83820</xdr:colOff>
          <xdr:row>72</xdr:row>
          <xdr:rowOff>106680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70</xdr:row>
          <xdr:rowOff>190500</xdr:rowOff>
        </xdr:from>
        <xdr:to>
          <xdr:col>9</xdr:col>
          <xdr:colOff>601980</xdr:colOff>
          <xdr:row>72</xdr:row>
          <xdr:rowOff>30480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233</xdr:row>
          <xdr:rowOff>114300</xdr:rowOff>
        </xdr:from>
        <xdr:to>
          <xdr:col>17</xdr:col>
          <xdr:colOff>83820</xdr:colOff>
          <xdr:row>235</xdr:row>
          <xdr:rowOff>106680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233</xdr:row>
          <xdr:rowOff>190500</xdr:rowOff>
        </xdr:from>
        <xdr:to>
          <xdr:col>9</xdr:col>
          <xdr:colOff>601980</xdr:colOff>
          <xdr:row>235</xdr:row>
          <xdr:rowOff>30480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178</xdr:row>
          <xdr:rowOff>190500</xdr:rowOff>
        </xdr:from>
        <xdr:to>
          <xdr:col>9</xdr:col>
          <xdr:colOff>601980</xdr:colOff>
          <xdr:row>180</xdr:row>
          <xdr:rowOff>30480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124</xdr:row>
          <xdr:rowOff>190500</xdr:rowOff>
        </xdr:from>
        <xdr:to>
          <xdr:col>9</xdr:col>
          <xdr:colOff>601980</xdr:colOff>
          <xdr:row>126</xdr:row>
          <xdr:rowOff>30480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288</xdr:row>
          <xdr:rowOff>190500</xdr:rowOff>
        </xdr:from>
        <xdr:to>
          <xdr:col>9</xdr:col>
          <xdr:colOff>601980</xdr:colOff>
          <xdr:row>290</xdr:row>
          <xdr:rowOff>30480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7620</xdr:colOff>
          <xdr:row>18</xdr:row>
          <xdr:rowOff>121920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655320</xdr:colOff>
          <xdr:row>18</xdr:row>
          <xdr:rowOff>38100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69</xdr:row>
          <xdr:rowOff>114300</xdr:rowOff>
        </xdr:from>
        <xdr:to>
          <xdr:col>17</xdr:col>
          <xdr:colOff>7620</xdr:colOff>
          <xdr:row>71</xdr:row>
          <xdr:rowOff>121920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69</xdr:row>
          <xdr:rowOff>190500</xdr:rowOff>
        </xdr:from>
        <xdr:to>
          <xdr:col>9</xdr:col>
          <xdr:colOff>655320</xdr:colOff>
          <xdr:row>71</xdr:row>
          <xdr:rowOff>38100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122</xdr:row>
          <xdr:rowOff>190500</xdr:rowOff>
        </xdr:from>
        <xdr:to>
          <xdr:col>9</xdr:col>
          <xdr:colOff>655320</xdr:colOff>
          <xdr:row>124</xdr:row>
          <xdr:rowOff>38100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176</xdr:row>
          <xdr:rowOff>190500</xdr:rowOff>
        </xdr:from>
        <xdr:to>
          <xdr:col>9</xdr:col>
          <xdr:colOff>655320</xdr:colOff>
          <xdr:row>178</xdr:row>
          <xdr:rowOff>38100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609600</xdr:colOff>
          <xdr:row>18</xdr:row>
          <xdr:rowOff>121920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563880</xdr:colOff>
          <xdr:row>18</xdr:row>
          <xdr:rowOff>60960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77</xdr:row>
          <xdr:rowOff>114300</xdr:rowOff>
        </xdr:from>
        <xdr:to>
          <xdr:col>16</xdr:col>
          <xdr:colOff>609600</xdr:colOff>
          <xdr:row>79</xdr:row>
          <xdr:rowOff>121920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77</xdr:row>
          <xdr:rowOff>190500</xdr:rowOff>
        </xdr:from>
        <xdr:to>
          <xdr:col>9</xdr:col>
          <xdr:colOff>563880</xdr:colOff>
          <xdr:row>79</xdr:row>
          <xdr:rowOff>60960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138</xdr:row>
          <xdr:rowOff>190500</xdr:rowOff>
        </xdr:from>
        <xdr:to>
          <xdr:col>9</xdr:col>
          <xdr:colOff>563880</xdr:colOff>
          <xdr:row>140</xdr:row>
          <xdr:rowOff>60960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200</xdr:row>
          <xdr:rowOff>190500</xdr:rowOff>
        </xdr:from>
        <xdr:to>
          <xdr:col>9</xdr:col>
          <xdr:colOff>563880</xdr:colOff>
          <xdr:row>202</xdr:row>
          <xdr:rowOff>60960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525780</xdr:colOff>
          <xdr:row>18</xdr:row>
          <xdr:rowOff>137160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518160</xdr:colOff>
          <xdr:row>18</xdr:row>
          <xdr:rowOff>76200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76</xdr:row>
          <xdr:rowOff>114300</xdr:rowOff>
        </xdr:from>
        <xdr:to>
          <xdr:col>16</xdr:col>
          <xdr:colOff>137160</xdr:colOff>
          <xdr:row>78</xdr:row>
          <xdr:rowOff>152400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76</xdr:row>
          <xdr:rowOff>190500</xdr:rowOff>
        </xdr:from>
        <xdr:to>
          <xdr:col>9</xdr:col>
          <xdr:colOff>335280</xdr:colOff>
          <xdr:row>78</xdr:row>
          <xdr:rowOff>76200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335280</xdr:colOff>
          <xdr:row>18</xdr:row>
          <xdr:rowOff>76200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182880</xdr:colOff>
          <xdr:row>18</xdr:row>
          <xdr:rowOff>175260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289560</xdr:colOff>
          <xdr:row>18</xdr:row>
          <xdr:rowOff>83820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17</xdr:row>
          <xdr:rowOff>114300</xdr:rowOff>
        </xdr:from>
        <xdr:to>
          <xdr:col>16</xdr:col>
          <xdr:colOff>76200</xdr:colOff>
          <xdr:row>19</xdr:row>
          <xdr:rowOff>175260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</xdr:row>
          <xdr:rowOff>190500</xdr:rowOff>
        </xdr:from>
        <xdr:to>
          <xdr:col>9</xdr:col>
          <xdr:colOff>83820</xdr:colOff>
          <xdr:row>19</xdr:row>
          <xdr:rowOff>99060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579120</xdr:colOff>
          <xdr:row>19</xdr:row>
          <xdr:rowOff>5080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571500</xdr:colOff>
          <xdr:row>18</xdr:row>
          <xdr:rowOff>106680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HC\Finance\Treasury%20and%20Risk%20Mgmt\Rates\Staff\Shirley\2014\CIR%20Filing\OEB%20Bill%20Impact%20Table\2013_Filing_Requirements_Chapter2_Appendic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OLZHEN/Desktop/1_Config/JAN%202019%20RATE%20CHANGE/2019%20IRM%20Shirley's/Bill%20Impacts/2019%20IRM%20Bill%20Impacts%20V1.8%20(10Dec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Dx, Tx, Rate Riders"/>
      <sheetName val="Bill Impact Summary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>
        <row r="6">
          <cell r="B6">
            <v>30.58</v>
          </cell>
          <cell r="C6">
            <v>8.4600000000000005E-3</v>
          </cell>
        </row>
        <row r="7">
          <cell r="B7">
            <v>35.799999999999997</v>
          </cell>
          <cell r="C7">
            <v>3.3119999999999997E-2</v>
          </cell>
        </row>
        <row r="8">
          <cell r="B8">
            <v>51.5</v>
          </cell>
          <cell r="C8">
            <v>8.1052</v>
          </cell>
        </row>
        <row r="9">
          <cell r="B9">
            <v>983.72</v>
          </cell>
          <cell r="C9">
            <v>6.3765999999999998</v>
          </cell>
        </row>
        <row r="10">
          <cell r="B10">
            <v>4342.2299999999996</v>
          </cell>
          <cell r="C10">
            <v>6.8407</v>
          </cell>
        </row>
        <row r="12">
          <cell r="B12">
            <v>7.14</v>
          </cell>
          <cell r="C12">
            <v>8.9709999999999998E-2</v>
          </cell>
        </row>
        <row r="13">
          <cell r="B13">
            <v>0.74</v>
          </cell>
        </row>
        <row r="14">
          <cell r="B14">
            <v>1.61</v>
          </cell>
          <cell r="C14">
            <v>35.7759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T335"/>
  <sheetViews>
    <sheetView showGridLines="0" tabSelected="1" zoomScale="70" zoomScaleNormal="70" zoomScaleSheetLayoutView="40" workbookViewId="0">
      <selection activeCell="B26" sqref="B26"/>
    </sheetView>
  </sheetViews>
  <sheetFormatPr defaultRowHeight="14.4" x14ac:dyDescent="0.3"/>
  <cols>
    <col min="1" max="1" width="1.88671875" customWidth="1"/>
    <col min="2" max="2" width="116" customWidth="1"/>
    <col min="3" max="3" width="1.44140625" customWidth="1"/>
    <col min="4" max="4" width="12.33203125" customWidth="1"/>
    <col min="5" max="5" width="1.6640625" customWidth="1"/>
    <col min="6" max="6" width="12.33203125" customWidth="1"/>
    <col min="7" max="7" width="10.109375" bestFit="1" customWidth="1"/>
    <col min="8" max="8" width="10.5546875" customWidth="1"/>
    <col min="9" max="9" width="1.33203125" customWidth="1"/>
    <col min="10" max="10" width="12.44140625" customWidth="1"/>
    <col min="11" max="11" width="10.109375" bestFit="1" customWidth="1"/>
    <col min="12" max="12" width="10.5546875" customWidth="1"/>
    <col min="13" max="13" width="0.88671875" customWidth="1"/>
    <col min="14" max="14" width="9.6640625" customWidth="1"/>
    <col min="15" max="15" width="9.109375" customWidth="1"/>
    <col min="16" max="16" width="1.44140625" customWidth="1"/>
  </cols>
  <sheetData>
    <row r="1" spans="1:16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</row>
    <row r="2" spans="1:16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16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16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16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16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16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16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1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6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16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1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6" ht="15.6" x14ac:dyDescent="0.3">
      <c r="A14" s="1"/>
      <c r="B14" s="128" t="s">
        <v>32</v>
      </c>
      <c r="C14" s="1"/>
      <c r="D14" s="349" t="s">
        <v>54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16" ht="15.6" x14ac:dyDescent="0.3">
      <c r="A15" s="1"/>
      <c r="B15" s="126"/>
      <c r="C15" s="1"/>
      <c r="D15" s="125"/>
      <c r="E15" s="125"/>
      <c r="F15" s="125"/>
      <c r="G15" s="228"/>
      <c r="H15" s="228"/>
      <c r="I15" s="228"/>
      <c r="J15" s="228"/>
      <c r="K15" s="228"/>
      <c r="L15" s="228"/>
      <c r="M15" s="228"/>
      <c r="N15" s="228"/>
      <c r="O15" s="228"/>
      <c r="P15" s="224"/>
    </row>
    <row r="16" spans="1:16" ht="15.6" x14ac:dyDescent="0.3">
      <c r="A16" s="1"/>
      <c r="B16" s="128" t="s">
        <v>31</v>
      </c>
      <c r="C16" s="1"/>
      <c r="D16" s="127" t="s">
        <v>30</v>
      </c>
      <c r="E16" s="125"/>
      <c r="F16" s="125"/>
      <c r="G16" s="228"/>
      <c r="H16" s="229"/>
      <c r="I16" s="228"/>
      <c r="J16" s="224"/>
      <c r="K16" s="228"/>
      <c r="L16" s="229"/>
      <c r="M16" s="228"/>
      <c r="N16" s="230"/>
      <c r="O16" s="231"/>
      <c r="P16" s="224"/>
    </row>
    <row r="17" spans="1:15" ht="15.6" x14ac:dyDescent="0.3">
      <c r="A17" s="1"/>
      <c r="B17" s="126"/>
      <c r="C17" s="1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1:15" x14ac:dyDescent="0.3">
      <c r="A18" s="1"/>
      <c r="B18" s="2"/>
      <c r="C18" s="1"/>
      <c r="D18" s="4" t="s">
        <v>29</v>
      </c>
      <c r="E18" s="4"/>
      <c r="F18" s="124">
        <v>750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15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15" x14ac:dyDescent="0.3">
      <c r="A20" s="1"/>
      <c r="B20" s="2"/>
      <c r="C20" s="1"/>
      <c r="D20" s="123"/>
      <c r="E20" s="123"/>
      <c r="F20" s="350" t="s">
        <v>87</v>
      </c>
      <c r="G20" s="351"/>
      <c r="H20" s="352"/>
      <c r="I20" s="1"/>
      <c r="J20" s="353" t="s">
        <v>93</v>
      </c>
      <c r="K20" s="354"/>
      <c r="L20" s="355"/>
      <c r="M20" s="1"/>
      <c r="N20" s="350" t="s">
        <v>27</v>
      </c>
      <c r="O20" s="352"/>
    </row>
    <row r="21" spans="1:15" ht="15" customHeight="1" x14ac:dyDescent="0.3">
      <c r="A21" s="1"/>
      <c r="B21" s="2"/>
      <c r="C21" s="1"/>
      <c r="D21" s="341" t="s">
        <v>26</v>
      </c>
      <c r="E21" s="119"/>
      <c r="F21" s="122" t="s">
        <v>25</v>
      </c>
      <c r="G21" s="122" t="s">
        <v>24</v>
      </c>
      <c r="H21" s="120" t="s">
        <v>23</v>
      </c>
      <c r="I21" s="1"/>
      <c r="J21" s="201" t="s">
        <v>25</v>
      </c>
      <c r="K21" s="202" t="s">
        <v>24</v>
      </c>
      <c r="L21" s="203" t="s">
        <v>23</v>
      </c>
      <c r="M21" s="1"/>
      <c r="N21" s="343" t="s">
        <v>22</v>
      </c>
      <c r="O21" s="345" t="s">
        <v>21</v>
      </c>
    </row>
    <row r="22" spans="1:15" x14ac:dyDescent="0.3">
      <c r="A22" s="1"/>
      <c r="B22" s="2"/>
      <c r="C22" s="1"/>
      <c r="D22" s="342"/>
      <c r="E22" s="119"/>
      <c r="F22" s="118" t="s">
        <v>20</v>
      </c>
      <c r="G22" s="118"/>
      <c r="H22" s="117" t="s">
        <v>20</v>
      </c>
      <c r="I22" s="1"/>
      <c r="J22" s="204" t="s">
        <v>20</v>
      </c>
      <c r="K22" s="205"/>
      <c r="L22" s="205" t="s">
        <v>20</v>
      </c>
      <c r="M22" s="1"/>
      <c r="N22" s="344"/>
      <c r="O22" s="346"/>
    </row>
    <row r="23" spans="1:15" x14ac:dyDescent="0.3">
      <c r="A23" s="1"/>
      <c r="B23" s="240" t="s">
        <v>57</v>
      </c>
      <c r="C23" s="53"/>
      <c r="D23" s="85" t="s">
        <v>41</v>
      </c>
      <c r="E23" s="84"/>
      <c r="F23" s="139">
        <v>32.630000000000003</v>
      </c>
      <c r="G23" s="88">
        <v>1</v>
      </c>
      <c r="H23" s="103">
        <f t="shared" ref="H23" si="0">G23*F23</f>
        <v>32.630000000000003</v>
      </c>
      <c r="I23" s="82"/>
      <c r="J23" s="139">
        <v>37.479999999999997</v>
      </c>
      <c r="K23" s="206">
        <v>1</v>
      </c>
      <c r="L23" s="216">
        <f t="shared" ref="L23:L24" si="1">K23*J23</f>
        <v>37.479999999999997</v>
      </c>
      <c r="M23" s="82"/>
      <c r="N23" s="81">
        <f t="shared" ref="N23" si="2">L23-H23</f>
        <v>4.8499999999999943</v>
      </c>
      <c r="O23" s="102">
        <f>IF(OR(H23=0,L23=0),"",(N23/H23))</f>
        <v>0.14863622433343529</v>
      </c>
    </row>
    <row r="24" spans="1:15" s="172" customFormat="1" x14ac:dyDescent="0.3">
      <c r="A24" s="1"/>
      <c r="B24" s="177" t="s">
        <v>73</v>
      </c>
      <c r="C24" s="53"/>
      <c r="D24" s="85" t="s">
        <v>41</v>
      </c>
      <c r="E24" s="84"/>
      <c r="F24" s="139">
        <v>0.28000000000000003</v>
      </c>
      <c r="G24" s="88">
        <v>1</v>
      </c>
      <c r="H24" s="103">
        <f t="shared" ref="H24" si="3">G24*F24</f>
        <v>0.28000000000000003</v>
      </c>
      <c r="I24" s="82"/>
      <c r="J24" s="317">
        <v>0.28000000000000003</v>
      </c>
      <c r="K24" s="206">
        <v>1</v>
      </c>
      <c r="L24" s="216">
        <f t="shared" si="1"/>
        <v>0.28000000000000003</v>
      </c>
      <c r="M24" s="82"/>
      <c r="N24" s="81">
        <f t="shared" ref="N24" si="4">L24-H24</f>
        <v>0</v>
      </c>
      <c r="O24" s="102">
        <f>IF(OR(H24=0,L24=0),"",(N24/H24))</f>
        <v>0</v>
      </c>
    </row>
    <row r="25" spans="1:15" s="172" customFormat="1" x14ac:dyDescent="0.3">
      <c r="A25" s="1"/>
      <c r="B25" s="177" t="s">
        <v>74</v>
      </c>
      <c r="C25" s="53"/>
      <c r="D25" s="85" t="s">
        <v>41</v>
      </c>
      <c r="E25" s="84"/>
      <c r="F25" s="139">
        <v>-0.48</v>
      </c>
      <c r="G25" s="88">
        <v>1</v>
      </c>
      <c r="H25" s="103">
        <f t="shared" ref="H25:H31" si="5">G25*F25</f>
        <v>-0.48</v>
      </c>
      <c r="I25" s="82"/>
      <c r="J25" s="317"/>
      <c r="K25" s="207">
        <v>1</v>
      </c>
      <c r="L25" s="216">
        <f>K25*J25</f>
        <v>0</v>
      </c>
      <c r="M25" s="82"/>
      <c r="N25" s="81">
        <f>L25-H25</f>
        <v>0.48</v>
      </c>
      <c r="O25" s="102" t="str">
        <f>IF(OR(H25=0,L25=0),"",(N25/H25))</f>
        <v/>
      </c>
    </row>
    <row r="26" spans="1:15" s="172" customFormat="1" x14ac:dyDescent="0.3">
      <c r="A26" s="1"/>
      <c r="B26" s="177" t="s">
        <v>75</v>
      </c>
      <c r="C26" s="53"/>
      <c r="D26" s="85" t="s">
        <v>41</v>
      </c>
      <c r="E26" s="84"/>
      <c r="F26" s="139">
        <v>-1.48</v>
      </c>
      <c r="G26" s="88">
        <v>1</v>
      </c>
      <c r="H26" s="103">
        <f t="shared" si="5"/>
        <v>-1.48</v>
      </c>
      <c r="I26" s="82"/>
      <c r="J26" s="317"/>
      <c r="K26" s="207">
        <v>1</v>
      </c>
      <c r="L26" s="216">
        <f t="shared" ref="L26:L29" si="6">K26*J26</f>
        <v>0</v>
      </c>
      <c r="M26" s="82"/>
      <c r="N26" s="81">
        <f t="shared" ref="N26:N29" si="7">L26-H26</f>
        <v>1.48</v>
      </c>
      <c r="O26" s="102" t="str">
        <f t="shared" ref="O26:O29" si="8">IF(OR(H26=0,L26=0),"",(N26/H26))</f>
        <v/>
      </c>
    </row>
    <row r="27" spans="1:15" s="172" customFormat="1" x14ac:dyDescent="0.3">
      <c r="A27" s="1"/>
      <c r="B27" s="177" t="s">
        <v>76</v>
      </c>
      <c r="C27" s="53"/>
      <c r="D27" s="85" t="s">
        <v>41</v>
      </c>
      <c r="E27" s="84"/>
      <c r="F27" s="139">
        <v>0.1</v>
      </c>
      <c r="G27" s="88">
        <v>1</v>
      </c>
      <c r="H27" s="103">
        <f t="shared" si="5"/>
        <v>0.1</v>
      </c>
      <c r="I27" s="82"/>
      <c r="J27" s="317">
        <v>0.1</v>
      </c>
      <c r="K27" s="207">
        <v>1</v>
      </c>
      <c r="L27" s="216">
        <f t="shared" si="6"/>
        <v>0.1</v>
      </c>
      <c r="M27" s="82"/>
      <c r="N27" s="81">
        <f t="shared" si="7"/>
        <v>0</v>
      </c>
      <c r="O27" s="102">
        <f t="shared" si="8"/>
        <v>0</v>
      </c>
    </row>
    <row r="28" spans="1:15" s="172" customFormat="1" x14ac:dyDescent="0.3">
      <c r="A28" s="1"/>
      <c r="B28" s="177" t="s">
        <v>77</v>
      </c>
      <c r="C28" s="53"/>
      <c r="D28" s="85" t="s">
        <v>41</v>
      </c>
      <c r="E28" s="84"/>
      <c r="F28" s="139">
        <v>0.03</v>
      </c>
      <c r="G28" s="88">
        <v>1</v>
      </c>
      <c r="H28" s="103">
        <f t="shared" si="5"/>
        <v>0.03</v>
      </c>
      <c r="I28" s="82"/>
      <c r="J28" s="317">
        <v>0.03</v>
      </c>
      <c r="K28" s="207">
        <v>1</v>
      </c>
      <c r="L28" s="216">
        <f t="shared" si="6"/>
        <v>0.03</v>
      </c>
      <c r="M28" s="82"/>
      <c r="N28" s="81">
        <f t="shared" si="7"/>
        <v>0</v>
      </c>
      <c r="O28" s="102">
        <f t="shared" si="8"/>
        <v>0</v>
      </c>
    </row>
    <row r="29" spans="1:15" s="172" customFormat="1" x14ac:dyDescent="0.3">
      <c r="A29" s="1"/>
      <c r="B29" s="177" t="s">
        <v>78</v>
      </c>
      <c r="C29" s="53"/>
      <c r="D29" s="85" t="s">
        <v>41</v>
      </c>
      <c r="E29" s="84"/>
      <c r="F29" s="139">
        <v>0.46</v>
      </c>
      <c r="G29" s="88">
        <v>1</v>
      </c>
      <c r="H29" s="103">
        <f t="shared" si="5"/>
        <v>0.46</v>
      </c>
      <c r="I29" s="82"/>
      <c r="J29" s="317">
        <v>0.46</v>
      </c>
      <c r="K29" s="207">
        <v>1</v>
      </c>
      <c r="L29" s="216">
        <f t="shared" si="6"/>
        <v>0.46</v>
      </c>
      <c r="M29" s="82"/>
      <c r="N29" s="81">
        <f t="shared" si="7"/>
        <v>0</v>
      </c>
      <c r="O29" s="102">
        <f t="shared" si="8"/>
        <v>0</v>
      </c>
    </row>
    <row r="30" spans="1:15" s="181" customFormat="1" x14ac:dyDescent="0.3">
      <c r="A30" s="112"/>
      <c r="B30" s="238" t="s">
        <v>79</v>
      </c>
      <c r="C30" s="84"/>
      <c r="D30" s="85" t="s">
        <v>41</v>
      </c>
      <c r="E30" s="84"/>
      <c r="F30" s="139">
        <v>0.88</v>
      </c>
      <c r="G30" s="88">
        <v>1</v>
      </c>
      <c r="H30" s="103">
        <f t="shared" si="5"/>
        <v>0.88</v>
      </c>
      <c r="I30" s="105"/>
      <c r="J30" s="317">
        <v>0.88</v>
      </c>
      <c r="K30" s="206">
        <v>1</v>
      </c>
      <c r="L30" s="217">
        <f>K30*J30</f>
        <v>0.88</v>
      </c>
      <c r="M30" s="105"/>
      <c r="N30" s="179">
        <f>L30-H30</f>
        <v>0</v>
      </c>
      <c r="O30" s="180">
        <f t="shared" ref="O30:O31" si="9">IF(OR(H30=0,L30=0),"",(N30/H30))</f>
        <v>0</v>
      </c>
    </row>
    <row r="31" spans="1:15" s="181" customFormat="1" x14ac:dyDescent="0.3">
      <c r="A31" s="112"/>
      <c r="B31" s="238" t="s">
        <v>80</v>
      </c>
      <c r="C31" s="84"/>
      <c r="D31" s="85" t="s">
        <v>41</v>
      </c>
      <c r="E31" s="84"/>
      <c r="F31" s="139">
        <v>0.28000000000000003</v>
      </c>
      <c r="G31" s="88">
        <v>1</v>
      </c>
      <c r="H31" s="103">
        <f t="shared" si="5"/>
        <v>0.28000000000000003</v>
      </c>
      <c r="I31" s="105"/>
      <c r="J31" s="317">
        <v>0.28000000000000003</v>
      </c>
      <c r="K31" s="206">
        <v>1</v>
      </c>
      <c r="L31" s="217">
        <f>K31*J31</f>
        <v>0.28000000000000003</v>
      </c>
      <c r="M31" s="105"/>
      <c r="N31" s="179">
        <f>L31-H31</f>
        <v>0</v>
      </c>
      <c r="O31" s="180">
        <f t="shared" si="9"/>
        <v>0</v>
      </c>
    </row>
    <row r="32" spans="1:15" x14ac:dyDescent="0.3">
      <c r="A32" s="1"/>
      <c r="B32" s="240" t="s">
        <v>19</v>
      </c>
      <c r="C32" s="53"/>
      <c r="D32" s="85" t="s">
        <v>7</v>
      </c>
      <c r="E32" s="84"/>
      <c r="F32" s="140">
        <v>1.0630000000000001E-2</v>
      </c>
      <c r="G32" s="170">
        <f>F18</f>
        <v>750</v>
      </c>
      <c r="H32" s="103">
        <f t="shared" ref="H32:H33" si="10">G32*F32</f>
        <v>7.9725000000000001</v>
      </c>
      <c r="I32" s="82"/>
      <c r="J32" s="140">
        <v>5.5300000000000002E-3</v>
      </c>
      <c r="K32" s="208">
        <f>+F18</f>
        <v>750</v>
      </c>
      <c r="L32" s="216">
        <f t="shared" ref="L32:L33" si="11">K32*J32</f>
        <v>4.1475</v>
      </c>
      <c r="M32" s="82"/>
      <c r="N32" s="81">
        <f t="shared" ref="N32:N52" si="12">L32-H32</f>
        <v>-3.8250000000000002</v>
      </c>
      <c r="O32" s="102">
        <f>IF(OR(H32=0,L32=0),"",(N32/H32))</f>
        <v>-0.47977422389463781</v>
      </c>
    </row>
    <row r="33" spans="1:15" x14ac:dyDescent="0.3">
      <c r="A33" s="1"/>
      <c r="B33" s="238" t="s">
        <v>99</v>
      </c>
      <c r="C33" s="53"/>
      <c r="D33" s="85" t="s">
        <v>7</v>
      </c>
      <c r="E33" s="84"/>
      <c r="F33" s="140">
        <v>4.0999999999999999E-4</v>
      </c>
      <c r="G33" s="170">
        <f>+F18</f>
        <v>750</v>
      </c>
      <c r="H33" s="103">
        <f t="shared" si="10"/>
        <v>0.3075</v>
      </c>
      <c r="I33" s="82"/>
      <c r="J33" s="318">
        <v>9.5E-4</v>
      </c>
      <c r="K33" s="208">
        <f>+F18</f>
        <v>750</v>
      </c>
      <c r="L33" s="216">
        <f t="shared" si="11"/>
        <v>0.71250000000000002</v>
      </c>
      <c r="M33" s="82"/>
      <c r="N33" s="81">
        <f t="shared" si="12"/>
        <v>0.40500000000000003</v>
      </c>
      <c r="O33" s="102">
        <f t="shared" ref="O33" si="13">IF(OR(H33=0,L33=0),"",(N33/H33))</f>
        <v>1.3170731707317074</v>
      </c>
    </row>
    <row r="34" spans="1:15" x14ac:dyDescent="0.3">
      <c r="A34" s="112"/>
      <c r="B34" s="116" t="s">
        <v>18</v>
      </c>
      <c r="C34" s="100"/>
      <c r="D34" s="115"/>
      <c r="E34" s="100"/>
      <c r="F34" s="114"/>
      <c r="G34" s="113"/>
      <c r="H34" s="184">
        <f>SUM(H23:H33)</f>
        <v>40.980000000000011</v>
      </c>
      <c r="I34" s="107"/>
      <c r="J34" s="319"/>
      <c r="K34" s="209"/>
      <c r="L34" s="184">
        <f>SUM(L23:L33)</f>
        <v>44.370000000000005</v>
      </c>
      <c r="M34" s="107"/>
      <c r="N34" s="93">
        <f t="shared" si="12"/>
        <v>3.3899999999999935</v>
      </c>
      <c r="O34" s="92">
        <f>IF(OR(H34=0, L34=0),"",(N34/H34))</f>
        <v>8.2723279648608899E-2</v>
      </c>
    </row>
    <row r="35" spans="1:15" x14ac:dyDescent="0.3">
      <c r="A35" s="1"/>
      <c r="B35" s="86" t="s">
        <v>17</v>
      </c>
      <c r="C35" s="53"/>
      <c r="D35" s="85" t="s">
        <v>7</v>
      </c>
      <c r="E35" s="84"/>
      <c r="F35" s="306">
        <f>IF(ISBLANK($D16)=TRUE, 0, IF($D16="TOU", 0.65*F48+0.17*F49+0.18*F50, IF(AND($D16="non-TOU", G52&gt;0), F52,F51)))</f>
        <v>8.1990000000000007E-2</v>
      </c>
      <c r="G35" s="144">
        <f>$F18*(1+F62)-$F18</f>
        <v>28.200000000000045</v>
      </c>
      <c r="H35" s="142">
        <f>G35*F35</f>
        <v>2.3121180000000039</v>
      </c>
      <c r="I35" s="82"/>
      <c r="J35" s="320">
        <v>8.1990000000000007E-2</v>
      </c>
      <c r="K35" s="144">
        <f>$F18*(1+J62)-$F18</f>
        <v>28.200000000000045</v>
      </c>
      <c r="L35" s="219">
        <f>K35*J35</f>
        <v>2.3121180000000039</v>
      </c>
      <c r="M35" s="82"/>
      <c r="N35" s="81">
        <f t="shared" si="12"/>
        <v>0</v>
      </c>
      <c r="O35" s="102">
        <f t="shared" ref="O35:O39" si="14">IF(OR(H35=0,L35=0),"",(N35/H35))</f>
        <v>0</v>
      </c>
    </row>
    <row r="36" spans="1:15" s="181" customFormat="1" x14ac:dyDescent="0.3">
      <c r="A36" s="112"/>
      <c r="B36" s="238" t="s">
        <v>96</v>
      </c>
      <c r="C36" s="84"/>
      <c r="D36" s="85" t="s">
        <v>7</v>
      </c>
      <c r="E36" s="84"/>
      <c r="F36" s="232">
        <v>-3.2000000000000002E-3</v>
      </c>
      <c r="G36" s="170">
        <f>$F18</f>
        <v>750</v>
      </c>
      <c r="H36" s="142">
        <f t="shared" ref="H36:H39" si="15">G36*F36</f>
        <v>-2.4</v>
      </c>
      <c r="I36" s="105"/>
      <c r="J36" s="313">
        <v>-5.1999999999999995E-4</v>
      </c>
      <c r="K36" s="210">
        <f>+F18</f>
        <v>750</v>
      </c>
      <c r="L36" s="219">
        <f t="shared" ref="L36:L38" si="16">K36*J36</f>
        <v>-0.38999999999999996</v>
      </c>
      <c r="M36" s="105"/>
      <c r="N36" s="81">
        <f t="shared" ref="N36:N37" si="17">L36-H36</f>
        <v>2.0099999999999998</v>
      </c>
      <c r="O36" s="102">
        <f t="shared" si="14"/>
        <v>-0.83749999999999991</v>
      </c>
    </row>
    <row r="37" spans="1:15" s="181" customFormat="1" x14ac:dyDescent="0.3">
      <c r="A37" s="112"/>
      <c r="B37" s="238" t="s">
        <v>97</v>
      </c>
      <c r="C37" s="84"/>
      <c r="D37" s="85" t="s">
        <v>7</v>
      </c>
      <c r="E37" s="84"/>
      <c r="F37" s="232">
        <v>6.9999999999999994E-5</v>
      </c>
      <c r="G37" s="170">
        <f>+F18</f>
        <v>750</v>
      </c>
      <c r="H37" s="142">
        <f t="shared" si="15"/>
        <v>5.2499999999999998E-2</v>
      </c>
      <c r="I37" s="105"/>
      <c r="J37" s="313">
        <v>3.0000000000000001E-5</v>
      </c>
      <c r="K37" s="210">
        <f>+F18</f>
        <v>750</v>
      </c>
      <c r="L37" s="219">
        <f t="shared" si="16"/>
        <v>2.2499999999999999E-2</v>
      </c>
      <c r="M37" s="105"/>
      <c r="N37" s="81">
        <f t="shared" si="17"/>
        <v>-0.03</v>
      </c>
      <c r="O37" s="102">
        <f t="shared" si="14"/>
        <v>-0.5714285714285714</v>
      </c>
    </row>
    <row r="38" spans="1:15" s="181" customFormat="1" x14ac:dyDescent="0.3">
      <c r="A38" s="112"/>
      <c r="B38" s="238" t="s">
        <v>98</v>
      </c>
      <c r="C38" s="84"/>
      <c r="D38" s="85" t="s">
        <v>7</v>
      </c>
      <c r="E38" s="84"/>
      <c r="F38" s="232">
        <v>-1.1199999999999999E-3</v>
      </c>
      <c r="G38" s="170"/>
      <c r="H38" s="142">
        <f t="shared" si="15"/>
        <v>0</v>
      </c>
      <c r="I38" s="105"/>
      <c r="J38" s="313">
        <v>6.8000000000000005E-4</v>
      </c>
      <c r="K38" s="210"/>
      <c r="L38" s="219">
        <f t="shared" si="16"/>
        <v>0</v>
      </c>
      <c r="M38" s="105"/>
      <c r="N38" s="81">
        <f t="shared" ref="N38:N39" si="18">L38-H38</f>
        <v>0</v>
      </c>
      <c r="O38" s="102" t="str">
        <f t="shared" si="14"/>
        <v/>
      </c>
    </row>
    <row r="39" spans="1:15" x14ac:dyDescent="0.3">
      <c r="A39" s="1"/>
      <c r="B39" s="238" t="s">
        <v>92</v>
      </c>
      <c r="C39" s="53"/>
      <c r="D39" s="85" t="s">
        <v>41</v>
      </c>
      <c r="E39" s="84"/>
      <c r="F39" s="289">
        <v>0.56000000000000005</v>
      </c>
      <c r="G39" s="145">
        <v>1</v>
      </c>
      <c r="H39" s="142">
        <f t="shared" si="15"/>
        <v>0.56000000000000005</v>
      </c>
      <c r="I39" s="82"/>
      <c r="J39" s="321">
        <v>0.56000000000000005</v>
      </c>
      <c r="K39" s="206">
        <v>1</v>
      </c>
      <c r="L39" s="219">
        <f>K39*J39</f>
        <v>0.56000000000000005</v>
      </c>
      <c r="M39" s="82"/>
      <c r="N39" s="81">
        <f t="shared" si="18"/>
        <v>0</v>
      </c>
      <c r="O39" s="102">
        <f t="shared" si="14"/>
        <v>0</v>
      </c>
    </row>
    <row r="40" spans="1:15" x14ac:dyDescent="0.3">
      <c r="A40" s="1"/>
      <c r="B40" s="101" t="s">
        <v>16</v>
      </c>
      <c r="C40" s="110"/>
      <c r="D40" s="110"/>
      <c r="E40" s="110"/>
      <c r="F40" s="109"/>
      <c r="G40" s="98"/>
      <c r="H40" s="95">
        <f>SUM(H35:H39)+H34</f>
        <v>41.504618000000015</v>
      </c>
      <c r="I40" s="107"/>
      <c r="J40" s="322"/>
      <c r="K40" s="211"/>
      <c r="L40" s="212">
        <f>SUM(L35:L39)+L34</f>
        <v>46.874618000000012</v>
      </c>
      <c r="M40" s="107"/>
      <c r="N40" s="93">
        <f t="shared" si="12"/>
        <v>5.3699999999999974</v>
      </c>
      <c r="O40" s="92">
        <f>IF(OR(H40=0,L40=0),"",(N40/H40))</f>
        <v>0.12938319297385162</v>
      </c>
    </row>
    <row r="41" spans="1:15" x14ac:dyDescent="0.3">
      <c r="A41" s="1"/>
      <c r="B41" s="82" t="s">
        <v>81</v>
      </c>
      <c r="C41" s="82"/>
      <c r="D41" s="85" t="s">
        <v>7</v>
      </c>
      <c r="E41" s="105"/>
      <c r="F41" s="218">
        <v>7.5900000000000004E-3</v>
      </c>
      <c r="G41" s="90">
        <f>$F18*(1+F62)</f>
        <v>778.2</v>
      </c>
      <c r="H41" s="103">
        <f>G41*F41</f>
        <v>5.9065380000000003</v>
      </c>
      <c r="I41" s="82"/>
      <c r="J41" s="318">
        <v>7.9600000000000001E-3</v>
      </c>
      <c r="K41" s="90">
        <f>$F18*(1+J62)</f>
        <v>778.2</v>
      </c>
      <c r="L41" s="216">
        <f>K41*J41</f>
        <v>6.1944720000000002</v>
      </c>
      <c r="M41" s="82"/>
      <c r="N41" s="81">
        <f t="shared" si="12"/>
        <v>0.28793399999999991</v>
      </c>
      <c r="O41" s="102">
        <f>IF(OR(H41=0,L41=0),"",(N41/H41))</f>
        <v>4.8748353096179163E-2</v>
      </c>
    </row>
    <row r="42" spans="1:15" x14ac:dyDescent="0.3">
      <c r="A42" s="1"/>
      <c r="B42" s="82" t="s">
        <v>82</v>
      </c>
      <c r="C42" s="82"/>
      <c r="D42" s="85" t="s">
        <v>7</v>
      </c>
      <c r="E42" s="105"/>
      <c r="F42" s="218">
        <v>6.1700000000000001E-3</v>
      </c>
      <c r="G42" s="90">
        <f>G41</f>
        <v>778.2</v>
      </c>
      <c r="H42" s="103">
        <f>G42*F42</f>
        <v>4.8014940000000008</v>
      </c>
      <c r="I42" s="82"/>
      <c r="J42" s="318">
        <v>7.0299999999999998E-3</v>
      </c>
      <c r="K42" s="213">
        <f>+K41</f>
        <v>778.2</v>
      </c>
      <c r="L42" s="216">
        <f>K42*J42</f>
        <v>5.4707460000000001</v>
      </c>
      <c r="M42" s="82"/>
      <c r="N42" s="81">
        <f t="shared" si="12"/>
        <v>0.66925199999999929</v>
      </c>
      <c r="O42" s="102">
        <f>IF(OR(H42=0,L42=0),"",(N42/H42))</f>
        <v>0.13938411669367892</v>
      </c>
    </row>
    <row r="43" spans="1:15" x14ac:dyDescent="0.3">
      <c r="A43" s="1"/>
      <c r="B43" s="101" t="s">
        <v>13</v>
      </c>
      <c r="C43" s="100"/>
      <c r="D43" s="100"/>
      <c r="E43" s="100"/>
      <c r="F43" s="99"/>
      <c r="G43" s="98"/>
      <c r="H43" s="95">
        <f>SUM(H40:H42)</f>
        <v>52.212650000000011</v>
      </c>
      <c r="I43" s="94"/>
      <c r="J43" s="97"/>
      <c r="K43" s="96"/>
      <c r="L43" s="95">
        <f>SUM(L40:L42)</f>
        <v>58.539836000000008</v>
      </c>
      <c r="M43" s="94"/>
      <c r="N43" s="93">
        <f t="shared" si="12"/>
        <v>6.3271859999999975</v>
      </c>
      <c r="O43" s="92">
        <f>IF(OR(H43=0,L43=0),"",(N43/H43))</f>
        <v>0.1211810930875946</v>
      </c>
    </row>
    <row r="44" spans="1:15" x14ac:dyDescent="0.3">
      <c r="A44" s="1"/>
      <c r="B44" s="91" t="s">
        <v>83</v>
      </c>
      <c r="C44" s="53"/>
      <c r="D44" s="85" t="s">
        <v>7</v>
      </c>
      <c r="E44" s="84"/>
      <c r="F44" s="78">
        <v>3.2000000000000002E-3</v>
      </c>
      <c r="G44" s="90">
        <f>G41</f>
        <v>778.2</v>
      </c>
      <c r="H44" s="76">
        <f t="shared" ref="H44:H52" si="19">G44*F44</f>
        <v>2.4902400000000005</v>
      </c>
      <c r="I44" s="82"/>
      <c r="J44" s="78">
        <f>+$F$44</f>
        <v>3.2000000000000002E-3</v>
      </c>
      <c r="K44" s="89">
        <f>+K41</f>
        <v>778.2</v>
      </c>
      <c r="L44" s="76">
        <f t="shared" ref="L44:L52" si="20">K44*J44</f>
        <v>2.4902400000000005</v>
      </c>
      <c r="M44" s="82"/>
      <c r="N44" s="81">
        <f t="shared" si="12"/>
        <v>0</v>
      </c>
      <c r="O44" s="102">
        <f>IF(OR(H44=0,L44=0),"",(N44/H44))</f>
        <v>0</v>
      </c>
    </row>
    <row r="45" spans="1:15" x14ac:dyDescent="0.3">
      <c r="A45" s="1"/>
      <c r="B45" s="91" t="s">
        <v>84</v>
      </c>
      <c r="C45" s="53"/>
      <c r="D45" s="85" t="s">
        <v>7</v>
      </c>
      <c r="E45" s="84"/>
      <c r="F45" s="78">
        <v>2.9999999999999997E-4</v>
      </c>
      <c r="G45" s="90">
        <f>G41</f>
        <v>778.2</v>
      </c>
      <c r="H45" s="76">
        <f t="shared" si="19"/>
        <v>0.23346</v>
      </c>
      <c r="I45" s="82"/>
      <c r="J45" s="78">
        <f>+$F$45</f>
        <v>2.9999999999999997E-4</v>
      </c>
      <c r="K45" s="89">
        <f>+K41</f>
        <v>778.2</v>
      </c>
      <c r="L45" s="76">
        <f t="shared" si="20"/>
        <v>0.23346</v>
      </c>
      <c r="M45" s="82"/>
      <c r="N45" s="81">
        <f t="shared" si="12"/>
        <v>0</v>
      </c>
      <c r="O45" s="102">
        <f t="shared" ref="O45:O59" si="21">IF(OR(H45=0,L45=0),"",(N45/H45))</f>
        <v>0</v>
      </c>
    </row>
    <row r="46" spans="1:15" s="172" customFormat="1" x14ac:dyDescent="0.3">
      <c r="A46" s="1"/>
      <c r="B46" s="91" t="s">
        <v>85</v>
      </c>
      <c r="C46" s="53"/>
      <c r="D46" s="85" t="s">
        <v>7</v>
      </c>
      <c r="E46" s="84"/>
      <c r="F46" s="78">
        <v>4.0000000000000002E-4</v>
      </c>
      <c r="G46" s="90">
        <f>+G41</f>
        <v>778.2</v>
      </c>
      <c r="H46" s="76">
        <f t="shared" si="19"/>
        <v>0.31128000000000006</v>
      </c>
      <c r="I46" s="82"/>
      <c r="J46" s="78">
        <f>+$F$46</f>
        <v>4.0000000000000002E-4</v>
      </c>
      <c r="K46" s="89">
        <f>+K41</f>
        <v>778.2</v>
      </c>
      <c r="L46" s="76">
        <f t="shared" si="20"/>
        <v>0.31128000000000006</v>
      </c>
      <c r="M46" s="82"/>
      <c r="N46" s="81">
        <f t="shared" ref="N46" si="22">L46-H46</f>
        <v>0</v>
      </c>
      <c r="O46" s="102">
        <f t="shared" ref="O46" si="23">IF(OR(H46=0,L46=0),"",(N46/H46))</f>
        <v>0</v>
      </c>
    </row>
    <row r="47" spans="1:15" x14ac:dyDescent="0.3">
      <c r="A47" s="1"/>
      <c r="B47" s="53" t="s">
        <v>86</v>
      </c>
      <c r="C47" s="53"/>
      <c r="D47" s="85" t="s">
        <v>41</v>
      </c>
      <c r="E47" s="84"/>
      <c r="F47" s="176">
        <v>0.25</v>
      </c>
      <c r="G47" s="88">
        <v>1</v>
      </c>
      <c r="H47" s="76">
        <f t="shared" si="19"/>
        <v>0.25</v>
      </c>
      <c r="I47" s="82"/>
      <c r="J47" s="78">
        <f>+$F$47</f>
        <v>0.25</v>
      </c>
      <c r="K47" s="87">
        <v>1</v>
      </c>
      <c r="L47" s="76">
        <f t="shared" si="20"/>
        <v>0.25</v>
      </c>
      <c r="M47" s="82"/>
      <c r="N47" s="81">
        <f t="shared" si="12"/>
        <v>0</v>
      </c>
      <c r="O47" s="102">
        <f t="shared" si="21"/>
        <v>0</v>
      </c>
    </row>
    <row r="48" spans="1:15" x14ac:dyDescent="0.3">
      <c r="A48" s="1"/>
      <c r="B48" s="86" t="s">
        <v>9</v>
      </c>
      <c r="C48" s="53"/>
      <c r="D48" s="85" t="s">
        <v>7</v>
      </c>
      <c r="E48" s="84"/>
      <c r="F48" s="78">
        <v>6.5000000000000002E-2</v>
      </c>
      <c r="G48" s="83">
        <f>0.65*$F18</f>
        <v>487.5</v>
      </c>
      <c r="H48" s="76">
        <f t="shared" si="19"/>
        <v>31.6875</v>
      </c>
      <c r="I48" s="82"/>
      <c r="J48" s="78">
        <f>+$F$48</f>
        <v>6.5000000000000002E-2</v>
      </c>
      <c r="K48" s="83">
        <f t="shared" ref="K48:K54" si="24">$G48</f>
        <v>487.5</v>
      </c>
      <c r="L48" s="76">
        <f t="shared" si="20"/>
        <v>31.6875</v>
      </c>
      <c r="M48" s="82"/>
      <c r="N48" s="81">
        <f t="shared" si="12"/>
        <v>0</v>
      </c>
      <c r="O48" s="102">
        <f t="shared" si="21"/>
        <v>0</v>
      </c>
    </row>
    <row r="49" spans="1:15" x14ac:dyDescent="0.3">
      <c r="A49" s="1"/>
      <c r="B49" s="86" t="s">
        <v>8</v>
      </c>
      <c r="C49" s="53"/>
      <c r="D49" s="85" t="s">
        <v>7</v>
      </c>
      <c r="E49" s="84"/>
      <c r="F49" s="78">
        <v>9.4E-2</v>
      </c>
      <c r="G49" s="83">
        <f>0.17*$F18</f>
        <v>127.50000000000001</v>
      </c>
      <c r="H49" s="76">
        <f t="shared" si="19"/>
        <v>11.985000000000001</v>
      </c>
      <c r="I49" s="82"/>
      <c r="J49" s="78">
        <f>+$F$49</f>
        <v>9.4E-2</v>
      </c>
      <c r="K49" s="83">
        <f t="shared" si="24"/>
        <v>127.50000000000001</v>
      </c>
      <c r="L49" s="76">
        <f t="shared" si="20"/>
        <v>11.985000000000001</v>
      </c>
      <c r="M49" s="82"/>
      <c r="N49" s="81">
        <f t="shared" si="12"/>
        <v>0</v>
      </c>
      <c r="O49" s="102">
        <f t="shared" si="21"/>
        <v>0</v>
      </c>
    </row>
    <row r="50" spans="1:15" x14ac:dyDescent="0.3">
      <c r="A50" s="1"/>
      <c r="B50" s="2" t="s">
        <v>6</v>
      </c>
      <c r="C50" s="53"/>
      <c r="D50" s="85" t="s">
        <v>7</v>
      </c>
      <c r="E50" s="84"/>
      <c r="F50" s="78">
        <v>0.13200000000000001</v>
      </c>
      <c r="G50" s="83">
        <f>0.18*$F18</f>
        <v>135</v>
      </c>
      <c r="H50" s="76">
        <f t="shared" si="19"/>
        <v>17.82</v>
      </c>
      <c r="I50" s="82"/>
      <c r="J50" s="78">
        <f>+$F$50</f>
        <v>0.13200000000000001</v>
      </c>
      <c r="K50" s="83">
        <f t="shared" si="24"/>
        <v>135</v>
      </c>
      <c r="L50" s="76">
        <f t="shared" si="20"/>
        <v>17.82</v>
      </c>
      <c r="M50" s="82"/>
      <c r="N50" s="81">
        <f t="shared" si="12"/>
        <v>0</v>
      </c>
      <c r="O50" s="102">
        <f t="shared" si="21"/>
        <v>0</v>
      </c>
    </row>
    <row r="51" spans="1:15" x14ac:dyDescent="0.3">
      <c r="A51" s="6"/>
      <c r="B51" s="80" t="s">
        <v>5</v>
      </c>
      <c r="C51" s="24"/>
      <c r="D51" s="85" t="s">
        <v>7</v>
      </c>
      <c r="E51" s="79"/>
      <c r="F51" s="78">
        <v>7.6999999999999999E-2</v>
      </c>
      <c r="G51" s="77">
        <v>600</v>
      </c>
      <c r="H51" s="76">
        <f t="shared" si="19"/>
        <v>46.2</v>
      </c>
      <c r="I51" s="75"/>
      <c r="J51" s="78">
        <f>+$F$51</f>
        <v>7.6999999999999999E-2</v>
      </c>
      <c r="K51" s="77">
        <f t="shared" si="24"/>
        <v>600</v>
      </c>
      <c r="L51" s="76">
        <f t="shared" si="20"/>
        <v>46.2</v>
      </c>
      <c r="M51" s="75"/>
      <c r="N51" s="74">
        <f t="shared" si="12"/>
        <v>0</v>
      </c>
      <c r="O51" s="102">
        <f t="shared" si="21"/>
        <v>0</v>
      </c>
    </row>
    <row r="52" spans="1:15" x14ac:dyDescent="0.3">
      <c r="A52" s="6"/>
      <c r="B52" s="80" t="s">
        <v>4</v>
      </c>
      <c r="C52" s="24"/>
      <c r="D52" s="85" t="s">
        <v>7</v>
      </c>
      <c r="E52" s="79"/>
      <c r="F52" s="78">
        <v>8.8999999999999996E-2</v>
      </c>
      <c r="G52" s="77">
        <v>150</v>
      </c>
      <c r="H52" s="76">
        <f t="shared" si="19"/>
        <v>13.35</v>
      </c>
      <c r="I52" s="75"/>
      <c r="J52" s="78">
        <f>+$F$52</f>
        <v>8.8999999999999996E-2</v>
      </c>
      <c r="K52" s="77">
        <f t="shared" si="24"/>
        <v>150</v>
      </c>
      <c r="L52" s="76">
        <f t="shared" si="20"/>
        <v>13.35</v>
      </c>
      <c r="M52" s="75"/>
      <c r="N52" s="74">
        <f t="shared" si="12"/>
        <v>0</v>
      </c>
      <c r="O52" s="102">
        <f t="shared" si="21"/>
        <v>0</v>
      </c>
    </row>
    <row r="53" spans="1:15" s="172" customFormat="1" x14ac:dyDescent="0.3">
      <c r="A53" s="6"/>
      <c r="B53" s="183" t="s">
        <v>63</v>
      </c>
      <c r="C53" s="24"/>
      <c r="D53" s="85" t="s">
        <v>7</v>
      </c>
      <c r="E53" s="79"/>
      <c r="F53" s="78">
        <f>+$F$54</f>
        <v>0.1164</v>
      </c>
      <c r="G53" s="77"/>
      <c r="H53" s="76">
        <f t="shared" ref="H53:H54" si="25">G53*F53</f>
        <v>0</v>
      </c>
      <c r="I53" s="75"/>
      <c r="J53" s="78">
        <f>+$F$54</f>
        <v>0.1164</v>
      </c>
      <c r="K53" s="77">
        <f t="shared" si="24"/>
        <v>0</v>
      </c>
      <c r="L53" s="76">
        <f t="shared" ref="L53:L54" si="26">K53*J53</f>
        <v>0</v>
      </c>
      <c r="M53" s="75"/>
      <c r="N53" s="74">
        <f t="shared" ref="N53:N54" si="27">L53-H53</f>
        <v>0</v>
      </c>
      <c r="O53" s="102" t="str">
        <f t="shared" ref="O53:O54" si="28">IF(OR(H53=0,L53=0),"",(N53/H53))</f>
        <v/>
      </c>
    </row>
    <row r="54" spans="1:15" s="172" customFormat="1" ht="15" thickBot="1" x14ac:dyDescent="0.35">
      <c r="A54" s="6"/>
      <c r="B54" s="183" t="s">
        <v>64</v>
      </c>
      <c r="C54" s="24"/>
      <c r="D54" s="85" t="s">
        <v>7</v>
      </c>
      <c r="E54" s="79"/>
      <c r="F54" s="78">
        <v>0.1164</v>
      </c>
      <c r="G54" s="77"/>
      <c r="H54" s="76">
        <f t="shared" si="25"/>
        <v>0</v>
      </c>
      <c r="I54" s="75"/>
      <c r="J54" s="78">
        <f>+$F$54</f>
        <v>0.1164</v>
      </c>
      <c r="K54" s="77">
        <f t="shared" si="24"/>
        <v>0</v>
      </c>
      <c r="L54" s="76">
        <f t="shared" si="26"/>
        <v>0</v>
      </c>
      <c r="M54" s="75"/>
      <c r="N54" s="74">
        <f t="shared" si="27"/>
        <v>0</v>
      </c>
      <c r="O54" s="102" t="str">
        <f t="shared" si="28"/>
        <v/>
      </c>
    </row>
    <row r="55" spans="1:15" ht="15" thickBot="1" x14ac:dyDescent="0.35">
      <c r="A55" s="1"/>
      <c r="B55" s="174"/>
      <c r="C55" s="71"/>
      <c r="D55" s="72"/>
      <c r="E55" s="71"/>
      <c r="F55" s="42"/>
      <c r="G55" s="70"/>
      <c r="H55" s="40"/>
      <c r="I55" s="68"/>
      <c r="J55" s="42"/>
      <c r="K55" s="69"/>
      <c r="L55" s="40"/>
      <c r="M55" s="68"/>
      <c r="N55" s="67"/>
      <c r="O55" s="7"/>
    </row>
    <row r="56" spans="1:15" x14ac:dyDescent="0.3">
      <c r="A56" s="1"/>
      <c r="B56" s="66" t="s">
        <v>3</v>
      </c>
      <c r="C56" s="53"/>
      <c r="D56" s="53"/>
      <c r="E56" s="53"/>
      <c r="F56" s="65"/>
      <c r="G56" s="64"/>
      <c r="H56" s="61">
        <f>SUM(H44:H50,H43)</f>
        <v>116.99013000000001</v>
      </c>
      <c r="I56" s="63"/>
      <c r="J56" s="62"/>
      <c r="K56" s="62"/>
      <c r="L56" s="146">
        <f>SUM(L44:L50,L43)</f>
        <v>123.31731600000001</v>
      </c>
      <c r="M56" s="60"/>
      <c r="N56" s="199">
        <f>L56-H56</f>
        <v>6.3271859999999975</v>
      </c>
      <c r="O56" s="340">
        <f t="shared" si="21"/>
        <v>5.4083075213267967E-2</v>
      </c>
    </row>
    <row r="57" spans="1:15" s="172" customFormat="1" x14ac:dyDescent="0.3">
      <c r="A57" s="1"/>
      <c r="B57" s="66" t="s">
        <v>65</v>
      </c>
      <c r="C57" s="53"/>
      <c r="D57" s="53"/>
      <c r="E57" s="53"/>
      <c r="F57" s="56">
        <v>-0.08</v>
      </c>
      <c r="G57" s="64"/>
      <c r="H57" s="55">
        <f>+H56*F57</f>
        <v>-9.3592104000000003</v>
      </c>
      <c r="I57" s="63"/>
      <c r="J57" s="56">
        <v>-0.08</v>
      </c>
      <c r="K57" s="64"/>
      <c r="L57" s="54">
        <f>+L56*J57</f>
        <v>-9.8653852799999999</v>
      </c>
      <c r="M57" s="60"/>
      <c r="N57" s="54">
        <f>L57-H57</f>
        <v>-0.50617487999999966</v>
      </c>
      <c r="O57" s="221">
        <f t="shared" ref="O57" si="29">IF(OR(H57=0,L57=0),"",(N57/H57))</f>
        <v>5.4083075213267953E-2</v>
      </c>
    </row>
    <row r="58" spans="1:15" x14ac:dyDescent="0.3">
      <c r="A58" s="1"/>
      <c r="B58" s="58" t="s">
        <v>1</v>
      </c>
      <c r="C58" s="53"/>
      <c r="D58" s="53"/>
      <c r="E58" s="53"/>
      <c r="F58" s="57">
        <v>0.13</v>
      </c>
      <c r="G58" s="52"/>
      <c r="H58" s="55">
        <f>H56*F58</f>
        <v>15.208716900000001</v>
      </c>
      <c r="I58" s="51"/>
      <c r="J58" s="56">
        <v>0.13</v>
      </c>
      <c r="K58" s="51"/>
      <c r="L58" s="54">
        <f>L56*J58</f>
        <v>16.031251080000001</v>
      </c>
      <c r="M58" s="50"/>
      <c r="N58" s="54">
        <f>L58-H58</f>
        <v>0.82253417999999989</v>
      </c>
      <c r="O58" s="221">
        <f t="shared" si="21"/>
        <v>5.4083075213267981E-2</v>
      </c>
    </row>
    <row r="59" spans="1:15" ht="15" thickBot="1" x14ac:dyDescent="0.35">
      <c r="A59" s="1"/>
      <c r="B59" s="347" t="s">
        <v>66</v>
      </c>
      <c r="C59" s="347"/>
      <c r="D59" s="347"/>
      <c r="E59" s="49"/>
      <c r="F59" s="48"/>
      <c r="G59" s="47"/>
      <c r="H59" s="46">
        <f>SUM(H56:H58)</f>
        <v>122.83963650000001</v>
      </c>
      <c r="I59" s="45"/>
      <c r="J59" s="45"/>
      <c r="K59" s="45"/>
      <c r="L59" s="43">
        <f>SUM(L56:L58)</f>
        <v>129.48318180000001</v>
      </c>
      <c r="M59" s="44"/>
      <c r="N59" s="237">
        <f>L59-H59</f>
        <v>6.6435452999999995</v>
      </c>
      <c r="O59" s="235">
        <f t="shared" si="21"/>
        <v>5.4083075213267981E-2</v>
      </c>
    </row>
    <row r="60" spans="1:15" ht="15" thickBot="1" x14ac:dyDescent="0.35">
      <c r="A60" s="6"/>
      <c r="B60" s="18" t="s">
        <v>61</v>
      </c>
      <c r="C60" s="16"/>
      <c r="D60" s="17"/>
      <c r="E60" s="16"/>
      <c r="F60" s="42"/>
      <c r="G60" s="11"/>
      <c r="H60" s="40"/>
      <c r="I60" s="9"/>
      <c r="J60" s="42"/>
      <c r="K60" s="41"/>
      <c r="L60" s="189"/>
      <c r="M60" s="9"/>
      <c r="N60" s="39"/>
      <c r="O60" s="7"/>
    </row>
    <row r="61" spans="1:1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/>
      <c r="M61" s="1"/>
      <c r="N61" s="1"/>
      <c r="O61" s="1"/>
    </row>
    <row r="62" spans="1:15" x14ac:dyDescent="0.3">
      <c r="A62" s="1"/>
      <c r="B62" s="4" t="s">
        <v>0</v>
      </c>
      <c r="C62" s="1"/>
      <c r="D62" s="1"/>
      <c r="E62" s="1"/>
      <c r="F62" s="3">
        <v>3.7600000000000001E-2</v>
      </c>
      <c r="G62" s="1"/>
      <c r="H62" s="1"/>
      <c r="I62" s="1"/>
      <c r="J62" s="3">
        <v>3.7600000000000001E-2</v>
      </c>
      <c r="K62" s="1"/>
      <c r="L62" s="1"/>
      <c r="M62" s="1"/>
      <c r="N62" s="1"/>
      <c r="O62" s="1"/>
    </row>
    <row r="63" spans="1:1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172" customFormat="1" ht="17.399999999999999" x14ac:dyDescent="0.3">
      <c r="A64" s="1"/>
      <c r="B64" s="348" t="s">
        <v>34</v>
      </c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</row>
    <row r="65" spans="1:16" s="172" customFormat="1" ht="17.399999999999999" x14ac:dyDescent="0.3">
      <c r="A65" s="1"/>
      <c r="B65" s="348" t="s">
        <v>33</v>
      </c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</row>
    <row r="66" spans="1:16" s="172" customForma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6" s="172" customForma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6" s="172" customFormat="1" ht="15.6" x14ac:dyDescent="0.3">
      <c r="A68" s="1"/>
      <c r="B68" s="128" t="s">
        <v>32</v>
      </c>
      <c r="C68" s="1"/>
      <c r="D68" s="349" t="s">
        <v>54</v>
      </c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</row>
    <row r="69" spans="1:16" s="172" customFormat="1" ht="15.6" x14ac:dyDescent="0.3">
      <c r="A69" s="1"/>
      <c r="B69" s="126"/>
      <c r="C69" s="1"/>
      <c r="D69" s="125"/>
      <c r="E69" s="125"/>
      <c r="F69" s="125"/>
      <c r="G69" s="228"/>
      <c r="H69" s="228"/>
      <c r="I69" s="228"/>
      <c r="J69" s="228"/>
      <c r="K69" s="228"/>
      <c r="L69" s="228"/>
      <c r="M69" s="228"/>
      <c r="N69" s="228"/>
      <c r="O69" s="228"/>
      <c r="P69" s="224"/>
    </row>
    <row r="70" spans="1:16" s="172" customFormat="1" ht="15.6" x14ac:dyDescent="0.3">
      <c r="A70" s="1"/>
      <c r="B70" s="128" t="s">
        <v>31</v>
      </c>
      <c r="C70" s="1"/>
      <c r="D70" s="127" t="s">
        <v>30</v>
      </c>
      <c r="E70" s="125"/>
      <c r="F70" s="125"/>
      <c r="G70" s="228"/>
      <c r="H70" s="229"/>
      <c r="I70" s="228"/>
      <c r="J70" s="224"/>
      <c r="K70" s="228"/>
      <c r="L70" s="229"/>
      <c r="M70" s="228"/>
      <c r="N70" s="230"/>
      <c r="O70" s="231"/>
      <c r="P70" s="224"/>
    </row>
    <row r="71" spans="1:16" s="172" customFormat="1" ht="15.6" x14ac:dyDescent="0.3">
      <c r="A71" s="1"/>
      <c r="B71" s="126"/>
      <c r="C71" s="1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</row>
    <row r="72" spans="1:16" s="172" customFormat="1" x14ac:dyDescent="0.3">
      <c r="A72" s="1"/>
      <c r="B72" s="2"/>
      <c r="C72" s="1"/>
      <c r="D72" s="4" t="s">
        <v>29</v>
      </c>
      <c r="E72" s="4"/>
      <c r="F72" s="124">
        <v>650</v>
      </c>
      <c r="G72" s="4" t="s">
        <v>28</v>
      </c>
      <c r="H72" s="1"/>
      <c r="I72" s="1"/>
      <c r="J72" s="1"/>
      <c r="K72" s="1"/>
      <c r="L72" s="1"/>
      <c r="M72" s="1"/>
      <c r="N72" s="1"/>
      <c r="O72" s="1"/>
    </row>
    <row r="73" spans="1:16" s="172" customFormat="1" x14ac:dyDescent="0.3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5"/>
      <c r="M73" s="1"/>
      <c r="N73" s="1"/>
      <c r="O73" s="1"/>
    </row>
    <row r="74" spans="1:16" s="172" customFormat="1" x14ac:dyDescent="0.3">
      <c r="A74" s="1"/>
      <c r="B74" s="2"/>
      <c r="C74" s="1"/>
      <c r="D74" s="123"/>
      <c r="E74" s="123"/>
      <c r="F74" s="350" t="s">
        <v>87</v>
      </c>
      <c r="G74" s="351"/>
      <c r="H74" s="352"/>
      <c r="I74" s="1"/>
      <c r="J74" s="353" t="s">
        <v>93</v>
      </c>
      <c r="K74" s="354"/>
      <c r="L74" s="355"/>
      <c r="M74" s="1"/>
      <c r="N74" s="350" t="s">
        <v>27</v>
      </c>
      <c r="O74" s="352"/>
    </row>
    <row r="75" spans="1:16" s="172" customFormat="1" ht="15" customHeight="1" x14ac:dyDescent="0.3">
      <c r="A75" s="1"/>
      <c r="B75" s="2"/>
      <c r="C75" s="1"/>
      <c r="D75" s="341" t="s">
        <v>26</v>
      </c>
      <c r="E75" s="119"/>
      <c r="F75" s="122" t="s">
        <v>25</v>
      </c>
      <c r="G75" s="122" t="s">
        <v>24</v>
      </c>
      <c r="H75" s="120" t="s">
        <v>23</v>
      </c>
      <c r="I75" s="1"/>
      <c r="J75" s="201" t="s">
        <v>25</v>
      </c>
      <c r="K75" s="202" t="s">
        <v>24</v>
      </c>
      <c r="L75" s="203" t="s">
        <v>23</v>
      </c>
      <c r="M75" s="1"/>
      <c r="N75" s="343" t="s">
        <v>22</v>
      </c>
      <c r="O75" s="345" t="s">
        <v>21</v>
      </c>
    </row>
    <row r="76" spans="1:16" s="172" customFormat="1" x14ac:dyDescent="0.3">
      <c r="A76" s="1"/>
      <c r="B76" s="2"/>
      <c r="C76" s="1"/>
      <c r="D76" s="342"/>
      <c r="E76" s="119"/>
      <c r="F76" s="118" t="s">
        <v>20</v>
      </c>
      <c r="G76" s="118"/>
      <c r="H76" s="117" t="s">
        <v>20</v>
      </c>
      <c r="I76" s="1"/>
      <c r="J76" s="118" t="s">
        <v>20</v>
      </c>
      <c r="K76" s="205"/>
      <c r="L76" s="205" t="s">
        <v>20</v>
      </c>
      <c r="M76" s="1"/>
      <c r="N76" s="344"/>
      <c r="O76" s="346"/>
    </row>
    <row r="77" spans="1:16" s="172" customFormat="1" x14ac:dyDescent="0.3">
      <c r="A77" s="1"/>
      <c r="B77" s="53" t="s">
        <v>57</v>
      </c>
      <c r="C77" s="53"/>
      <c r="D77" s="85" t="s">
        <v>41</v>
      </c>
      <c r="E77" s="84"/>
      <c r="F77" s="139">
        <v>32.630000000000003</v>
      </c>
      <c r="G77" s="88">
        <v>1</v>
      </c>
      <c r="H77" s="103">
        <f t="shared" ref="H77" si="30">G77*F77</f>
        <v>32.630000000000003</v>
      </c>
      <c r="I77" s="82"/>
      <c r="J77" s="139">
        <v>37.479999999999997</v>
      </c>
      <c r="K77" s="206">
        <v>1</v>
      </c>
      <c r="L77" s="216">
        <f t="shared" ref="L77" si="31">K77*J77</f>
        <v>37.479999999999997</v>
      </c>
      <c r="M77" s="82"/>
      <c r="N77" s="81">
        <f t="shared" ref="N77" si="32">L77-H77</f>
        <v>4.8499999999999943</v>
      </c>
      <c r="O77" s="102">
        <f>IF(OR(H77=0,L77=0),"",(N77/H77))</f>
        <v>0.14863622433343529</v>
      </c>
    </row>
    <row r="78" spans="1:16" s="172" customFormat="1" x14ac:dyDescent="0.3">
      <c r="A78" s="1"/>
      <c r="B78" s="177" t="s">
        <v>73</v>
      </c>
      <c r="C78" s="53"/>
      <c r="D78" s="85" t="s">
        <v>41</v>
      </c>
      <c r="E78" s="84"/>
      <c r="F78" s="139">
        <v>0.28000000000000003</v>
      </c>
      <c r="G78" s="88">
        <v>1</v>
      </c>
      <c r="H78" s="103">
        <f t="shared" ref="H78:H87" si="33">G78*F78</f>
        <v>0.28000000000000003</v>
      </c>
      <c r="I78" s="82"/>
      <c r="J78" s="317">
        <v>0.28000000000000003</v>
      </c>
      <c r="K78" s="206">
        <v>1</v>
      </c>
      <c r="L78" s="216">
        <f t="shared" ref="L78" si="34">K78*J78</f>
        <v>0.28000000000000003</v>
      </c>
      <c r="M78" s="82"/>
      <c r="N78" s="81">
        <f t="shared" ref="N78" si="35">L78-H78</f>
        <v>0</v>
      </c>
      <c r="O78" s="102">
        <f>IF(OR(H78=0,L78=0),"",(N78/H78))</f>
        <v>0</v>
      </c>
    </row>
    <row r="79" spans="1:16" s="172" customFormat="1" x14ac:dyDescent="0.3">
      <c r="A79" s="1"/>
      <c r="B79" s="177" t="s">
        <v>74</v>
      </c>
      <c r="C79" s="53"/>
      <c r="D79" s="85" t="s">
        <v>41</v>
      </c>
      <c r="E79" s="84"/>
      <c r="F79" s="139">
        <v>-0.48</v>
      </c>
      <c r="G79" s="88">
        <v>1</v>
      </c>
      <c r="H79" s="103">
        <f t="shared" si="33"/>
        <v>-0.48</v>
      </c>
      <c r="I79" s="82"/>
      <c r="J79" s="317"/>
      <c r="K79" s="207">
        <v>1</v>
      </c>
      <c r="L79" s="216">
        <f>K79*J79</f>
        <v>0</v>
      </c>
      <c r="M79" s="82"/>
      <c r="N79" s="81">
        <f>L79-H79</f>
        <v>0.48</v>
      </c>
      <c r="O79" s="102" t="str">
        <f>IF(OR(H79=0,L79=0),"",(N79/H79))</f>
        <v/>
      </c>
    </row>
    <row r="80" spans="1:16" s="172" customFormat="1" x14ac:dyDescent="0.3">
      <c r="A80" s="1"/>
      <c r="B80" s="177" t="s">
        <v>75</v>
      </c>
      <c r="C80" s="53"/>
      <c r="D80" s="85" t="s">
        <v>41</v>
      </c>
      <c r="E80" s="84"/>
      <c r="F80" s="139">
        <v>-1.48</v>
      </c>
      <c r="G80" s="88">
        <v>1</v>
      </c>
      <c r="H80" s="103">
        <f t="shared" si="33"/>
        <v>-1.48</v>
      </c>
      <c r="I80" s="82"/>
      <c r="J80" s="317"/>
      <c r="K80" s="207">
        <v>1</v>
      </c>
      <c r="L80" s="216">
        <f t="shared" ref="L80:L83" si="36">K80*J80</f>
        <v>0</v>
      </c>
      <c r="M80" s="82"/>
      <c r="N80" s="81">
        <f t="shared" ref="N80:N83" si="37">L80-H80</f>
        <v>1.48</v>
      </c>
      <c r="O80" s="102" t="str">
        <f t="shared" ref="O80:O85" si="38">IF(OR(H80=0,L80=0),"",(N80/H80))</f>
        <v/>
      </c>
    </row>
    <row r="81" spans="1:15" s="172" customFormat="1" x14ac:dyDescent="0.3">
      <c r="A81" s="1"/>
      <c r="B81" s="177" t="s">
        <v>76</v>
      </c>
      <c r="C81" s="53"/>
      <c r="D81" s="85" t="s">
        <v>41</v>
      </c>
      <c r="E81" s="84"/>
      <c r="F81" s="139">
        <v>0.1</v>
      </c>
      <c r="G81" s="88">
        <v>1</v>
      </c>
      <c r="H81" s="103">
        <f t="shared" si="33"/>
        <v>0.1</v>
      </c>
      <c r="I81" s="82"/>
      <c r="J81" s="317">
        <v>0.1</v>
      </c>
      <c r="K81" s="207">
        <v>1</v>
      </c>
      <c r="L81" s="216">
        <f t="shared" si="36"/>
        <v>0.1</v>
      </c>
      <c r="M81" s="82"/>
      <c r="N81" s="81">
        <f t="shared" si="37"/>
        <v>0</v>
      </c>
      <c r="O81" s="102">
        <f t="shared" si="38"/>
        <v>0</v>
      </c>
    </row>
    <row r="82" spans="1:15" s="172" customFormat="1" x14ac:dyDescent="0.3">
      <c r="A82" s="1"/>
      <c r="B82" s="177" t="s">
        <v>77</v>
      </c>
      <c r="C82" s="53"/>
      <c r="D82" s="85" t="s">
        <v>41</v>
      </c>
      <c r="E82" s="84"/>
      <c r="F82" s="139">
        <v>0.03</v>
      </c>
      <c r="G82" s="88">
        <v>1</v>
      </c>
      <c r="H82" s="103">
        <f t="shared" si="33"/>
        <v>0.03</v>
      </c>
      <c r="I82" s="82"/>
      <c r="J82" s="317">
        <v>0.03</v>
      </c>
      <c r="K82" s="207">
        <v>1</v>
      </c>
      <c r="L82" s="216">
        <f t="shared" si="36"/>
        <v>0.03</v>
      </c>
      <c r="M82" s="82"/>
      <c r="N82" s="81">
        <f t="shared" si="37"/>
        <v>0</v>
      </c>
      <c r="O82" s="102">
        <f t="shared" si="38"/>
        <v>0</v>
      </c>
    </row>
    <row r="83" spans="1:15" s="172" customFormat="1" x14ac:dyDescent="0.3">
      <c r="A83" s="1"/>
      <c r="B83" s="177" t="s">
        <v>78</v>
      </c>
      <c r="C83" s="53"/>
      <c r="D83" s="85" t="s">
        <v>41</v>
      </c>
      <c r="E83" s="84"/>
      <c r="F83" s="139">
        <v>0.46</v>
      </c>
      <c r="G83" s="88">
        <v>1</v>
      </c>
      <c r="H83" s="103">
        <f t="shared" si="33"/>
        <v>0.46</v>
      </c>
      <c r="I83" s="82"/>
      <c r="J83" s="317">
        <v>0.46</v>
      </c>
      <c r="K83" s="207">
        <v>1</v>
      </c>
      <c r="L83" s="216">
        <f t="shared" si="36"/>
        <v>0.46</v>
      </c>
      <c r="M83" s="82"/>
      <c r="N83" s="81">
        <f t="shared" si="37"/>
        <v>0</v>
      </c>
      <c r="O83" s="102">
        <f t="shared" si="38"/>
        <v>0</v>
      </c>
    </row>
    <row r="84" spans="1:15" s="181" customFormat="1" x14ac:dyDescent="0.3">
      <c r="A84" s="112"/>
      <c r="B84" s="84" t="s">
        <v>79</v>
      </c>
      <c r="C84" s="84"/>
      <c r="D84" s="85" t="s">
        <v>41</v>
      </c>
      <c r="E84" s="84"/>
      <c r="F84" s="139">
        <v>0.88</v>
      </c>
      <c r="G84" s="88">
        <v>1</v>
      </c>
      <c r="H84" s="103">
        <f t="shared" si="33"/>
        <v>0.88</v>
      </c>
      <c r="I84" s="105"/>
      <c r="J84" s="317">
        <v>0.88</v>
      </c>
      <c r="K84" s="206">
        <v>1</v>
      </c>
      <c r="L84" s="217">
        <f>K84*J84</f>
        <v>0.88</v>
      </c>
      <c r="M84" s="105"/>
      <c r="N84" s="179">
        <f>L84-H84</f>
        <v>0</v>
      </c>
      <c r="O84" s="180">
        <f t="shared" si="38"/>
        <v>0</v>
      </c>
    </row>
    <row r="85" spans="1:15" s="181" customFormat="1" x14ac:dyDescent="0.3">
      <c r="A85" s="112"/>
      <c r="B85" s="84" t="s">
        <v>80</v>
      </c>
      <c r="C85" s="84"/>
      <c r="D85" s="85" t="s">
        <v>41</v>
      </c>
      <c r="E85" s="84"/>
      <c r="F85" s="139">
        <v>0.28000000000000003</v>
      </c>
      <c r="G85" s="88">
        <v>1</v>
      </c>
      <c r="H85" s="103">
        <f t="shared" si="33"/>
        <v>0.28000000000000003</v>
      </c>
      <c r="I85" s="105"/>
      <c r="J85" s="317">
        <v>0.28000000000000003</v>
      </c>
      <c r="K85" s="206">
        <v>1</v>
      </c>
      <c r="L85" s="217">
        <f>K85*J85</f>
        <v>0.28000000000000003</v>
      </c>
      <c r="M85" s="105"/>
      <c r="N85" s="179">
        <f>L85-H85</f>
        <v>0</v>
      </c>
      <c r="O85" s="180">
        <f t="shared" si="38"/>
        <v>0</v>
      </c>
    </row>
    <row r="86" spans="1:15" s="172" customFormat="1" x14ac:dyDescent="0.3">
      <c r="A86" s="1"/>
      <c r="B86" s="240" t="s">
        <v>19</v>
      </c>
      <c r="C86" s="53"/>
      <c r="D86" s="85" t="s">
        <v>7</v>
      </c>
      <c r="E86" s="84"/>
      <c r="F86" s="140">
        <v>1.0630000000000001E-2</v>
      </c>
      <c r="G86" s="170">
        <f>F72</f>
        <v>650</v>
      </c>
      <c r="H86" s="103">
        <f t="shared" si="33"/>
        <v>6.9095000000000004</v>
      </c>
      <c r="I86" s="82"/>
      <c r="J86" s="140">
        <v>5.5300000000000002E-3</v>
      </c>
      <c r="K86" s="208">
        <f>+F72</f>
        <v>650</v>
      </c>
      <c r="L86" s="216">
        <f t="shared" ref="L86:L87" si="39">K86*J86</f>
        <v>3.5945</v>
      </c>
      <c r="M86" s="82"/>
      <c r="N86" s="81">
        <f t="shared" ref="N86:N93" si="40">L86-H86</f>
        <v>-3.3150000000000004</v>
      </c>
      <c r="O86" s="102">
        <f>IF(OR(H86=0,L86=0),"",(N86/H86))</f>
        <v>-0.47977422389463786</v>
      </c>
    </row>
    <row r="87" spans="1:15" s="172" customFormat="1" x14ac:dyDescent="0.3">
      <c r="A87" s="1"/>
      <c r="B87" s="238" t="s">
        <v>99</v>
      </c>
      <c r="C87" s="53"/>
      <c r="D87" s="85" t="s">
        <v>7</v>
      </c>
      <c r="E87" s="84"/>
      <c r="F87" s="140">
        <v>4.0999999999999999E-4</v>
      </c>
      <c r="G87" s="170">
        <f>+F72</f>
        <v>650</v>
      </c>
      <c r="H87" s="103">
        <f t="shared" si="33"/>
        <v>0.26650000000000001</v>
      </c>
      <c r="I87" s="82"/>
      <c r="J87" s="318">
        <v>9.5E-4</v>
      </c>
      <c r="K87" s="208">
        <f>+F72</f>
        <v>650</v>
      </c>
      <c r="L87" s="216">
        <f t="shared" si="39"/>
        <v>0.61750000000000005</v>
      </c>
      <c r="M87" s="82"/>
      <c r="N87" s="81">
        <f t="shared" si="40"/>
        <v>0.35100000000000003</v>
      </c>
      <c r="O87" s="102">
        <f t="shared" ref="O87" si="41">IF(OR(H87=0,L87=0),"",(N87/H87))</f>
        <v>1.3170731707317074</v>
      </c>
    </row>
    <row r="88" spans="1:15" s="172" customFormat="1" x14ac:dyDescent="0.3">
      <c r="A88" s="112"/>
      <c r="B88" s="116" t="s">
        <v>18</v>
      </c>
      <c r="C88" s="100"/>
      <c r="D88" s="115"/>
      <c r="E88" s="100"/>
      <c r="F88" s="114"/>
      <c r="G88" s="113"/>
      <c r="H88" s="184">
        <f>SUM(H77:H87)</f>
        <v>39.876000000000012</v>
      </c>
      <c r="I88" s="107"/>
      <c r="J88" s="319"/>
      <c r="K88" s="209"/>
      <c r="L88" s="184">
        <f>SUM(L77:L87)</f>
        <v>43.722000000000001</v>
      </c>
      <c r="M88" s="107"/>
      <c r="N88" s="93">
        <f t="shared" si="40"/>
        <v>3.8459999999999894</v>
      </c>
      <c r="O88" s="92">
        <f>IF(OR(H88=0, L88=0),"",(N88/H88))</f>
        <v>9.6448991874811624E-2</v>
      </c>
    </row>
    <row r="89" spans="1:15" s="172" customFormat="1" x14ac:dyDescent="0.3">
      <c r="A89" s="1"/>
      <c r="B89" s="86" t="s">
        <v>17</v>
      </c>
      <c r="C89" s="53"/>
      <c r="D89" s="85" t="s">
        <v>7</v>
      </c>
      <c r="E89" s="84"/>
      <c r="F89" s="306">
        <f>IF(ISBLANK($D70)=TRUE, 0, IF($D70="TOU", 0.65*F102+0.17*F103+0.18*F104, IF(AND($D70="non-TOU", G106&gt;0), F106,F105)))</f>
        <v>8.1990000000000007E-2</v>
      </c>
      <c r="G89" s="144">
        <f>$F72*(1+F116)-$F72</f>
        <v>24.440000000000055</v>
      </c>
      <c r="H89" s="142">
        <f>G89*F89</f>
        <v>2.0038356000000048</v>
      </c>
      <c r="I89" s="82"/>
      <c r="J89" s="320">
        <v>8.1990000000000007E-2</v>
      </c>
      <c r="K89" s="144">
        <f>$F72*(1+J116)-$F72</f>
        <v>24.440000000000055</v>
      </c>
      <c r="L89" s="219">
        <f>K89*J89</f>
        <v>2.0038356000000048</v>
      </c>
      <c r="M89" s="82"/>
      <c r="N89" s="81">
        <f t="shared" si="40"/>
        <v>0</v>
      </c>
      <c r="O89" s="102">
        <f t="shared" ref="O89:O93" si="42">IF(OR(H89=0,L89=0),"",(N89/H89))</f>
        <v>0</v>
      </c>
    </row>
    <row r="90" spans="1:15" s="181" customFormat="1" x14ac:dyDescent="0.3">
      <c r="A90" s="112"/>
      <c r="B90" s="238" t="s">
        <v>96</v>
      </c>
      <c r="C90" s="84"/>
      <c r="D90" s="85" t="s">
        <v>7</v>
      </c>
      <c r="E90" s="84"/>
      <c r="F90" s="232">
        <v>-3.2000000000000002E-3</v>
      </c>
      <c r="G90" s="170">
        <f>$F72</f>
        <v>650</v>
      </c>
      <c r="H90" s="142">
        <f t="shared" ref="H90:H93" si="43">G90*F90</f>
        <v>-2.08</v>
      </c>
      <c r="I90" s="105"/>
      <c r="J90" s="318">
        <v>-5.1999999999999995E-4</v>
      </c>
      <c r="K90" s="210">
        <f>+F72</f>
        <v>650</v>
      </c>
      <c r="L90" s="219">
        <f t="shared" ref="L90:L91" si="44">K90*J90</f>
        <v>-0.33799999999999997</v>
      </c>
      <c r="M90" s="105"/>
      <c r="N90" s="81">
        <f t="shared" si="40"/>
        <v>1.742</v>
      </c>
      <c r="O90" s="102">
        <f t="shared" si="42"/>
        <v>-0.83750000000000002</v>
      </c>
    </row>
    <row r="91" spans="1:15" s="181" customFormat="1" x14ac:dyDescent="0.3">
      <c r="A91" s="112"/>
      <c r="B91" s="238" t="s">
        <v>97</v>
      </c>
      <c r="C91" s="84"/>
      <c r="D91" s="85" t="s">
        <v>7</v>
      </c>
      <c r="E91" s="84"/>
      <c r="F91" s="232">
        <v>6.9999999999999994E-5</v>
      </c>
      <c r="G91" s="170">
        <f>+F72</f>
        <v>650</v>
      </c>
      <c r="H91" s="142">
        <f t="shared" si="43"/>
        <v>4.5499999999999999E-2</v>
      </c>
      <c r="I91" s="105"/>
      <c r="J91" s="318">
        <v>3.0000000000000001E-5</v>
      </c>
      <c r="K91" s="210">
        <f>+F72</f>
        <v>650</v>
      </c>
      <c r="L91" s="219">
        <f t="shared" si="44"/>
        <v>1.95E-2</v>
      </c>
      <c r="M91" s="105"/>
      <c r="N91" s="81">
        <f t="shared" si="40"/>
        <v>-2.5999999999999999E-2</v>
      </c>
      <c r="O91" s="102">
        <f t="shared" si="42"/>
        <v>-0.5714285714285714</v>
      </c>
    </row>
    <row r="92" spans="1:15" s="181" customFormat="1" x14ac:dyDescent="0.3">
      <c r="A92" s="112"/>
      <c r="B92" s="238" t="s">
        <v>98</v>
      </c>
      <c r="C92" s="84"/>
      <c r="D92" s="85" t="s">
        <v>7</v>
      </c>
      <c r="E92" s="84"/>
      <c r="F92" s="232">
        <v>-1.1199999999999999E-3</v>
      </c>
      <c r="G92" s="170"/>
      <c r="H92" s="142">
        <f t="shared" si="43"/>
        <v>0</v>
      </c>
      <c r="I92" s="105"/>
      <c r="J92" s="318">
        <v>6.8000000000000005E-4</v>
      </c>
      <c r="K92" s="210"/>
      <c r="L92" s="219"/>
      <c r="M92" s="105"/>
      <c r="N92" s="81">
        <f t="shared" si="40"/>
        <v>0</v>
      </c>
      <c r="O92" s="102" t="str">
        <f t="shared" si="42"/>
        <v/>
      </c>
    </row>
    <row r="93" spans="1:15" s="172" customFormat="1" x14ac:dyDescent="0.3">
      <c r="A93" s="1"/>
      <c r="B93" s="238" t="s">
        <v>92</v>
      </c>
      <c r="C93" s="53"/>
      <c r="D93" s="85" t="s">
        <v>41</v>
      </c>
      <c r="E93" s="84"/>
      <c r="F93" s="289">
        <v>0.56000000000000005</v>
      </c>
      <c r="G93" s="145">
        <v>1</v>
      </c>
      <c r="H93" s="142">
        <f t="shared" si="43"/>
        <v>0.56000000000000005</v>
      </c>
      <c r="I93" s="82"/>
      <c r="J93" s="321">
        <v>0.56000000000000005</v>
      </c>
      <c r="K93" s="206">
        <v>1</v>
      </c>
      <c r="L93" s="219">
        <f>K93*J93</f>
        <v>0.56000000000000005</v>
      </c>
      <c r="M93" s="82"/>
      <c r="N93" s="81">
        <f t="shared" si="40"/>
        <v>0</v>
      </c>
      <c r="O93" s="102">
        <f t="shared" si="42"/>
        <v>0</v>
      </c>
    </row>
    <row r="94" spans="1:15" s="172" customFormat="1" x14ac:dyDescent="0.3">
      <c r="A94" s="1"/>
      <c r="B94" s="101" t="s">
        <v>16</v>
      </c>
      <c r="C94" s="110"/>
      <c r="D94" s="110"/>
      <c r="E94" s="110"/>
      <c r="F94" s="109"/>
      <c r="G94" s="98"/>
      <c r="H94" s="95">
        <f>SUM(H89:H93)+H88</f>
        <v>40.405335600000015</v>
      </c>
      <c r="I94" s="107"/>
      <c r="J94" s="322"/>
      <c r="K94" s="211"/>
      <c r="L94" s="212">
        <f>SUM(L89:L93)+L88</f>
        <v>45.967335600000006</v>
      </c>
      <c r="M94" s="107"/>
      <c r="N94" s="93">
        <f t="shared" ref="N94:N108" si="45">L94-H94</f>
        <v>5.5619999999999905</v>
      </c>
      <c r="O94" s="92">
        <f>IF(OR(H94=0,L94=0),"",(N94/H94))</f>
        <v>0.13765508731475523</v>
      </c>
    </row>
    <row r="95" spans="1:15" s="172" customFormat="1" x14ac:dyDescent="0.3">
      <c r="A95" s="1"/>
      <c r="B95" s="82" t="s">
        <v>81</v>
      </c>
      <c r="C95" s="82"/>
      <c r="D95" s="85" t="s">
        <v>7</v>
      </c>
      <c r="E95" s="105"/>
      <c r="F95" s="218">
        <v>7.5900000000000004E-3</v>
      </c>
      <c r="G95" s="90">
        <f>$F72*(1+F116)</f>
        <v>674.44</v>
      </c>
      <c r="H95" s="103">
        <f>G95*F95</f>
        <v>5.1189996000000004</v>
      </c>
      <c r="I95" s="82"/>
      <c r="J95" s="318">
        <v>7.9600000000000001E-3</v>
      </c>
      <c r="K95" s="90">
        <f>$F72*(1+J116)</f>
        <v>674.44</v>
      </c>
      <c r="L95" s="216">
        <f>K95*J95</f>
        <v>5.3685424000000008</v>
      </c>
      <c r="M95" s="82"/>
      <c r="N95" s="81">
        <f t="shared" si="45"/>
        <v>0.2495428000000004</v>
      </c>
      <c r="O95" s="102">
        <f>IF(OR(H95=0,L95=0),"",(N95/H95))</f>
        <v>4.874835309617926E-2</v>
      </c>
    </row>
    <row r="96" spans="1:15" s="172" customFormat="1" x14ac:dyDescent="0.3">
      <c r="A96" s="1"/>
      <c r="B96" s="82" t="s">
        <v>82</v>
      </c>
      <c r="C96" s="82"/>
      <c r="D96" s="85" t="s">
        <v>7</v>
      </c>
      <c r="E96" s="105"/>
      <c r="F96" s="218">
        <v>6.1700000000000001E-3</v>
      </c>
      <c r="G96" s="90">
        <f>G95</f>
        <v>674.44</v>
      </c>
      <c r="H96" s="103">
        <f>G96*F96</f>
        <v>4.1612948000000003</v>
      </c>
      <c r="I96" s="82"/>
      <c r="J96" s="318">
        <v>7.0299999999999998E-3</v>
      </c>
      <c r="K96" s="213">
        <f>+K95</f>
        <v>674.44</v>
      </c>
      <c r="L96" s="216">
        <f>K96*J96</f>
        <v>4.7413132000000004</v>
      </c>
      <c r="M96" s="82"/>
      <c r="N96" s="81">
        <f t="shared" si="45"/>
        <v>0.58001840000000016</v>
      </c>
      <c r="O96" s="102">
        <f>IF(OR(H96=0,L96=0),"",(N96/H96))</f>
        <v>0.13938411669367912</v>
      </c>
    </row>
    <row r="97" spans="1:15" s="172" customFormat="1" x14ac:dyDescent="0.3">
      <c r="A97" s="1"/>
      <c r="B97" s="101" t="s">
        <v>13</v>
      </c>
      <c r="C97" s="100"/>
      <c r="D97" s="100"/>
      <c r="E97" s="100"/>
      <c r="F97" s="99"/>
      <c r="G97" s="98"/>
      <c r="H97" s="95">
        <f>SUM(H94:H96)</f>
        <v>49.685630000000018</v>
      </c>
      <c r="I97" s="94"/>
      <c r="J97" s="97"/>
      <c r="K97" s="96"/>
      <c r="L97" s="95">
        <f>SUM(L94:L96)</f>
        <v>56.077191200000009</v>
      </c>
      <c r="M97" s="94"/>
      <c r="N97" s="93">
        <f t="shared" si="45"/>
        <v>6.3915611999999911</v>
      </c>
      <c r="O97" s="92">
        <f>IF(OR(H97=0,L97=0),"",(N97/H97))</f>
        <v>0.12864003535831162</v>
      </c>
    </row>
    <row r="98" spans="1:15" s="172" customFormat="1" x14ac:dyDescent="0.3">
      <c r="A98" s="1"/>
      <c r="B98" s="91" t="s">
        <v>83</v>
      </c>
      <c r="C98" s="53"/>
      <c r="D98" s="85" t="s">
        <v>7</v>
      </c>
      <c r="E98" s="84"/>
      <c r="F98" s="78">
        <v>3.2000000000000002E-3</v>
      </c>
      <c r="G98" s="90">
        <f>G95</f>
        <v>674.44</v>
      </c>
      <c r="H98" s="76">
        <f t="shared" ref="H98:H108" si="46">G98*F98</f>
        <v>2.1582080000000001</v>
      </c>
      <c r="I98" s="82"/>
      <c r="J98" s="78">
        <f>+$F$44</f>
        <v>3.2000000000000002E-3</v>
      </c>
      <c r="K98" s="89">
        <f>+K95</f>
        <v>674.44</v>
      </c>
      <c r="L98" s="76">
        <f t="shared" ref="L98:L108" si="47">K98*J98</f>
        <v>2.1582080000000001</v>
      </c>
      <c r="M98" s="82"/>
      <c r="N98" s="81">
        <f t="shared" si="45"/>
        <v>0</v>
      </c>
      <c r="O98" s="102">
        <f>IF(OR(H98=0,L98=0),"",(N98/H98))</f>
        <v>0</v>
      </c>
    </row>
    <row r="99" spans="1:15" s="172" customFormat="1" x14ac:dyDescent="0.3">
      <c r="A99" s="1"/>
      <c r="B99" s="91" t="s">
        <v>84</v>
      </c>
      <c r="C99" s="53"/>
      <c r="D99" s="85" t="s">
        <v>7</v>
      </c>
      <c r="E99" s="84"/>
      <c r="F99" s="78">
        <v>2.9999999999999997E-4</v>
      </c>
      <c r="G99" s="90">
        <f>G95</f>
        <v>674.44</v>
      </c>
      <c r="H99" s="76">
        <f t="shared" si="46"/>
        <v>0.20233200000000001</v>
      </c>
      <c r="I99" s="82"/>
      <c r="J99" s="78">
        <f>+$F$45</f>
        <v>2.9999999999999997E-4</v>
      </c>
      <c r="K99" s="89">
        <f>+K95</f>
        <v>674.44</v>
      </c>
      <c r="L99" s="76">
        <f t="shared" si="47"/>
        <v>0.20233200000000001</v>
      </c>
      <c r="M99" s="82"/>
      <c r="N99" s="81">
        <f t="shared" si="45"/>
        <v>0</v>
      </c>
      <c r="O99" s="102">
        <f t="shared" ref="O99:O108" si="48">IF(OR(H99=0,L99=0),"",(N99/H99))</f>
        <v>0</v>
      </c>
    </row>
    <row r="100" spans="1:15" s="172" customFormat="1" x14ac:dyDescent="0.3">
      <c r="A100" s="1"/>
      <c r="B100" s="91" t="s">
        <v>85</v>
      </c>
      <c r="C100" s="53"/>
      <c r="D100" s="85" t="s">
        <v>7</v>
      </c>
      <c r="E100" s="84"/>
      <c r="F100" s="78">
        <v>4.0000000000000002E-4</v>
      </c>
      <c r="G100" s="90">
        <f>+G95</f>
        <v>674.44</v>
      </c>
      <c r="H100" s="76">
        <f t="shared" si="46"/>
        <v>0.26977600000000002</v>
      </c>
      <c r="I100" s="82"/>
      <c r="J100" s="78">
        <f>+$F$46</f>
        <v>4.0000000000000002E-4</v>
      </c>
      <c r="K100" s="89">
        <f>+K95</f>
        <v>674.44</v>
      </c>
      <c r="L100" s="76">
        <f t="shared" si="47"/>
        <v>0.26977600000000002</v>
      </c>
      <c r="M100" s="82"/>
      <c r="N100" s="81">
        <f t="shared" si="45"/>
        <v>0</v>
      </c>
      <c r="O100" s="102">
        <f t="shared" si="48"/>
        <v>0</v>
      </c>
    </row>
    <row r="101" spans="1:15" s="172" customFormat="1" x14ac:dyDescent="0.3">
      <c r="A101" s="1"/>
      <c r="B101" s="53" t="s">
        <v>86</v>
      </c>
      <c r="C101" s="53"/>
      <c r="D101" s="85" t="s">
        <v>41</v>
      </c>
      <c r="E101" s="84"/>
      <c r="F101" s="176">
        <v>0.25</v>
      </c>
      <c r="G101" s="88">
        <v>1</v>
      </c>
      <c r="H101" s="76">
        <f t="shared" si="46"/>
        <v>0.25</v>
      </c>
      <c r="I101" s="82"/>
      <c r="J101" s="78">
        <f>+$F$47</f>
        <v>0.25</v>
      </c>
      <c r="K101" s="87">
        <v>1</v>
      </c>
      <c r="L101" s="76">
        <f t="shared" si="47"/>
        <v>0.25</v>
      </c>
      <c r="M101" s="82"/>
      <c r="N101" s="81">
        <f t="shared" si="45"/>
        <v>0</v>
      </c>
      <c r="O101" s="102">
        <f t="shared" si="48"/>
        <v>0</v>
      </c>
    </row>
    <row r="102" spans="1:15" s="172" customFormat="1" x14ac:dyDescent="0.3">
      <c r="A102" s="1"/>
      <c r="B102" s="86" t="s">
        <v>9</v>
      </c>
      <c r="C102" s="53"/>
      <c r="D102" s="85" t="s">
        <v>7</v>
      </c>
      <c r="E102" s="84"/>
      <c r="F102" s="78">
        <v>6.5000000000000002E-2</v>
      </c>
      <c r="G102" s="83">
        <f>0.65*$F72</f>
        <v>422.5</v>
      </c>
      <c r="H102" s="76">
        <f t="shared" si="46"/>
        <v>27.462500000000002</v>
      </c>
      <c r="I102" s="82"/>
      <c r="J102" s="78">
        <f>+$F$48</f>
        <v>6.5000000000000002E-2</v>
      </c>
      <c r="K102" s="83">
        <f t="shared" ref="K102:K108" si="49">$G102</f>
        <v>422.5</v>
      </c>
      <c r="L102" s="76">
        <f t="shared" si="47"/>
        <v>27.462500000000002</v>
      </c>
      <c r="M102" s="82"/>
      <c r="N102" s="81">
        <f t="shared" si="45"/>
        <v>0</v>
      </c>
      <c r="O102" s="102">
        <f t="shared" si="48"/>
        <v>0</v>
      </c>
    </row>
    <row r="103" spans="1:15" s="172" customFormat="1" x14ac:dyDescent="0.3">
      <c r="A103" s="1"/>
      <c r="B103" s="86" t="s">
        <v>8</v>
      </c>
      <c r="C103" s="53"/>
      <c r="D103" s="85" t="s">
        <v>7</v>
      </c>
      <c r="E103" s="84"/>
      <c r="F103" s="78">
        <v>9.4E-2</v>
      </c>
      <c r="G103" s="83">
        <f>0.17*$F72</f>
        <v>110.50000000000001</v>
      </c>
      <c r="H103" s="76">
        <f t="shared" si="46"/>
        <v>10.387000000000002</v>
      </c>
      <c r="I103" s="82"/>
      <c r="J103" s="78">
        <f>+$F$49</f>
        <v>9.4E-2</v>
      </c>
      <c r="K103" s="83">
        <f t="shared" si="49"/>
        <v>110.50000000000001</v>
      </c>
      <c r="L103" s="76">
        <f t="shared" si="47"/>
        <v>10.387000000000002</v>
      </c>
      <c r="M103" s="82"/>
      <c r="N103" s="81">
        <f t="shared" si="45"/>
        <v>0</v>
      </c>
      <c r="O103" s="102">
        <f t="shared" si="48"/>
        <v>0</v>
      </c>
    </row>
    <row r="104" spans="1:15" s="172" customFormat="1" x14ac:dyDescent="0.3">
      <c r="A104" s="1"/>
      <c r="B104" s="2" t="s">
        <v>6</v>
      </c>
      <c r="C104" s="53"/>
      <c r="D104" s="85" t="s">
        <v>7</v>
      </c>
      <c r="E104" s="84"/>
      <c r="F104" s="78">
        <v>0.13200000000000001</v>
      </c>
      <c r="G104" s="83">
        <f>0.18*$F72</f>
        <v>117</v>
      </c>
      <c r="H104" s="76">
        <f t="shared" si="46"/>
        <v>15.444000000000001</v>
      </c>
      <c r="I104" s="82"/>
      <c r="J104" s="78">
        <f>+$F$50</f>
        <v>0.13200000000000001</v>
      </c>
      <c r="K104" s="83">
        <f t="shared" si="49"/>
        <v>117</v>
      </c>
      <c r="L104" s="76">
        <f t="shared" si="47"/>
        <v>15.444000000000001</v>
      </c>
      <c r="M104" s="82"/>
      <c r="N104" s="81">
        <f t="shared" si="45"/>
        <v>0</v>
      </c>
      <c r="O104" s="102">
        <f t="shared" si="48"/>
        <v>0</v>
      </c>
    </row>
    <row r="105" spans="1:15" s="172" customFormat="1" x14ac:dyDescent="0.3">
      <c r="A105" s="6"/>
      <c r="B105" s="80" t="s">
        <v>5</v>
      </c>
      <c r="C105" s="24"/>
      <c r="D105" s="85" t="s">
        <v>7</v>
      </c>
      <c r="E105" s="79"/>
      <c r="F105" s="78">
        <v>7.6999999999999999E-2</v>
      </c>
      <c r="G105" s="77">
        <v>600</v>
      </c>
      <c r="H105" s="76">
        <f t="shared" si="46"/>
        <v>46.2</v>
      </c>
      <c r="I105" s="75"/>
      <c r="J105" s="78">
        <f>+$F$51</f>
        <v>7.6999999999999999E-2</v>
      </c>
      <c r="K105" s="77">
        <f t="shared" si="49"/>
        <v>600</v>
      </c>
      <c r="L105" s="76">
        <f t="shared" si="47"/>
        <v>46.2</v>
      </c>
      <c r="M105" s="75"/>
      <c r="N105" s="74">
        <f t="shared" si="45"/>
        <v>0</v>
      </c>
      <c r="O105" s="102">
        <f t="shared" si="48"/>
        <v>0</v>
      </c>
    </row>
    <row r="106" spans="1:15" s="172" customFormat="1" x14ac:dyDescent="0.3">
      <c r="A106" s="6"/>
      <c r="B106" s="80" t="s">
        <v>4</v>
      </c>
      <c r="C106" s="24"/>
      <c r="D106" s="85" t="s">
        <v>7</v>
      </c>
      <c r="E106" s="79"/>
      <c r="F106" s="78">
        <v>8.8999999999999996E-2</v>
      </c>
      <c r="G106" s="77">
        <v>150</v>
      </c>
      <c r="H106" s="76">
        <f t="shared" si="46"/>
        <v>13.35</v>
      </c>
      <c r="I106" s="75"/>
      <c r="J106" s="78">
        <f>+$F$52</f>
        <v>8.8999999999999996E-2</v>
      </c>
      <c r="K106" s="77">
        <f t="shared" si="49"/>
        <v>150</v>
      </c>
      <c r="L106" s="76">
        <f t="shared" si="47"/>
        <v>13.35</v>
      </c>
      <c r="M106" s="75"/>
      <c r="N106" s="74">
        <f t="shared" si="45"/>
        <v>0</v>
      </c>
      <c r="O106" s="102">
        <f t="shared" si="48"/>
        <v>0</v>
      </c>
    </row>
    <row r="107" spans="1:15" s="172" customFormat="1" x14ac:dyDescent="0.3">
      <c r="A107" s="6"/>
      <c r="B107" s="183" t="s">
        <v>63</v>
      </c>
      <c r="C107" s="24"/>
      <c r="D107" s="85" t="s">
        <v>7</v>
      </c>
      <c r="E107" s="79"/>
      <c r="F107" s="78">
        <f>+$F$54</f>
        <v>0.1164</v>
      </c>
      <c r="G107" s="77"/>
      <c r="H107" s="76">
        <f t="shared" si="46"/>
        <v>0</v>
      </c>
      <c r="I107" s="75"/>
      <c r="J107" s="78">
        <f>+$F$54</f>
        <v>0.1164</v>
      </c>
      <c r="K107" s="77">
        <f t="shared" si="49"/>
        <v>0</v>
      </c>
      <c r="L107" s="76">
        <f t="shared" si="47"/>
        <v>0</v>
      </c>
      <c r="M107" s="75"/>
      <c r="N107" s="74">
        <f t="shared" si="45"/>
        <v>0</v>
      </c>
      <c r="O107" s="102" t="str">
        <f t="shared" si="48"/>
        <v/>
      </c>
    </row>
    <row r="108" spans="1:15" s="172" customFormat="1" ht="15" thickBot="1" x14ac:dyDescent="0.35">
      <c r="A108" s="6"/>
      <c r="B108" s="183" t="s">
        <v>64</v>
      </c>
      <c r="C108" s="24"/>
      <c r="D108" s="85" t="s">
        <v>7</v>
      </c>
      <c r="E108" s="79"/>
      <c r="F108" s="78">
        <f>+$F$54</f>
        <v>0.1164</v>
      </c>
      <c r="G108" s="77"/>
      <c r="H108" s="76">
        <f t="shared" si="46"/>
        <v>0</v>
      </c>
      <c r="I108" s="75"/>
      <c r="J108" s="78">
        <f>+$F$54</f>
        <v>0.1164</v>
      </c>
      <c r="K108" s="77">
        <f t="shared" si="49"/>
        <v>0</v>
      </c>
      <c r="L108" s="76">
        <f t="shared" si="47"/>
        <v>0</v>
      </c>
      <c r="M108" s="75"/>
      <c r="N108" s="74">
        <f t="shared" si="45"/>
        <v>0</v>
      </c>
      <c r="O108" s="102" t="str">
        <f t="shared" si="48"/>
        <v/>
      </c>
    </row>
    <row r="109" spans="1:15" s="172" customFormat="1" ht="15" thickBot="1" x14ac:dyDescent="0.35">
      <c r="A109" s="1"/>
      <c r="B109" s="174"/>
      <c r="C109" s="71"/>
      <c r="D109" s="72"/>
      <c r="E109" s="71"/>
      <c r="F109" s="42"/>
      <c r="G109" s="70"/>
      <c r="H109" s="40"/>
      <c r="I109" s="68"/>
      <c r="J109" s="42"/>
      <c r="K109" s="69"/>
      <c r="L109" s="40"/>
      <c r="M109" s="68"/>
      <c r="N109" s="67"/>
      <c r="O109" s="7"/>
    </row>
    <row r="110" spans="1:15" s="172" customFormat="1" x14ac:dyDescent="0.3">
      <c r="A110" s="1"/>
      <c r="B110" s="66" t="s">
        <v>3</v>
      </c>
      <c r="C110" s="53"/>
      <c r="D110" s="53"/>
      <c r="E110" s="53"/>
      <c r="F110" s="65"/>
      <c r="G110" s="64"/>
      <c r="H110" s="61">
        <f>SUM(H98:H104,H97)</f>
        <v>105.85944600000002</v>
      </c>
      <c r="I110" s="63"/>
      <c r="J110" s="62"/>
      <c r="K110" s="62"/>
      <c r="L110" s="146">
        <f>SUM(L98:L104,L97)</f>
        <v>112.25100720000002</v>
      </c>
      <c r="M110" s="60"/>
      <c r="N110" s="199">
        <f>L110-H110</f>
        <v>6.3915611999999982</v>
      </c>
      <c r="O110" s="200">
        <f t="shared" ref="O110:O113" si="50">IF(OR(H110=0,L110=0),"",(N110/H110))</f>
        <v>6.0377807002692956E-2</v>
      </c>
    </row>
    <row r="111" spans="1:15" s="172" customFormat="1" x14ac:dyDescent="0.3">
      <c r="A111" s="1"/>
      <c r="B111" s="66" t="s">
        <v>65</v>
      </c>
      <c r="C111" s="53"/>
      <c r="D111" s="53"/>
      <c r="E111" s="53"/>
      <c r="F111" s="56">
        <v>-0.08</v>
      </c>
      <c r="G111" s="64"/>
      <c r="H111" s="55">
        <f>+H110*F111</f>
        <v>-8.468755680000001</v>
      </c>
      <c r="I111" s="63"/>
      <c r="J111" s="56">
        <v>-0.08</v>
      </c>
      <c r="K111" s="64"/>
      <c r="L111" s="54">
        <f>+L110*J111</f>
        <v>-8.9800805760000024</v>
      </c>
      <c r="M111" s="60"/>
      <c r="N111" s="54">
        <f>L111-H111</f>
        <v>-0.51132489600000142</v>
      </c>
      <c r="O111" s="221">
        <f t="shared" si="50"/>
        <v>6.0377807002693143E-2</v>
      </c>
    </row>
    <row r="112" spans="1:15" s="172" customFormat="1" x14ac:dyDescent="0.3">
      <c r="A112" s="1"/>
      <c r="B112" s="58" t="s">
        <v>1</v>
      </c>
      <c r="C112" s="53"/>
      <c r="D112" s="53"/>
      <c r="E112" s="53"/>
      <c r="F112" s="57">
        <v>0.13</v>
      </c>
      <c r="G112" s="52"/>
      <c r="H112" s="55">
        <f>H110*F112</f>
        <v>13.761727980000003</v>
      </c>
      <c r="I112" s="51"/>
      <c r="J112" s="56">
        <v>0.13</v>
      </c>
      <c r="K112" s="51"/>
      <c r="L112" s="54">
        <f>L110*J112</f>
        <v>14.592630936000003</v>
      </c>
      <c r="M112" s="50"/>
      <c r="N112" s="54">
        <f>L112-H112</f>
        <v>0.83090295599999919</v>
      </c>
      <c r="O112" s="221">
        <f t="shared" si="50"/>
        <v>6.0377807002692914E-2</v>
      </c>
    </row>
    <row r="113" spans="1:15" s="172" customFormat="1" ht="15" thickBot="1" x14ac:dyDescent="0.35">
      <c r="A113" s="1"/>
      <c r="B113" s="347" t="s">
        <v>66</v>
      </c>
      <c r="C113" s="347"/>
      <c r="D113" s="347"/>
      <c r="E113" s="49"/>
      <c r="F113" s="48"/>
      <c r="G113" s="47"/>
      <c r="H113" s="46">
        <f>SUM(H110:H112)</f>
        <v>111.15241830000002</v>
      </c>
      <c r="I113" s="45"/>
      <c r="J113" s="45"/>
      <c r="K113" s="45"/>
      <c r="L113" s="43">
        <f>SUM(L110:L112)</f>
        <v>117.86355756000002</v>
      </c>
      <c r="M113" s="44"/>
      <c r="N113" s="43">
        <f>L113-H113</f>
        <v>6.7111392599999959</v>
      </c>
      <c r="O113" s="222">
        <f t="shared" si="50"/>
        <v>6.0377807002692935E-2</v>
      </c>
    </row>
    <row r="114" spans="1:15" s="172" customFormat="1" ht="15" thickBot="1" x14ac:dyDescent="0.35">
      <c r="A114" s="6"/>
      <c r="B114" s="18" t="s">
        <v>61</v>
      </c>
      <c r="C114" s="16"/>
      <c r="D114" s="17"/>
      <c r="E114" s="16"/>
      <c r="F114" s="42"/>
      <c r="G114" s="11"/>
      <c r="H114" s="40"/>
      <c r="I114" s="9"/>
      <c r="J114" s="42"/>
      <c r="K114" s="41"/>
      <c r="L114" s="189"/>
      <c r="M114" s="9"/>
      <c r="N114" s="39"/>
      <c r="O114" s="7"/>
    </row>
    <row r="115" spans="1:15" s="172" customForma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5"/>
      <c r="M115" s="1"/>
      <c r="N115" s="1"/>
      <c r="O115" s="1"/>
    </row>
    <row r="116" spans="1:15" s="172" customFormat="1" x14ac:dyDescent="0.3">
      <c r="A116" s="1"/>
      <c r="B116" s="4" t="s">
        <v>0</v>
      </c>
      <c r="C116" s="1"/>
      <c r="D116" s="1"/>
      <c r="E116" s="1"/>
      <c r="F116" s="3">
        <v>3.7600000000000001E-2</v>
      </c>
      <c r="G116" s="1"/>
      <c r="H116" s="1"/>
      <c r="I116" s="1"/>
      <c r="J116" s="3">
        <v>3.7600000000000001E-2</v>
      </c>
      <c r="K116" s="1"/>
      <c r="L116" s="1"/>
      <c r="M116" s="1"/>
      <c r="N116" s="1"/>
      <c r="O116" s="1"/>
    </row>
    <row r="118" spans="1:15" s="239" customFormat="1" ht="17.399999999999999" x14ac:dyDescent="0.3">
      <c r="B118" s="348" t="s">
        <v>34</v>
      </c>
      <c r="C118" s="348"/>
      <c r="D118" s="348"/>
      <c r="E118" s="348"/>
      <c r="F118" s="348"/>
      <c r="G118" s="348"/>
      <c r="H118" s="348"/>
      <c r="I118" s="348"/>
      <c r="J118" s="348"/>
      <c r="K118" s="348"/>
      <c r="L118" s="348"/>
      <c r="M118" s="348"/>
      <c r="N118" s="348"/>
      <c r="O118" s="348"/>
    </row>
    <row r="119" spans="1:15" s="239" customFormat="1" ht="17.399999999999999" x14ac:dyDescent="0.3">
      <c r="B119" s="348" t="s">
        <v>33</v>
      </c>
      <c r="C119" s="348"/>
      <c r="D119" s="348"/>
      <c r="E119" s="348"/>
      <c r="F119" s="348"/>
      <c r="G119" s="348"/>
      <c r="H119" s="348"/>
      <c r="I119" s="348"/>
      <c r="J119" s="348"/>
      <c r="K119" s="348"/>
      <c r="L119" s="348"/>
      <c r="M119" s="348"/>
      <c r="N119" s="348"/>
      <c r="O119" s="348"/>
    </row>
    <row r="120" spans="1:15" s="239" customForma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5" s="239" customForma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5" s="239" customFormat="1" ht="15.6" x14ac:dyDescent="0.3">
      <c r="B122" s="128" t="s">
        <v>32</v>
      </c>
      <c r="C122" s="1"/>
      <c r="D122" s="349" t="s">
        <v>54</v>
      </c>
      <c r="E122" s="349"/>
      <c r="F122" s="349"/>
      <c r="G122" s="349"/>
      <c r="H122" s="349"/>
      <c r="I122" s="349"/>
      <c r="J122" s="349"/>
      <c r="K122" s="349"/>
      <c r="L122" s="349"/>
      <c r="M122" s="349"/>
      <c r="N122" s="349"/>
      <c r="O122" s="349"/>
    </row>
    <row r="123" spans="1:15" s="239" customFormat="1" ht="15.6" x14ac:dyDescent="0.3">
      <c r="B123" s="126"/>
      <c r="C123" s="1"/>
      <c r="D123" s="125"/>
      <c r="E123" s="125"/>
      <c r="F123" s="125"/>
      <c r="G123" s="228"/>
      <c r="H123" s="228"/>
      <c r="I123" s="228"/>
      <c r="J123" s="228"/>
      <c r="K123" s="228"/>
      <c r="L123" s="228"/>
      <c r="M123" s="228"/>
      <c r="N123" s="228"/>
      <c r="O123" s="228"/>
    </row>
    <row r="124" spans="1:15" s="239" customFormat="1" ht="15.6" x14ac:dyDescent="0.3">
      <c r="B124" s="128" t="s">
        <v>31</v>
      </c>
      <c r="C124" s="1"/>
      <c r="D124" s="127" t="s">
        <v>30</v>
      </c>
      <c r="E124" s="125"/>
      <c r="F124" s="125"/>
      <c r="G124" s="228"/>
      <c r="H124" s="229"/>
      <c r="I124" s="228"/>
      <c r="J124" s="224"/>
      <c r="K124" s="228"/>
      <c r="L124" s="229"/>
      <c r="M124" s="228"/>
      <c r="N124" s="230"/>
      <c r="O124" s="231"/>
    </row>
    <row r="125" spans="1:15" s="239" customFormat="1" ht="15.6" x14ac:dyDescent="0.3">
      <c r="B125" s="126"/>
      <c r="C125" s="1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</row>
    <row r="126" spans="1:15" s="239" customFormat="1" x14ac:dyDescent="0.3">
      <c r="B126" s="2"/>
      <c r="C126" s="1"/>
      <c r="D126" s="4" t="s">
        <v>29</v>
      </c>
      <c r="E126" s="4"/>
      <c r="F126" s="124">
        <v>212</v>
      </c>
      <c r="G126" s="4" t="s">
        <v>28</v>
      </c>
      <c r="H126" s="1"/>
      <c r="I126" s="1"/>
      <c r="J126" s="1"/>
      <c r="K126" s="1"/>
      <c r="L126" s="1"/>
      <c r="M126" s="1"/>
      <c r="N126" s="1"/>
      <c r="O126" s="1"/>
    </row>
    <row r="127" spans="1:15" s="239" customFormat="1" x14ac:dyDescent="0.3"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5"/>
      <c r="M127" s="1"/>
      <c r="N127" s="1"/>
      <c r="O127" s="1"/>
    </row>
    <row r="128" spans="1:15" s="239" customFormat="1" x14ac:dyDescent="0.3">
      <c r="B128" s="2"/>
      <c r="C128" s="1"/>
      <c r="D128" s="123"/>
      <c r="E128" s="123"/>
      <c r="F128" s="350" t="s">
        <v>87</v>
      </c>
      <c r="G128" s="351"/>
      <c r="H128" s="352"/>
      <c r="I128" s="1"/>
      <c r="J128" s="353" t="s">
        <v>93</v>
      </c>
      <c r="K128" s="354"/>
      <c r="L128" s="355"/>
      <c r="M128" s="1"/>
      <c r="N128" s="350" t="s">
        <v>27</v>
      </c>
      <c r="O128" s="352"/>
    </row>
    <row r="129" spans="2:15" s="239" customFormat="1" x14ac:dyDescent="0.3">
      <c r="B129" s="2"/>
      <c r="C129" s="1"/>
      <c r="D129" s="341" t="s">
        <v>26</v>
      </c>
      <c r="E129" s="119"/>
      <c r="F129" s="122" t="s">
        <v>25</v>
      </c>
      <c r="G129" s="122" t="s">
        <v>24</v>
      </c>
      <c r="H129" s="120" t="s">
        <v>23</v>
      </c>
      <c r="I129" s="1"/>
      <c r="J129" s="201" t="s">
        <v>25</v>
      </c>
      <c r="K129" s="202" t="s">
        <v>24</v>
      </c>
      <c r="L129" s="203" t="s">
        <v>23</v>
      </c>
      <c r="M129" s="1"/>
      <c r="N129" s="343" t="s">
        <v>22</v>
      </c>
      <c r="O129" s="345" t="s">
        <v>21</v>
      </c>
    </row>
    <row r="130" spans="2:15" s="239" customFormat="1" x14ac:dyDescent="0.3">
      <c r="B130" s="2"/>
      <c r="C130" s="1"/>
      <c r="D130" s="342"/>
      <c r="E130" s="119"/>
      <c r="F130" s="118" t="s">
        <v>20</v>
      </c>
      <c r="G130" s="118"/>
      <c r="H130" s="117" t="s">
        <v>20</v>
      </c>
      <c r="I130" s="1"/>
      <c r="J130" s="204" t="s">
        <v>20</v>
      </c>
      <c r="K130" s="205"/>
      <c r="L130" s="205" t="s">
        <v>20</v>
      </c>
      <c r="M130" s="1"/>
      <c r="N130" s="344"/>
      <c r="O130" s="346"/>
    </row>
    <row r="131" spans="2:15" s="239" customFormat="1" x14ac:dyDescent="0.3">
      <c r="B131" s="53" t="s">
        <v>57</v>
      </c>
      <c r="C131" s="53"/>
      <c r="D131" s="85" t="s">
        <v>41</v>
      </c>
      <c r="E131" s="84"/>
      <c r="F131" s="139">
        <v>32.630000000000003</v>
      </c>
      <c r="G131" s="88">
        <v>1</v>
      </c>
      <c r="H131" s="103">
        <f t="shared" ref="H131:H141" si="51">G131*F131</f>
        <v>32.630000000000003</v>
      </c>
      <c r="I131" s="82"/>
      <c r="J131" s="139">
        <v>37.479999999999997</v>
      </c>
      <c r="K131" s="206">
        <v>1</v>
      </c>
      <c r="L131" s="216">
        <f t="shared" ref="L131:L132" si="52">K131*J131</f>
        <v>37.479999999999997</v>
      </c>
      <c r="M131" s="82"/>
      <c r="N131" s="81">
        <f t="shared" ref="N131:N132" si="53">L131-H131</f>
        <v>4.8499999999999943</v>
      </c>
      <c r="O131" s="102">
        <f>IF(OR(H131=0,L131=0),"",(N131/H131))</f>
        <v>0.14863622433343529</v>
      </c>
    </row>
    <row r="132" spans="2:15" s="239" customFormat="1" x14ac:dyDescent="0.3">
      <c r="B132" s="177" t="s">
        <v>73</v>
      </c>
      <c r="C132" s="53"/>
      <c r="D132" s="85" t="s">
        <v>41</v>
      </c>
      <c r="E132" s="84"/>
      <c r="F132" s="139">
        <v>0.28000000000000003</v>
      </c>
      <c r="G132" s="88">
        <v>1</v>
      </c>
      <c r="H132" s="103">
        <f t="shared" si="51"/>
        <v>0.28000000000000003</v>
      </c>
      <c r="I132" s="82"/>
      <c r="J132" s="317">
        <v>0.28000000000000003</v>
      </c>
      <c r="K132" s="206">
        <v>1</v>
      </c>
      <c r="L132" s="216">
        <f t="shared" si="52"/>
        <v>0.28000000000000003</v>
      </c>
      <c r="M132" s="82"/>
      <c r="N132" s="81">
        <f t="shared" si="53"/>
        <v>0</v>
      </c>
      <c r="O132" s="102">
        <f>IF(OR(H132=0,L132=0),"",(N132/H132))</f>
        <v>0</v>
      </c>
    </row>
    <row r="133" spans="2:15" s="239" customFormat="1" x14ac:dyDescent="0.3">
      <c r="B133" s="177" t="s">
        <v>74</v>
      </c>
      <c r="C133" s="53"/>
      <c r="D133" s="85" t="s">
        <v>41</v>
      </c>
      <c r="E133" s="84"/>
      <c r="F133" s="139">
        <v>-0.48</v>
      </c>
      <c r="G133" s="88">
        <v>1</v>
      </c>
      <c r="H133" s="103">
        <f t="shared" si="51"/>
        <v>-0.48</v>
      </c>
      <c r="I133" s="82"/>
      <c r="J133" s="317"/>
      <c r="K133" s="207">
        <v>1</v>
      </c>
      <c r="L133" s="216">
        <f>K133*J133</f>
        <v>0</v>
      </c>
      <c r="M133" s="82"/>
      <c r="N133" s="81">
        <f>L133-H133</f>
        <v>0.48</v>
      </c>
      <c r="O133" s="102" t="str">
        <f>IF(OR(H133=0,L133=0),"",(N133/H133))</f>
        <v/>
      </c>
    </row>
    <row r="134" spans="2:15" s="239" customFormat="1" x14ac:dyDescent="0.3">
      <c r="B134" s="177" t="s">
        <v>75</v>
      </c>
      <c r="C134" s="53"/>
      <c r="D134" s="85" t="s">
        <v>41</v>
      </c>
      <c r="E134" s="84"/>
      <c r="F134" s="139">
        <v>-1.48</v>
      </c>
      <c r="G134" s="88">
        <v>1</v>
      </c>
      <c r="H134" s="103">
        <f t="shared" si="51"/>
        <v>-1.48</v>
      </c>
      <c r="I134" s="82"/>
      <c r="J134" s="317"/>
      <c r="K134" s="207">
        <v>1</v>
      </c>
      <c r="L134" s="216">
        <f t="shared" ref="L134:L137" si="54">K134*J134</f>
        <v>0</v>
      </c>
      <c r="M134" s="82"/>
      <c r="N134" s="81">
        <f t="shared" ref="N134:N137" si="55">L134-H134</f>
        <v>1.48</v>
      </c>
      <c r="O134" s="102" t="str">
        <f t="shared" ref="O134:O139" si="56">IF(OR(H134=0,L134=0),"",(N134/H134))</f>
        <v/>
      </c>
    </row>
    <row r="135" spans="2:15" s="239" customFormat="1" x14ac:dyDescent="0.3">
      <c r="B135" s="177" t="s">
        <v>76</v>
      </c>
      <c r="C135" s="53"/>
      <c r="D135" s="85" t="s">
        <v>41</v>
      </c>
      <c r="E135" s="84"/>
      <c r="F135" s="139">
        <v>0.1</v>
      </c>
      <c r="G135" s="88">
        <v>1</v>
      </c>
      <c r="H135" s="103">
        <f t="shared" si="51"/>
        <v>0.1</v>
      </c>
      <c r="I135" s="82"/>
      <c r="J135" s="317">
        <v>0.1</v>
      </c>
      <c r="K135" s="207">
        <v>1</v>
      </c>
      <c r="L135" s="216">
        <f t="shared" si="54"/>
        <v>0.1</v>
      </c>
      <c r="M135" s="82"/>
      <c r="N135" s="81">
        <f t="shared" si="55"/>
        <v>0</v>
      </c>
      <c r="O135" s="102">
        <f t="shared" si="56"/>
        <v>0</v>
      </c>
    </row>
    <row r="136" spans="2:15" s="239" customFormat="1" x14ac:dyDescent="0.3">
      <c r="B136" s="177" t="s">
        <v>77</v>
      </c>
      <c r="C136" s="53"/>
      <c r="D136" s="85" t="s">
        <v>41</v>
      </c>
      <c r="E136" s="84"/>
      <c r="F136" s="139">
        <v>0.03</v>
      </c>
      <c r="G136" s="88">
        <v>1</v>
      </c>
      <c r="H136" s="103">
        <f t="shared" si="51"/>
        <v>0.03</v>
      </c>
      <c r="I136" s="82"/>
      <c r="J136" s="317">
        <v>0.03</v>
      </c>
      <c r="K136" s="207">
        <v>1</v>
      </c>
      <c r="L136" s="216">
        <f t="shared" si="54"/>
        <v>0.03</v>
      </c>
      <c r="M136" s="82"/>
      <c r="N136" s="81">
        <f t="shared" si="55"/>
        <v>0</v>
      </c>
      <c r="O136" s="102">
        <f t="shared" si="56"/>
        <v>0</v>
      </c>
    </row>
    <row r="137" spans="2:15" s="239" customFormat="1" x14ac:dyDescent="0.3">
      <c r="B137" s="177" t="s">
        <v>78</v>
      </c>
      <c r="C137" s="53"/>
      <c r="D137" s="85" t="s">
        <v>41</v>
      </c>
      <c r="E137" s="84"/>
      <c r="F137" s="139">
        <v>0.46</v>
      </c>
      <c r="G137" s="88">
        <v>1</v>
      </c>
      <c r="H137" s="103">
        <f t="shared" si="51"/>
        <v>0.46</v>
      </c>
      <c r="I137" s="82"/>
      <c r="J137" s="317">
        <v>0.46</v>
      </c>
      <c r="K137" s="207">
        <v>1</v>
      </c>
      <c r="L137" s="216">
        <f t="shared" si="54"/>
        <v>0.46</v>
      </c>
      <c r="M137" s="82"/>
      <c r="N137" s="81">
        <f t="shared" si="55"/>
        <v>0</v>
      </c>
      <c r="O137" s="102">
        <f t="shared" si="56"/>
        <v>0</v>
      </c>
    </row>
    <row r="138" spans="2:15" s="239" customFormat="1" x14ac:dyDescent="0.3">
      <c r="B138" s="84" t="s">
        <v>79</v>
      </c>
      <c r="C138" s="84"/>
      <c r="D138" s="85" t="s">
        <v>41</v>
      </c>
      <c r="E138" s="84"/>
      <c r="F138" s="139">
        <v>0.88</v>
      </c>
      <c r="G138" s="88">
        <v>1</v>
      </c>
      <c r="H138" s="103">
        <f t="shared" si="51"/>
        <v>0.88</v>
      </c>
      <c r="I138" s="105"/>
      <c r="J138" s="317">
        <v>0.88</v>
      </c>
      <c r="K138" s="206">
        <v>1</v>
      </c>
      <c r="L138" s="217">
        <f>K138*J138</f>
        <v>0.88</v>
      </c>
      <c r="M138" s="105"/>
      <c r="N138" s="179">
        <f>L138-H138</f>
        <v>0</v>
      </c>
      <c r="O138" s="180">
        <f t="shared" si="56"/>
        <v>0</v>
      </c>
    </row>
    <row r="139" spans="2:15" s="239" customFormat="1" x14ac:dyDescent="0.3">
      <c r="B139" s="84" t="s">
        <v>80</v>
      </c>
      <c r="C139" s="84"/>
      <c r="D139" s="85" t="s">
        <v>41</v>
      </c>
      <c r="E139" s="84"/>
      <c r="F139" s="139">
        <v>0.28000000000000003</v>
      </c>
      <c r="G139" s="88">
        <v>1</v>
      </c>
      <c r="H139" s="103">
        <f t="shared" si="51"/>
        <v>0.28000000000000003</v>
      </c>
      <c r="I139" s="105"/>
      <c r="J139" s="317">
        <v>0.28000000000000003</v>
      </c>
      <c r="K139" s="206">
        <v>1</v>
      </c>
      <c r="L139" s="217">
        <f>K139*J139</f>
        <v>0.28000000000000003</v>
      </c>
      <c r="M139" s="105"/>
      <c r="N139" s="179">
        <f>L139-H139</f>
        <v>0</v>
      </c>
      <c r="O139" s="180">
        <f t="shared" si="56"/>
        <v>0</v>
      </c>
    </row>
    <row r="140" spans="2:15" s="239" customFormat="1" x14ac:dyDescent="0.3">
      <c r="B140" s="53" t="s">
        <v>19</v>
      </c>
      <c r="C140" s="53"/>
      <c r="D140" s="85" t="s">
        <v>7</v>
      </c>
      <c r="E140" s="84"/>
      <c r="F140" s="140">
        <v>1.0630000000000001E-2</v>
      </c>
      <c r="G140" s="170">
        <f>F126</f>
        <v>212</v>
      </c>
      <c r="H140" s="103">
        <f t="shared" si="51"/>
        <v>2.2535600000000002</v>
      </c>
      <c r="I140" s="82"/>
      <c r="J140" s="140">
        <v>5.5300000000000002E-3</v>
      </c>
      <c r="K140" s="208">
        <f>+F126</f>
        <v>212</v>
      </c>
      <c r="L140" s="216">
        <f t="shared" ref="L140:L141" si="57">K140*J140</f>
        <v>1.1723600000000001</v>
      </c>
      <c r="M140" s="82"/>
      <c r="N140" s="81">
        <f t="shared" ref="N140:N162" si="58">L140-H140</f>
        <v>-1.0812000000000002</v>
      </c>
      <c r="O140" s="102">
        <f>IF(OR(H140=0,L140=0),"",(N140/H140))</f>
        <v>-0.47977422389463786</v>
      </c>
    </row>
    <row r="141" spans="2:15" s="239" customFormat="1" x14ac:dyDescent="0.3">
      <c r="B141" s="238" t="s">
        <v>99</v>
      </c>
      <c r="C141" s="53"/>
      <c r="D141" s="85" t="s">
        <v>7</v>
      </c>
      <c r="E141" s="84"/>
      <c r="F141" s="140">
        <v>4.0999999999999999E-4</v>
      </c>
      <c r="G141" s="170">
        <f>+F126</f>
        <v>212</v>
      </c>
      <c r="H141" s="103">
        <f t="shared" si="51"/>
        <v>8.6919999999999997E-2</v>
      </c>
      <c r="I141" s="82"/>
      <c r="J141" s="318">
        <v>9.5E-4</v>
      </c>
      <c r="K141" s="208">
        <f>+F126</f>
        <v>212</v>
      </c>
      <c r="L141" s="216">
        <f t="shared" si="57"/>
        <v>0.2014</v>
      </c>
      <c r="M141" s="82"/>
      <c r="N141" s="81">
        <f t="shared" si="58"/>
        <v>0.11448</v>
      </c>
      <c r="O141" s="102">
        <f t="shared" ref="O141" si="59">IF(OR(H141=0,L141=0),"",(N141/H141))</f>
        <v>1.3170731707317074</v>
      </c>
    </row>
    <row r="142" spans="2:15" s="239" customFormat="1" x14ac:dyDescent="0.3">
      <c r="B142" s="116" t="s">
        <v>18</v>
      </c>
      <c r="C142" s="100"/>
      <c r="D142" s="115"/>
      <c r="E142" s="100"/>
      <c r="F142" s="114"/>
      <c r="G142" s="113"/>
      <c r="H142" s="184">
        <f>SUM(H131:H141)</f>
        <v>35.040480000000009</v>
      </c>
      <c r="I142" s="107"/>
      <c r="J142" s="319"/>
      <c r="K142" s="209"/>
      <c r="L142" s="184">
        <f>SUM(L131:L141)</f>
        <v>40.883760000000002</v>
      </c>
      <c r="M142" s="107"/>
      <c r="N142" s="93">
        <f t="shared" si="58"/>
        <v>5.8432799999999929</v>
      </c>
      <c r="O142" s="92">
        <f>IF(OR(H142=0, L142=0),"",(N142/H142))</f>
        <v>0.16675798961658034</v>
      </c>
    </row>
    <row r="143" spans="2:15" s="239" customFormat="1" x14ac:dyDescent="0.3">
      <c r="B143" s="86" t="s">
        <v>17</v>
      </c>
      <c r="C143" s="53"/>
      <c r="D143" s="85" t="s">
        <v>7</v>
      </c>
      <c r="E143" s="84"/>
      <c r="F143" s="306">
        <f>IF(ISBLANK($D124)=TRUE, 0, IF($D124="TOU", 0.65*F156+0.17*F157+0.18*F158, IF(AND($D124="non-TOU", G160&gt;0), F160,F159)))</f>
        <v>8.1990000000000007E-2</v>
      </c>
      <c r="G143" s="144">
        <f>$F126*(1+F170)-$F126</f>
        <v>7.9712000000000103</v>
      </c>
      <c r="H143" s="142">
        <f>G143*F143</f>
        <v>0.65355868800000094</v>
      </c>
      <c r="I143" s="82"/>
      <c r="J143" s="320">
        <v>8.1990000000000007E-2</v>
      </c>
      <c r="K143" s="144">
        <f>$F126*(1+J170)-$F126</f>
        <v>7.9712000000000103</v>
      </c>
      <c r="L143" s="219">
        <f>K143*J143</f>
        <v>0.65355868800000094</v>
      </c>
      <c r="M143" s="82"/>
      <c r="N143" s="81">
        <f t="shared" si="58"/>
        <v>0</v>
      </c>
      <c r="O143" s="102">
        <f t="shared" ref="O143:O147" si="60">IF(OR(H143=0,L143=0),"",(N143/H143))</f>
        <v>0</v>
      </c>
    </row>
    <row r="144" spans="2:15" s="239" customFormat="1" x14ac:dyDescent="0.3">
      <c r="B144" s="238" t="s">
        <v>96</v>
      </c>
      <c r="C144" s="84"/>
      <c r="D144" s="85" t="s">
        <v>7</v>
      </c>
      <c r="E144" s="84"/>
      <c r="F144" s="232">
        <v>-3.2000000000000002E-3</v>
      </c>
      <c r="G144" s="170">
        <f>$F126</f>
        <v>212</v>
      </c>
      <c r="H144" s="142">
        <f t="shared" ref="H144:H147" si="61">G144*F144</f>
        <v>-0.6784</v>
      </c>
      <c r="I144" s="105"/>
      <c r="J144" s="318">
        <v>-5.1999999999999995E-4</v>
      </c>
      <c r="K144" s="210">
        <f>+F126</f>
        <v>212</v>
      </c>
      <c r="L144" s="219">
        <f t="shared" ref="L144:L146" si="62">K144*J144</f>
        <v>-0.11023999999999999</v>
      </c>
      <c r="M144" s="105"/>
      <c r="N144" s="81">
        <f t="shared" si="58"/>
        <v>0.56816</v>
      </c>
      <c r="O144" s="102">
        <f t="shared" si="60"/>
        <v>-0.83750000000000002</v>
      </c>
    </row>
    <row r="145" spans="2:15" s="239" customFormat="1" x14ac:dyDescent="0.3">
      <c r="B145" s="238" t="s">
        <v>97</v>
      </c>
      <c r="C145" s="84"/>
      <c r="D145" s="85" t="s">
        <v>7</v>
      </c>
      <c r="E145" s="84"/>
      <c r="F145" s="232">
        <v>6.9999999999999994E-5</v>
      </c>
      <c r="G145" s="170">
        <f>+F126</f>
        <v>212</v>
      </c>
      <c r="H145" s="142">
        <f t="shared" si="61"/>
        <v>1.4839999999999999E-2</v>
      </c>
      <c r="I145" s="105"/>
      <c r="J145" s="318">
        <v>3.0000000000000001E-5</v>
      </c>
      <c r="K145" s="210">
        <f>+F126</f>
        <v>212</v>
      </c>
      <c r="L145" s="219">
        <f t="shared" si="62"/>
        <v>6.3600000000000002E-3</v>
      </c>
      <c r="M145" s="105"/>
      <c r="N145" s="81">
        <f t="shared" si="58"/>
        <v>-8.479999999999998E-3</v>
      </c>
      <c r="O145" s="102">
        <f t="shared" si="60"/>
        <v>-0.57142857142857129</v>
      </c>
    </row>
    <row r="146" spans="2:15" s="239" customFormat="1" x14ac:dyDescent="0.3">
      <c r="B146" s="238" t="s">
        <v>98</v>
      </c>
      <c r="C146" s="84"/>
      <c r="D146" s="85" t="s">
        <v>7</v>
      </c>
      <c r="E146" s="84"/>
      <c r="F146" s="232">
        <v>-1.1199999999999999E-3</v>
      </c>
      <c r="G146" s="170"/>
      <c r="H146" s="142">
        <f t="shared" si="61"/>
        <v>0</v>
      </c>
      <c r="I146" s="105"/>
      <c r="J146" s="318">
        <v>6.8000000000000005E-4</v>
      </c>
      <c r="K146" s="210"/>
      <c r="L146" s="219">
        <f t="shared" si="62"/>
        <v>0</v>
      </c>
      <c r="M146" s="105"/>
      <c r="N146" s="81">
        <f t="shared" si="58"/>
        <v>0</v>
      </c>
      <c r="O146" s="102" t="str">
        <f t="shared" si="60"/>
        <v/>
      </c>
    </row>
    <row r="147" spans="2:15" s="239" customFormat="1" x14ac:dyDescent="0.3">
      <c r="B147" s="238" t="s">
        <v>92</v>
      </c>
      <c r="C147" s="53"/>
      <c r="D147" s="85" t="s">
        <v>41</v>
      </c>
      <c r="E147" s="84"/>
      <c r="F147" s="289">
        <v>0.56000000000000005</v>
      </c>
      <c r="G147" s="145">
        <v>1</v>
      </c>
      <c r="H147" s="142">
        <f t="shared" si="61"/>
        <v>0.56000000000000005</v>
      </c>
      <c r="I147" s="82"/>
      <c r="J147" s="321">
        <v>0.56000000000000005</v>
      </c>
      <c r="K147" s="206">
        <v>1</v>
      </c>
      <c r="L147" s="219">
        <f>K147*J147</f>
        <v>0.56000000000000005</v>
      </c>
      <c r="M147" s="82"/>
      <c r="N147" s="81">
        <f t="shared" si="58"/>
        <v>0</v>
      </c>
      <c r="O147" s="102">
        <f t="shared" si="60"/>
        <v>0</v>
      </c>
    </row>
    <row r="148" spans="2:15" s="239" customFormat="1" x14ac:dyDescent="0.3">
      <c r="B148" s="101" t="s">
        <v>16</v>
      </c>
      <c r="C148" s="110"/>
      <c r="D148" s="110"/>
      <c r="E148" s="110"/>
      <c r="F148" s="109"/>
      <c r="G148" s="98"/>
      <c r="H148" s="95">
        <f>SUM(H143:H147)+H142</f>
        <v>35.590478688000012</v>
      </c>
      <c r="I148" s="107"/>
      <c r="J148" s="322"/>
      <c r="K148" s="211"/>
      <c r="L148" s="212">
        <f>SUM(L143:L147)+L142</f>
        <v>41.993438688000005</v>
      </c>
      <c r="M148" s="107"/>
      <c r="N148" s="93">
        <f t="shared" si="58"/>
        <v>6.4029599999999931</v>
      </c>
      <c r="O148" s="92">
        <f>IF(OR(H148=0,L148=0),"",(N148/H148))</f>
        <v>0.17990654343626095</v>
      </c>
    </row>
    <row r="149" spans="2:15" s="239" customFormat="1" x14ac:dyDescent="0.3">
      <c r="B149" s="82" t="s">
        <v>81</v>
      </c>
      <c r="C149" s="82"/>
      <c r="D149" s="85" t="s">
        <v>7</v>
      </c>
      <c r="E149" s="105"/>
      <c r="F149" s="218">
        <v>7.5900000000000004E-3</v>
      </c>
      <c r="G149" s="90">
        <f>$F126*(1+F170)</f>
        <v>219.97120000000001</v>
      </c>
      <c r="H149" s="103">
        <f>G149*F149</f>
        <v>1.6695814080000002</v>
      </c>
      <c r="I149" s="82"/>
      <c r="J149" s="318">
        <v>7.9600000000000001E-3</v>
      </c>
      <c r="K149" s="90">
        <f>$F126*(1+J170)</f>
        <v>219.97120000000001</v>
      </c>
      <c r="L149" s="216">
        <f>K149*J149</f>
        <v>1.7509707520000002</v>
      </c>
      <c r="M149" s="82"/>
      <c r="N149" s="81">
        <f t="shared" si="58"/>
        <v>8.1389343999999975E-2</v>
      </c>
      <c r="O149" s="102">
        <f>IF(OR(H149=0,L149=0),"",(N149/H149))</f>
        <v>4.8748353096179163E-2</v>
      </c>
    </row>
    <row r="150" spans="2:15" s="239" customFormat="1" x14ac:dyDescent="0.3">
      <c r="B150" s="82" t="s">
        <v>82</v>
      </c>
      <c r="C150" s="82"/>
      <c r="D150" s="85" t="s">
        <v>7</v>
      </c>
      <c r="E150" s="105"/>
      <c r="F150" s="218">
        <v>6.1700000000000001E-3</v>
      </c>
      <c r="G150" s="90">
        <f>G149</f>
        <v>219.97120000000001</v>
      </c>
      <c r="H150" s="103">
        <f>G150*F150</f>
        <v>1.357222304</v>
      </c>
      <c r="I150" s="82"/>
      <c r="J150" s="318">
        <v>7.0299999999999998E-3</v>
      </c>
      <c r="K150" s="213">
        <f>+K149</f>
        <v>219.97120000000001</v>
      </c>
      <c r="L150" s="216">
        <f>K150*J150</f>
        <v>1.546397536</v>
      </c>
      <c r="M150" s="82"/>
      <c r="N150" s="81">
        <f t="shared" si="58"/>
        <v>0.18917523199999997</v>
      </c>
      <c r="O150" s="102">
        <f>IF(OR(H150=0,L150=0),"",(N150/H150))</f>
        <v>0.13938411669367906</v>
      </c>
    </row>
    <row r="151" spans="2:15" s="239" customFormat="1" x14ac:dyDescent="0.3">
      <c r="B151" s="101" t="s">
        <v>13</v>
      </c>
      <c r="C151" s="100"/>
      <c r="D151" s="100"/>
      <c r="E151" s="100"/>
      <c r="F151" s="99"/>
      <c r="G151" s="98"/>
      <c r="H151" s="95">
        <f>SUM(H148:H150)</f>
        <v>38.617282400000008</v>
      </c>
      <c r="I151" s="94"/>
      <c r="J151" s="97"/>
      <c r="K151" s="96"/>
      <c r="L151" s="95">
        <f>SUM(L148:L150)</f>
        <v>45.290806976000006</v>
      </c>
      <c r="M151" s="94"/>
      <c r="N151" s="93">
        <f t="shared" si="58"/>
        <v>6.6735245759999984</v>
      </c>
      <c r="O151" s="92">
        <f>IF(OR(H151=0,L151=0),"",(N151/H151))</f>
        <v>0.17281186456559142</v>
      </c>
    </row>
    <row r="152" spans="2:15" s="239" customFormat="1" x14ac:dyDescent="0.3">
      <c r="B152" s="91" t="s">
        <v>83</v>
      </c>
      <c r="C152" s="53"/>
      <c r="D152" s="85" t="s">
        <v>7</v>
      </c>
      <c r="E152" s="84"/>
      <c r="F152" s="78">
        <v>3.2000000000000002E-3</v>
      </c>
      <c r="G152" s="90">
        <f>G149</f>
        <v>219.97120000000001</v>
      </c>
      <c r="H152" s="76">
        <f t="shared" ref="H152:H162" si="63">G152*F152</f>
        <v>0.70390784000000006</v>
      </c>
      <c r="I152" s="82"/>
      <c r="J152" s="78">
        <f>+$F$44</f>
        <v>3.2000000000000002E-3</v>
      </c>
      <c r="K152" s="89">
        <f>+K149</f>
        <v>219.97120000000001</v>
      </c>
      <c r="L152" s="76">
        <f t="shared" ref="L152:L162" si="64">K152*J152</f>
        <v>0.70390784000000006</v>
      </c>
      <c r="M152" s="82"/>
      <c r="N152" s="81">
        <f t="shared" si="58"/>
        <v>0</v>
      </c>
      <c r="O152" s="102">
        <f>IF(OR(H152=0,L152=0),"",(N152/H152))</f>
        <v>0</v>
      </c>
    </row>
    <row r="153" spans="2:15" s="239" customFormat="1" x14ac:dyDescent="0.3">
      <c r="B153" s="91" t="s">
        <v>84</v>
      </c>
      <c r="C153" s="53"/>
      <c r="D153" s="85" t="s">
        <v>7</v>
      </c>
      <c r="E153" s="84"/>
      <c r="F153" s="78">
        <v>2.9999999999999997E-4</v>
      </c>
      <c r="G153" s="90">
        <f>G149</f>
        <v>219.97120000000001</v>
      </c>
      <c r="H153" s="76">
        <f t="shared" si="63"/>
        <v>6.5991359999999999E-2</v>
      </c>
      <c r="I153" s="82"/>
      <c r="J153" s="78">
        <f>+$F$45</f>
        <v>2.9999999999999997E-4</v>
      </c>
      <c r="K153" s="89">
        <f>+K149</f>
        <v>219.97120000000001</v>
      </c>
      <c r="L153" s="76">
        <f t="shared" si="64"/>
        <v>6.5991359999999999E-2</v>
      </c>
      <c r="M153" s="82"/>
      <c r="N153" s="81">
        <f t="shared" si="58"/>
        <v>0</v>
      </c>
      <c r="O153" s="102">
        <f t="shared" ref="O153:O162" si="65">IF(OR(H153=0,L153=0),"",(N153/H153))</f>
        <v>0</v>
      </c>
    </row>
    <row r="154" spans="2:15" s="239" customFormat="1" x14ac:dyDescent="0.3">
      <c r="B154" s="91" t="s">
        <v>85</v>
      </c>
      <c r="C154" s="53"/>
      <c r="D154" s="85" t="s">
        <v>7</v>
      </c>
      <c r="E154" s="84"/>
      <c r="F154" s="78">
        <v>4.0000000000000002E-4</v>
      </c>
      <c r="G154" s="90">
        <f>+G149</f>
        <v>219.97120000000001</v>
      </c>
      <c r="H154" s="76">
        <f t="shared" si="63"/>
        <v>8.7988480000000008E-2</v>
      </c>
      <c r="I154" s="82"/>
      <c r="J154" s="78">
        <f>+$F$46</f>
        <v>4.0000000000000002E-4</v>
      </c>
      <c r="K154" s="89">
        <f>+K149</f>
        <v>219.97120000000001</v>
      </c>
      <c r="L154" s="76">
        <f t="shared" si="64"/>
        <v>8.7988480000000008E-2</v>
      </c>
      <c r="M154" s="82"/>
      <c r="N154" s="81">
        <f t="shared" si="58"/>
        <v>0</v>
      </c>
      <c r="O154" s="102">
        <f t="shared" si="65"/>
        <v>0</v>
      </c>
    </row>
    <row r="155" spans="2:15" s="239" customFormat="1" x14ac:dyDescent="0.3">
      <c r="B155" s="53" t="s">
        <v>86</v>
      </c>
      <c r="C155" s="53"/>
      <c r="D155" s="85" t="s">
        <v>41</v>
      </c>
      <c r="E155" s="84"/>
      <c r="F155" s="176">
        <v>0.25</v>
      </c>
      <c r="G155" s="88">
        <v>1</v>
      </c>
      <c r="H155" s="76">
        <f t="shared" si="63"/>
        <v>0.25</v>
      </c>
      <c r="I155" s="82"/>
      <c r="J155" s="78">
        <f>+$F$47</f>
        <v>0.25</v>
      </c>
      <c r="K155" s="87">
        <v>1</v>
      </c>
      <c r="L155" s="76">
        <f t="shared" si="64"/>
        <v>0.25</v>
      </c>
      <c r="M155" s="82"/>
      <c r="N155" s="81">
        <f t="shared" si="58"/>
        <v>0</v>
      </c>
      <c r="O155" s="102">
        <f t="shared" si="65"/>
        <v>0</v>
      </c>
    </row>
    <row r="156" spans="2:15" s="239" customFormat="1" x14ac:dyDescent="0.3">
      <c r="B156" s="86" t="s">
        <v>9</v>
      </c>
      <c r="C156" s="53"/>
      <c r="D156" s="85" t="s">
        <v>7</v>
      </c>
      <c r="E156" s="84"/>
      <c r="F156" s="78">
        <v>6.5000000000000002E-2</v>
      </c>
      <c r="G156" s="83">
        <f>0.65*$F126</f>
        <v>137.80000000000001</v>
      </c>
      <c r="H156" s="76">
        <f t="shared" si="63"/>
        <v>8.9570000000000007</v>
      </c>
      <c r="I156" s="82"/>
      <c r="J156" s="78">
        <f>+$F$48</f>
        <v>6.5000000000000002E-2</v>
      </c>
      <c r="K156" s="83">
        <f t="shared" ref="K156:K162" si="66">$G156</f>
        <v>137.80000000000001</v>
      </c>
      <c r="L156" s="76">
        <f t="shared" si="64"/>
        <v>8.9570000000000007</v>
      </c>
      <c r="M156" s="82"/>
      <c r="N156" s="81">
        <f t="shared" si="58"/>
        <v>0</v>
      </c>
      <c r="O156" s="102">
        <f t="shared" si="65"/>
        <v>0</v>
      </c>
    </row>
    <row r="157" spans="2:15" s="239" customFormat="1" x14ac:dyDescent="0.3">
      <c r="B157" s="86" t="s">
        <v>8</v>
      </c>
      <c r="C157" s="53"/>
      <c r="D157" s="85" t="s">
        <v>7</v>
      </c>
      <c r="E157" s="84"/>
      <c r="F157" s="78">
        <v>9.4E-2</v>
      </c>
      <c r="G157" s="83">
        <f>0.17*$F126</f>
        <v>36.04</v>
      </c>
      <c r="H157" s="76">
        <f t="shared" si="63"/>
        <v>3.3877600000000001</v>
      </c>
      <c r="I157" s="82"/>
      <c r="J157" s="78">
        <f>+$F$49</f>
        <v>9.4E-2</v>
      </c>
      <c r="K157" s="83">
        <f t="shared" si="66"/>
        <v>36.04</v>
      </c>
      <c r="L157" s="76">
        <f t="shared" si="64"/>
        <v>3.3877600000000001</v>
      </c>
      <c r="M157" s="82"/>
      <c r="N157" s="81">
        <f t="shared" si="58"/>
        <v>0</v>
      </c>
      <c r="O157" s="102">
        <f t="shared" si="65"/>
        <v>0</v>
      </c>
    </row>
    <row r="158" spans="2:15" s="239" customFormat="1" x14ac:dyDescent="0.3">
      <c r="B158" s="2" t="s">
        <v>6</v>
      </c>
      <c r="C158" s="53"/>
      <c r="D158" s="85" t="s">
        <v>7</v>
      </c>
      <c r="E158" s="84"/>
      <c r="F158" s="78">
        <v>0.13200000000000001</v>
      </c>
      <c r="G158" s="83">
        <f>0.18*$F126</f>
        <v>38.159999999999997</v>
      </c>
      <c r="H158" s="76">
        <f t="shared" si="63"/>
        <v>5.0371199999999998</v>
      </c>
      <c r="I158" s="82"/>
      <c r="J158" s="78">
        <f>+$F$50</f>
        <v>0.13200000000000001</v>
      </c>
      <c r="K158" s="83">
        <f t="shared" si="66"/>
        <v>38.159999999999997</v>
      </c>
      <c r="L158" s="76">
        <f t="shared" si="64"/>
        <v>5.0371199999999998</v>
      </c>
      <c r="M158" s="82"/>
      <c r="N158" s="81">
        <f t="shared" si="58"/>
        <v>0</v>
      </c>
      <c r="O158" s="102">
        <f t="shared" si="65"/>
        <v>0</v>
      </c>
    </row>
    <row r="159" spans="2:15" s="239" customFormat="1" x14ac:dyDescent="0.3">
      <c r="B159" s="80" t="s">
        <v>5</v>
      </c>
      <c r="C159" s="24"/>
      <c r="D159" s="85" t="s">
        <v>7</v>
      </c>
      <c r="E159" s="79"/>
      <c r="F159" s="78">
        <v>7.6999999999999999E-2</v>
      </c>
      <c r="G159" s="77">
        <v>600</v>
      </c>
      <c r="H159" s="76">
        <f t="shared" si="63"/>
        <v>46.2</v>
      </c>
      <c r="I159" s="75"/>
      <c r="J159" s="78">
        <f>+$F$51</f>
        <v>7.6999999999999999E-2</v>
      </c>
      <c r="K159" s="77">
        <f t="shared" si="66"/>
        <v>600</v>
      </c>
      <c r="L159" s="76">
        <f t="shared" si="64"/>
        <v>46.2</v>
      </c>
      <c r="M159" s="75"/>
      <c r="N159" s="74">
        <f t="shared" si="58"/>
        <v>0</v>
      </c>
      <c r="O159" s="102">
        <f t="shared" si="65"/>
        <v>0</v>
      </c>
    </row>
    <row r="160" spans="2:15" s="239" customFormat="1" x14ac:dyDescent="0.3">
      <c r="B160" s="80" t="s">
        <v>4</v>
      </c>
      <c r="C160" s="24"/>
      <c r="D160" s="85" t="s">
        <v>7</v>
      </c>
      <c r="E160" s="79"/>
      <c r="F160" s="78">
        <v>8.8999999999999996E-2</v>
      </c>
      <c r="G160" s="77">
        <v>150</v>
      </c>
      <c r="H160" s="76">
        <f t="shared" si="63"/>
        <v>13.35</v>
      </c>
      <c r="I160" s="75"/>
      <c r="J160" s="78">
        <f>+$F$52</f>
        <v>8.8999999999999996E-2</v>
      </c>
      <c r="K160" s="77">
        <f t="shared" si="66"/>
        <v>150</v>
      </c>
      <c r="L160" s="76">
        <f t="shared" si="64"/>
        <v>13.35</v>
      </c>
      <c r="M160" s="75"/>
      <c r="N160" s="74">
        <f t="shared" si="58"/>
        <v>0</v>
      </c>
      <c r="O160" s="102">
        <f t="shared" si="65"/>
        <v>0</v>
      </c>
    </row>
    <row r="161" spans="2:15" s="239" customFormat="1" x14ac:dyDescent="0.3">
      <c r="B161" s="183" t="s">
        <v>63</v>
      </c>
      <c r="C161" s="24"/>
      <c r="D161" s="85" t="s">
        <v>7</v>
      </c>
      <c r="E161" s="79"/>
      <c r="F161" s="78">
        <f>+$F$54</f>
        <v>0.1164</v>
      </c>
      <c r="G161" s="77"/>
      <c r="H161" s="76">
        <f t="shared" si="63"/>
        <v>0</v>
      </c>
      <c r="I161" s="75"/>
      <c r="J161" s="78">
        <f>+$F$54</f>
        <v>0.1164</v>
      </c>
      <c r="K161" s="77">
        <f t="shared" si="66"/>
        <v>0</v>
      </c>
      <c r="L161" s="76">
        <f t="shared" si="64"/>
        <v>0</v>
      </c>
      <c r="M161" s="75"/>
      <c r="N161" s="74">
        <f t="shared" si="58"/>
        <v>0</v>
      </c>
      <c r="O161" s="102" t="str">
        <f t="shared" si="65"/>
        <v/>
      </c>
    </row>
    <row r="162" spans="2:15" s="239" customFormat="1" ht="15" thickBot="1" x14ac:dyDescent="0.35">
      <c r="B162" s="183" t="s">
        <v>64</v>
      </c>
      <c r="C162" s="24"/>
      <c r="D162" s="85" t="s">
        <v>7</v>
      </c>
      <c r="E162" s="79"/>
      <c r="F162" s="78">
        <f>+$F$54</f>
        <v>0.1164</v>
      </c>
      <c r="G162" s="77"/>
      <c r="H162" s="76">
        <f t="shared" si="63"/>
        <v>0</v>
      </c>
      <c r="I162" s="75"/>
      <c r="J162" s="78">
        <f>+$F$54</f>
        <v>0.1164</v>
      </c>
      <c r="K162" s="77">
        <f t="shared" si="66"/>
        <v>0</v>
      </c>
      <c r="L162" s="76">
        <f t="shared" si="64"/>
        <v>0</v>
      </c>
      <c r="M162" s="75"/>
      <c r="N162" s="74">
        <f t="shared" si="58"/>
        <v>0</v>
      </c>
      <c r="O162" s="102" t="str">
        <f t="shared" si="65"/>
        <v/>
      </c>
    </row>
    <row r="163" spans="2:15" s="239" customFormat="1" ht="15" thickBot="1" x14ac:dyDescent="0.35">
      <c r="B163" s="174"/>
      <c r="C163" s="71"/>
      <c r="D163" s="72"/>
      <c r="E163" s="71"/>
      <c r="F163" s="42"/>
      <c r="G163" s="70"/>
      <c r="H163" s="40"/>
      <c r="I163" s="68"/>
      <c r="J163" s="42"/>
      <c r="K163" s="69"/>
      <c r="L163" s="40"/>
      <c r="M163" s="68"/>
      <c r="N163" s="67"/>
      <c r="O163" s="7"/>
    </row>
    <row r="164" spans="2:15" s="239" customFormat="1" x14ac:dyDescent="0.3">
      <c r="B164" s="66" t="s">
        <v>3</v>
      </c>
      <c r="C164" s="53"/>
      <c r="D164" s="53"/>
      <c r="E164" s="53"/>
      <c r="F164" s="65"/>
      <c r="G164" s="64"/>
      <c r="H164" s="61">
        <f>SUM(H152:H158,H151)</f>
        <v>57.107050080000008</v>
      </c>
      <c r="I164" s="63"/>
      <c r="J164" s="62"/>
      <c r="K164" s="62"/>
      <c r="L164" s="146">
        <f>SUM(L152:L158,L151)</f>
        <v>63.780574656000006</v>
      </c>
      <c r="M164" s="60"/>
      <c r="N164" s="199">
        <f>L164-H164</f>
        <v>6.6735245759999984</v>
      </c>
      <c r="O164" s="200">
        <f t="shared" ref="O164:O167" si="67">IF(OR(H164=0,L164=0),"",(N164/H164))</f>
        <v>0.11685990725578024</v>
      </c>
    </row>
    <row r="165" spans="2:15" s="239" customFormat="1" x14ac:dyDescent="0.3">
      <c r="B165" s="66" t="s">
        <v>65</v>
      </c>
      <c r="C165" s="53"/>
      <c r="D165" s="53"/>
      <c r="E165" s="53"/>
      <c r="F165" s="56">
        <v>-0.08</v>
      </c>
      <c r="G165" s="64"/>
      <c r="H165" s="55">
        <f>+H164*F165</f>
        <v>-4.5685640064000008</v>
      </c>
      <c r="I165" s="63"/>
      <c r="J165" s="56">
        <v>-0.08</v>
      </c>
      <c r="K165" s="64"/>
      <c r="L165" s="54">
        <f>+L164*J165</f>
        <v>-5.1024459724800009</v>
      </c>
      <c r="M165" s="60"/>
      <c r="N165" s="54">
        <f>L165-H165</f>
        <v>-0.53388196608000005</v>
      </c>
      <c r="O165" s="221">
        <f t="shared" si="67"/>
        <v>0.11685990725578027</v>
      </c>
    </row>
    <row r="166" spans="2:15" s="239" customFormat="1" x14ac:dyDescent="0.3">
      <c r="B166" s="58" t="s">
        <v>1</v>
      </c>
      <c r="C166" s="53"/>
      <c r="D166" s="53"/>
      <c r="E166" s="53"/>
      <c r="F166" s="57">
        <v>0.13</v>
      </c>
      <c r="G166" s="52"/>
      <c r="H166" s="55">
        <f>H164*F166</f>
        <v>7.4239165104000016</v>
      </c>
      <c r="I166" s="51"/>
      <c r="J166" s="56">
        <v>0.13</v>
      </c>
      <c r="K166" s="51"/>
      <c r="L166" s="54">
        <f>L164*J166</f>
        <v>8.2914747052800006</v>
      </c>
      <c r="M166" s="50"/>
      <c r="N166" s="54">
        <f>L166-H166</f>
        <v>0.86755819487999908</v>
      </c>
      <c r="O166" s="221">
        <f t="shared" si="67"/>
        <v>0.11685990725578013</v>
      </c>
    </row>
    <row r="167" spans="2:15" s="239" customFormat="1" ht="15" thickBot="1" x14ac:dyDescent="0.35">
      <c r="B167" s="347" t="s">
        <v>66</v>
      </c>
      <c r="C167" s="347"/>
      <c r="D167" s="347"/>
      <c r="E167" s="49"/>
      <c r="F167" s="48"/>
      <c r="G167" s="47"/>
      <c r="H167" s="46">
        <f>SUM(H164:H166)</f>
        <v>59.962402584000003</v>
      </c>
      <c r="I167" s="45"/>
      <c r="J167" s="45"/>
      <c r="K167" s="45"/>
      <c r="L167" s="43">
        <f>SUM(L164:L166)</f>
        <v>66.96960338880001</v>
      </c>
      <c r="M167" s="44"/>
      <c r="N167" s="43">
        <f>L167-H167</f>
        <v>7.0072008048000072</v>
      </c>
      <c r="O167" s="222">
        <f t="shared" si="67"/>
        <v>0.1168599072557804</v>
      </c>
    </row>
    <row r="168" spans="2:15" s="239" customFormat="1" ht="15" thickBot="1" x14ac:dyDescent="0.35">
      <c r="B168" s="18" t="s">
        <v>61</v>
      </c>
      <c r="C168" s="16"/>
      <c r="D168" s="17"/>
      <c r="E168" s="16"/>
      <c r="F168" s="42"/>
      <c r="G168" s="11"/>
      <c r="H168" s="40"/>
      <c r="I168" s="9"/>
      <c r="J168" s="42"/>
      <c r="K168" s="41"/>
      <c r="L168" s="189"/>
      <c r="M168" s="9"/>
      <c r="N168" s="39"/>
      <c r="O168" s="7"/>
    </row>
    <row r="169" spans="2:15" s="239" customForma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5"/>
      <c r="M169" s="1"/>
      <c r="N169" s="1"/>
      <c r="O169" s="1"/>
    </row>
    <row r="170" spans="2:15" s="239" customFormat="1" x14ac:dyDescent="0.3">
      <c r="B170" s="4" t="s">
        <v>0</v>
      </c>
      <c r="C170" s="1"/>
      <c r="D170" s="1"/>
      <c r="E170" s="1"/>
      <c r="F170" s="3">
        <v>3.7600000000000001E-2</v>
      </c>
      <c r="G170" s="1"/>
      <c r="H170" s="1"/>
      <c r="I170" s="1"/>
      <c r="J170" s="3">
        <v>3.7600000000000001E-2</v>
      </c>
      <c r="K170" s="1"/>
      <c r="L170" s="1"/>
      <c r="M170" s="1"/>
      <c r="N170" s="1"/>
      <c r="O170" s="1"/>
    </row>
    <row r="171" spans="2:15" s="239" customFormat="1" x14ac:dyDescent="0.3"/>
    <row r="172" spans="2:15" s="239" customFormat="1" ht="17.399999999999999" x14ac:dyDescent="0.3">
      <c r="B172" s="348" t="s">
        <v>34</v>
      </c>
      <c r="C172" s="348"/>
      <c r="D172" s="348"/>
      <c r="E172" s="348"/>
      <c r="F172" s="348"/>
      <c r="G172" s="348"/>
      <c r="H172" s="348"/>
      <c r="I172" s="348"/>
      <c r="J172" s="348"/>
      <c r="K172" s="348"/>
      <c r="L172" s="348"/>
      <c r="M172" s="348"/>
      <c r="N172" s="348"/>
      <c r="O172" s="348"/>
    </row>
    <row r="173" spans="2:15" s="239" customFormat="1" ht="17.399999999999999" x14ac:dyDescent="0.3">
      <c r="B173" s="348" t="s">
        <v>33</v>
      </c>
      <c r="C173" s="348"/>
      <c r="D173" s="348"/>
      <c r="E173" s="348"/>
      <c r="F173" s="348"/>
      <c r="G173" s="348"/>
      <c r="H173" s="348"/>
      <c r="I173" s="348"/>
      <c r="J173" s="348"/>
      <c r="K173" s="348"/>
      <c r="L173" s="348"/>
      <c r="M173" s="348"/>
      <c r="N173" s="348"/>
      <c r="O173" s="348"/>
    </row>
    <row r="174" spans="2:15" s="239" customForma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5" s="239" customForma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5" s="239" customFormat="1" ht="15.6" x14ac:dyDescent="0.3">
      <c r="B176" s="128" t="s">
        <v>32</v>
      </c>
      <c r="C176" s="1"/>
      <c r="D176" s="349" t="s">
        <v>54</v>
      </c>
      <c r="E176" s="349"/>
      <c r="F176" s="349"/>
      <c r="G176" s="349"/>
      <c r="H176" s="349"/>
      <c r="I176" s="349"/>
      <c r="J176" s="349"/>
      <c r="K176" s="349"/>
      <c r="L176" s="349"/>
      <c r="M176" s="349"/>
      <c r="N176" s="349"/>
      <c r="O176" s="349"/>
    </row>
    <row r="177" spans="2:15" s="239" customFormat="1" ht="15.6" x14ac:dyDescent="0.3">
      <c r="B177" s="126"/>
      <c r="C177" s="1"/>
      <c r="D177" s="125"/>
      <c r="E177" s="125"/>
      <c r="F177" s="125"/>
      <c r="G177" s="228"/>
      <c r="H177" s="228"/>
      <c r="I177" s="228"/>
      <c r="J177" s="228"/>
      <c r="K177" s="228"/>
      <c r="L177" s="228"/>
      <c r="M177" s="228"/>
      <c r="N177" s="228"/>
      <c r="O177" s="228"/>
    </row>
    <row r="178" spans="2:15" s="239" customFormat="1" ht="15.6" x14ac:dyDescent="0.3">
      <c r="B178" s="128" t="s">
        <v>31</v>
      </c>
      <c r="C178" s="1"/>
      <c r="D178" s="127" t="s">
        <v>30</v>
      </c>
      <c r="E178" s="125"/>
      <c r="F178" s="194" t="s">
        <v>94</v>
      </c>
      <c r="G178" s="228"/>
      <c r="H178" s="229"/>
      <c r="I178" s="228"/>
      <c r="J178" s="224"/>
      <c r="K178" s="228"/>
      <c r="L178" s="229"/>
      <c r="M178" s="228"/>
      <c r="N178" s="230"/>
      <c r="O178" s="231"/>
    </row>
    <row r="179" spans="2:15" s="239" customFormat="1" ht="15.6" x14ac:dyDescent="0.3">
      <c r="B179" s="126"/>
      <c r="C179" s="1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</row>
    <row r="180" spans="2:15" s="239" customFormat="1" x14ac:dyDescent="0.3">
      <c r="B180" s="2"/>
      <c r="C180" s="1"/>
      <c r="D180" s="4" t="s">
        <v>29</v>
      </c>
      <c r="E180" s="4"/>
      <c r="F180" s="124">
        <v>750</v>
      </c>
      <c r="G180" s="4" t="s">
        <v>28</v>
      </c>
      <c r="H180" s="1"/>
      <c r="I180" s="1"/>
      <c r="J180" s="1"/>
      <c r="K180" s="1"/>
      <c r="L180" s="1"/>
      <c r="M180" s="1"/>
      <c r="N180" s="1"/>
      <c r="O180" s="1"/>
    </row>
    <row r="181" spans="2:15" s="239" customFormat="1" x14ac:dyDescent="0.3"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5"/>
      <c r="M181" s="1"/>
      <c r="N181" s="1"/>
      <c r="O181" s="1"/>
    </row>
    <row r="182" spans="2:15" s="239" customFormat="1" x14ac:dyDescent="0.3">
      <c r="B182" s="2"/>
      <c r="C182" s="1"/>
      <c r="D182" s="123"/>
      <c r="E182" s="123"/>
      <c r="F182" s="350" t="s">
        <v>87</v>
      </c>
      <c r="G182" s="351"/>
      <c r="H182" s="352"/>
      <c r="I182" s="1"/>
      <c r="J182" s="353" t="s">
        <v>93</v>
      </c>
      <c r="K182" s="354"/>
      <c r="L182" s="355"/>
      <c r="M182" s="1"/>
      <c r="N182" s="350" t="s">
        <v>27</v>
      </c>
      <c r="O182" s="352"/>
    </row>
    <row r="183" spans="2:15" s="239" customFormat="1" x14ac:dyDescent="0.3">
      <c r="B183" s="2"/>
      <c r="C183" s="1"/>
      <c r="D183" s="341" t="s">
        <v>26</v>
      </c>
      <c r="E183" s="119"/>
      <c r="F183" s="122" t="s">
        <v>25</v>
      </c>
      <c r="G183" s="122" t="s">
        <v>24</v>
      </c>
      <c r="H183" s="120" t="s">
        <v>23</v>
      </c>
      <c r="I183" s="1"/>
      <c r="J183" s="201" t="s">
        <v>25</v>
      </c>
      <c r="K183" s="202" t="s">
        <v>24</v>
      </c>
      <c r="L183" s="203" t="s">
        <v>23</v>
      </c>
      <c r="M183" s="1"/>
      <c r="N183" s="343" t="s">
        <v>22</v>
      </c>
      <c r="O183" s="345" t="s">
        <v>21</v>
      </c>
    </row>
    <row r="184" spans="2:15" s="239" customFormat="1" x14ac:dyDescent="0.3">
      <c r="B184" s="2"/>
      <c r="C184" s="1"/>
      <c r="D184" s="342"/>
      <c r="E184" s="119"/>
      <c r="F184" s="118" t="s">
        <v>20</v>
      </c>
      <c r="G184" s="118"/>
      <c r="H184" s="117" t="s">
        <v>20</v>
      </c>
      <c r="I184" s="1"/>
      <c r="J184" s="204" t="s">
        <v>20</v>
      </c>
      <c r="K184" s="205"/>
      <c r="L184" s="205" t="s">
        <v>20</v>
      </c>
      <c r="M184" s="1"/>
      <c r="N184" s="344"/>
      <c r="O184" s="346"/>
    </row>
    <row r="185" spans="2:15" s="239" customFormat="1" x14ac:dyDescent="0.3">
      <c r="B185" s="240" t="s">
        <v>57</v>
      </c>
      <c r="C185" s="53"/>
      <c r="D185" s="85" t="s">
        <v>41</v>
      </c>
      <c r="E185" s="84"/>
      <c r="F185" s="139">
        <v>32.630000000000003</v>
      </c>
      <c r="G185" s="88">
        <v>1</v>
      </c>
      <c r="H185" s="103">
        <f t="shared" ref="H185:H195" si="68">G185*F185</f>
        <v>32.630000000000003</v>
      </c>
      <c r="I185" s="82"/>
      <c r="J185" s="139">
        <v>37.479999999999997</v>
      </c>
      <c r="K185" s="206">
        <v>1</v>
      </c>
      <c r="L185" s="216">
        <f t="shared" ref="L185:L186" si="69">K185*J185</f>
        <v>37.479999999999997</v>
      </c>
      <c r="M185" s="82"/>
      <c r="N185" s="81">
        <f t="shared" ref="N185:N186" si="70">L185-H185</f>
        <v>4.8499999999999943</v>
      </c>
      <c r="O185" s="102">
        <f>IF(OR(H185=0,L185=0),"",(N185/H185))</f>
        <v>0.14863622433343529</v>
      </c>
    </row>
    <row r="186" spans="2:15" s="239" customFormat="1" x14ac:dyDescent="0.3">
      <c r="B186" s="177" t="s">
        <v>73</v>
      </c>
      <c r="C186" s="53"/>
      <c r="D186" s="85" t="s">
        <v>41</v>
      </c>
      <c r="E186" s="84"/>
      <c r="F186" s="139">
        <v>0.28000000000000003</v>
      </c>
      <c r="G186" s="88">
        <v>1</v>
      </c>
      <c r="H186" s="103">
        <f t="shared" si="68"/>
        <v>0.28000000000000003</v>
      </c>
      <c r="I186" s="82"/>
      <c r="J186" s="317">
        <v>0.28000000000000003</v>
      </c>
      <c r="K186" s="206">
        <v>1</v>
      </c>
      <c r="L186" s="216">
        <f t="shared" si="69"/>
        <v>0.28000000000000003</v>
      </c>
      <c r="M186" s="82"/>
      <c r="N186" s="81">
        <f t="shared" si="70"/>
        <v>0</v>
      </c>
      <c r="O186" s="102">
        <f>IF(OR(H186=0,L186=0),"",(N186/H186))</f>
        <v>0</v>
      </c>
    </row>
    <row r="187" spans="2:15" s="239" customFormat="1" x14ac:dyDescent="0.3">
      <c r="B187" s="177" t="s">
        <v>74</v>
      </c>
      <c r="C187" s="53"/>
      <c r="D187" s="85" t="s">
        <v>41</v>
      </c>
      <c r="E187" s="84"/>
      <c r="F187" s="139">
        <v>-0.48</v>
      </c>
      <c r="G187" s="88">
        <v>1</v>
      </c>
      <c r="H187" s="103">
        <f t="shared" si="68"/>
        <v>-0.48</v>
      </c>
      <c r="I187" s="82"/>
      <c r="J187" s="317"/>
      <c r="K187" s="207">
        <v>1</v>
      </c>
      <c r="L187" s="216">
        <f>K187*J187</f>
        <v>0</v>
      </c>
      <c r="M187" s="82"/>
      <c r="N187" s="81">
        <f>L187-H187</f>
        <v>0.48</v>
      </c>
      <c r="O187" s="102" t="str">
        <f>IF(OR(H187=0,L187=0),"",(N187/H187))</f>
        <v/>
      </c>
    </row>
    <row r="188" spans="2:15" s="239" customFormat="1" x14ac:dyDescent="0.3">
      <c r="B188" s="177" t="s">
        <v>75</v>
      </c>
      <c r="C188" s="53"/>
      <c r="D188" s="85" t="s">
        <v>41</v>
      </c>
      <c r="E188" s="84"/>
      <c r="F188" s="139">
        <v>-1.48</v>
      </c>
      <c r="G188" s="88">
        <v>1</v>
      </c>
      <c r="H188" s="103">
        <f t="shared" si="68"/>
        <v>-1.48</v>
      </c>
      <c r="I188" s="82"/>
      <c r="J188" s="317"/>
      <c r="K188" s="207">
        <v>1</v>
      </c>
      <c r="L188" s="216">
        <f t="shared" ref="L188:L191" si="71">K188*J188</f>
        <v>0</v>
      </c>
      <c r="M188" s="82"/>
      <c r="N188" s="81">
        <f t="shared" ref="N188:N191" si="72">L188-H188</f>
        <v>1.48</v>
      </c>
      <c r="O188" s="102" t="str">
        <f t="shared" ref="O188:O193" si="73">IF(OR(H188=0,L188=0),"",(N188/H188))</f>
        <v/>
      </c>
    </row>
    <row r="189" spans="2:15" s="239" customFormat="1" x14ac:dyDescent="0.3">
      <c r="B189" s="177" t="s">
        <v>76</v>
      </c>
      <c r="C189" s="53"/>
      <c r="D189" s="85" t="s">
        <v>41</v>
      </c>
      <c r="E189" s="84"/>
      <c r="F189" s="139">
        <v>0.1</v>
      </c>
      <c r="G189" s="88">
        <v>1</v>
      </c>
      <c r="H189" s="103">
        <f t="shared" si="68"/>
        <v>0.1</v>
      </c>
      <c r="I189" s="82"/>
      <c r="J189" s="317">
        <v>0.1</v>
      </c>
      <c r="K189" s="207">
        <v>1</v>
      </c>
      <c r="L189" s="216">
        <f t="shared" si="71"/>
        <v>0.1</v>
      </c>
      <c r="M189" s="82"/>
      <c r="N189" s="81">
        <f t="shared" si="72"/>
        <v>0</v>
      </c>
      <c r="O189" s="102">
        <f t="shared" si="73"/>
        <v>0</v>
      </c>
    </row>
    <row r="190" spans="2:15" s="239" customFormat="1" x14ac:dyDescent="0.3">
      <c r="B190" s="177" t="s">
        <v>77</v>
      </c>
      <c r="C190" s="53"/>
      <c r="D190" s="85" t="s">
        <v>41</v>
      </c>
      <c r="E190" s="84"/>
      <c r="F190" s="139">
        <v>0.03</v>
      </c>
      <c r="G190" s="88">
        <v>1</v>
      </c>
      <c r="H190" s="103">
        <f t="shared" si="68"/>
        <v>0.03</v>
      </c>
      <c r="I190" s="82"/>
      <c r="J190" s="317">
        <v>0.03</v>
      </c>
      <c r="K190" s="207">
        <v>1</v>
      </c>
      <c r="L190" s="216">
        <f t="shared" si="71"/>
        <v>0.03</v>
      </c>
      <c r="M190" s="82"/>
      <c r="N190" s="81">
        <f t="shared" si="72"/>
        <v>0</v>
      </c>
      <c r="O190" s="102">
        <f t="shared" si="73"/>
        <v>0</v>
      </c>
    </row>
    <row r="191" spans="2:15" s="239" customFormat="1" x14ac:dyDescent="0.3">
      <c r="B191" s="177" t="s">
        <v>78</v>
      </c>
      <c r="C191" s="53"/>
      <c r="D191" s="85" t="s">
        <v>41</v>
      </c>
      <c r="E191" s="84"/>
      <c r="F191" s="139">
        <v>0.46</v>
      </c>
      <c r="G191" s="88">
        <v>1</v>
      </c>
      <c r="H191" s="103">
        <f t="shared" si="68"/>
        <v>0.46</v>
      </c>
      <c r="I191" s="82"/>
      <c r="J191" s="317">
        <v>0.46</v>
      </c>
      <c r="K191" s="207">
        <v>1</v>
      </c>
      <c r="L191" s="216">
        <f t="shared" si="71"/>
        <v>0.46</v>
      </c>
      <c r="M191" s="82"/>
      <c r="N191" s="81">
        <f t="shared" si="72"/>
        <v>0</v>
      </c>
      <c r="O191" s="102">
        <f t="shared" si="73"/>
        <v>0</v>
      </c>
    </row>
    <row r="192" spans="2:15" s="239" customFormat="1" x14ac:dyDescent="0.3">
      <c r="B192" s="238" t="s">
        <v>79</v>
      </c>
      <c r="C192" s="84"/>
      <c r="D192" s="85" t="s">
        <v>41</v>
      </c>
      <c r="E192" s="84"/>
      <c r="F192" s="139">
        <v>0.88</v>
      </c>
      <c r="G192" s="88">
        <v>1</v>
      </c>
      <c r="H192" s="103">
        <f t="shared" si="68"/>
        <v>0.88</v>
      </c>
      <c r="I192" s="105"/>
      <c r="J192" s="317">
        <v>0.88</v>
      </c>
      <c r="K192" s="206">
        <v>1</v>
      </c>
      <c r="L192" s="217">
        <f>K192*J192</f>
        <v>0.88</v>
      </c>
      <c r="M192" s="105"/>
      <c r="N192" s="179">
        <f>L192-H192</f>
        <v>0</v>
      </c>
      <c r="O192" s="180">
        <f t="shared" si="73"/>
        <v>0</v>
      </c>
    </row>
    <row r="193" spans="2:15" s="239" customFormat="1" x14ac:dyDescent="0.3">
      <c r="B193" s="238" t="s">
        <v>80</v>
      </c>
      <c r="C193" s="84"/>
      <c r="D193" s="85" t="s">
        <v>41</v>
      </c>
      <c r="E193" s="84"/>
      <c r="F193" s="139">
        <v>0.28000000000000003</v>
      </c>
      <c r="G193" s="88">
        <v>1</v>
      </c>
      <c r="H193" s="103">
        <f t="shared" si="68"/>
        <v>0.28000000000000003</v>
      </c>
      <c r="I193" s="105"/>
      <c r="J193" s="317">
        <v>0.28000000000000003</v>
      </c>
      <c r="K193" s="206">
        <v>1</v>
      </c>
      <c r="L193" s="217">
        <f>K193*J193</f>
        <v>0.28000000000000003</v>
      </c>
      <c r="M193" s="105"/>
      <c r="N193" s="179">
        <f>L193-H193</f>
        <v>0</v>
      </c>
      <c r="O193" s="180">
        <f t="shared" si="73"/>
        <v>0</v>
      </c>
    </row>
    <row r="194" spans="2:15" s="239" customFormat="1" x14ac:dyDescent="0.3">
      <c r="B194" s="240" t="s">
        <v>19</v>
      </c>
      <c r="C194" s="53"/>
      <c r="D194" s="85" t="s">
        <v>7</v>
      </c>
      <c r="E194" s="84"/>
      <c r="F194" s="140">
        <v>1.0630000000000001E-2</v>
      </c>
      <c r="G194" s="170">
        <f>F180</f>
        <v>750</v>
      </c>
      <c r="H194" s="103">
        <f t="shared" si="68"/>
        <v>7.9725000000000001</v>
      </c>
      <c r="I194" s="82"/>
      <c r="J194" s="140">
        <v>5.5300000000000002E-3</v>
      </c>
      <c r="K194" s="208">
        <f>+F180</f>
        <v>750</v>
      </c>
      <c r="L194" s="216">
        <f t="shared" ref="L194:L195" si="74">K194*J194</f>
        <v>4.1475</v>
      </c>
      <c r="M194" s="82"/>
      <c r="N194" s="81">
        <f t="shared" ref="N194:N217" si="75">L194-H194</f>
        <v>-3.8250000000000002</v>
      </c>
      <c r="O194" s="102">
        <f>IF(OR(H194=0,L194=0),"",(N194/H194))</f>
        <v>-0.47977422389463781</v>
      </c>
    </row>
    <row r="195" spans="2:15" s="239" customFormat="1" x14ac:dyDescent="0.3">
      <c r="B195" s="238" t="s">
        <v>99</v>
      </c>
      <c r="C195" s="240"/>
      <c r="D195" s="324" t="s">
        <v>7</v>
      </c>
      <c r="E195" s="238"/>
      <c r="F195" s="325">
        <v>4.0999999999999999E-4</v>
      </c>
      <c r="G195" s="170">
        <f>+F180</f>
        <v>750</v>
      </c>
      <c r="H195" s="103">
        <f t="shared" si="68"/>
        <v>0.3075</v>
      </c>
      <c r="I195" s="82"/>
      <c r="J195" s="318">
        <v>9.5E-4</v>
      </c>
      <c r="K195" s="208">
        <f>+F180</f>
        <v>750</v>
      </c>
      <c r="L195" s="216">
        <f t="shared" si="74"/>
        <v>0.71250000000000002</v>
      </c>
      <c r="M195" s="82"/>
      <c r="N195" s="81">
        <f t="shared" si="75"/>
        <v>0.40500000000000003</v>
      </c>
      <c r="O195" s="102">
        <f t="shared" ref="O195" si="76">IF(OR(H195=0,L195=0),"",(N195/H195))</f>
        <v>1.3170731707317074</v>
      </c>
    </row>
    <row r="196" spans="2:15" s="239" customFormat="1" x14ac:dyDescent="0.3">
      <c r="B196" s="116" t="s">
        <v>18</v>
      </c>
      <c r="C196" s="326"/>
      <c r="D196" s="327"/>
      <c r="E196" s="326"/>
      <c r="F196" s="328"/>
      <c r="G196" s="113"/>
      <c r="H196" s="184">
        <f>SUM(H185:H195)</f>
        <v>40.980000000000011</v>
      </c>
      <c r="I196" s="107"/>
      <c r="J196" s="319"/>
      <c r="K196" s="209"/>
      <c r="L196" s="184">
        <f>SUM(L185:L195)</f>
        <v>44.370000000000005</v>
      </c>
      <c r="M196" s="107"/>
      <c r="N196" s="93">
        <f t="shared" si="75"/>
        <v>3.3899999999999935</v>
      </c>
      <c r="O196" s="92">
        <f>IF(OR(H196=0, L196=0),"",(N196/H196))</f>
        <v>8.2723279648608899E-2</v>
      </c>
    </row>
    <row r="197" spans="2:15" s="239" customFormat="1" x14ac:dyDescent="0.3">
      <c r="B197" s="86" t="s">
        <v>17</v>
      </c>
      <c r="C197" s="240"/>
      <c r="D197" s="324" t="s">
        <v>7</v>
      </c>
      <c r="E197" s="238"/>
      <c r="F197" s="78">
        <f>+$F$54</f>
        <v>0.1164</v>
      </c>
      <c r="G197" s="144">
        <f>$F180*(1+F225)-$F180</f>
        <v>28.200000000000045</v>
      </c>
      <c r="H197" s="142">
        <f>G197*F197</f>
        <v>3.2824800000000054</v>
      </c>
      <c r="I197" s="82"/>
      <c r="J197" s="320">
        <v>0.1164</v>
      </c>
      <c r="K197" s="144">
        <f>$F180*(1+J225)-$F180</f>
        <v>28.200000000000045</v>
      </c>
      <c r="L197" s="219">
        <f>K197*J197</f>
        <v>3.2824800000000054</v>
      </c>
      <c r="M197" s="82"/>
      <c r="N197" s="81">
        <f t="shared" si="75"/>
        <v>0</v>
      </c>
      <c r="O197" s="102">
        <f t="shared" ref="O197:O202" si="77">IF(OR(H197=0,L197=0),"",(N197/H197))</f>
        <v>0</v>
      </c>
    </row>
    <row r="198" spans="2:15" s="239" customFormat="1" x14ac:dyDescent="0.3">
      <c r="B198" s="86" t="s">
        <v>95</v>
      </c>
      <c r="C198" s="240"/>
      <c r="D198" s="324" t="s">
        <v>7</v>
      </c>
      <c r="E198" s="238"/>
      <c r="F198" s="323">
        <v>-4.4380000000000003E-2</v>
      </c>
      <c r="G198" s="144">
        <f>+G197</f>
        <v>28.200000000000045</v>
      </c>
      <c r="H198" s="142">
        <f>G198*F198</f>
        <v>-1.2515160000000021</v>
      </c>
      <c r="I198" s="82"/>
      <c r="J198" s="323">
        <v>-4.4380000000000003E-2</v>
      </c>
      <c r="K198" s="144">
        <f>+G198</f>
        <v>28.200000000000045</v>
      </c>
      <c r="L198" s="219">
        <f>K198*J198</f>
        <v>-1.2515160000000021</v>
      </c>
      <c r="M198" s="82"/>
      <c r="N198" s="81">
        <f t="shared" ref="N198" si="78">L198-H198</f>
        <v>0</v>
      </c>
      <c r="O198" s="102">
        <f t="shared" ref="O198" si="79">IF(OR(H198=0,L198=0),"",(N198/H198))</f>
        <v>0</v>
      </c>
    </row>
    <row r="199" spans="2:15" s="239" customFormat="1" x14ac:dyDescent="0.3">
      <c r="B199" s="238" t="s">
        <v>96</v>
      </c>
      <c r="C199" s="238"/>
      <c r="D199" s="324" t="s">
        <v>7</v>
      </c>
      <c r="E199" s="238"/>
      <c r="F199" s="313">
        <v>-3.2000000000000002E-3</v>
      </c>
      <c r="G199" s="170">
        <f>$F180</f>
        <v>750</v>
      </c>
      <c r="H199" s="142">
        <f t="shared" ref="H199:H202" si="80">G199*F199</f>
        <v>-2.4</v>
      </c>
      <c r="I199" s="105"/>
      <c r="J199" s="318">
        <v>-5.1999999999999995E-4</v>
      </c>
      <c r="K199" s="210">
        <f>+F180</f>
        <v>750</v>
      </c>
      <c r="L199" s="219">
        <f t="shared" ref="L199:L201" si="81">K199*J199</f>
        <v>-0.38999999999999996</v>
      </c>
      <c r="M199" s="105"/>
      <c r="N199" s="81">
        <f t="shared" si="75"/>
        <v>2.0099999999999998</v>
      </c>
      <c r="O199" s="102">
        <f t="shared" si="77"/>
        <v>-0.83749999999999991</v>
      </c>
    </row>
    <row r="200" spans="2:15" s="239" customFormat="1" x14ac:dyDescent="0.3">
      <c r="B200" s="238" t="s">
        <v>97</v>
      </c>
      <c r="C200" s="238"/>
      <c r="D200" s="324" t="s">
        <v>7</v>
      </c>
      <c r="E200" s="238"/>
      <c r="F200" s="313">
        <v>6.9999999999999994E-5</v>
      </c>
      <c r="G200" s="170">
        <f>+F180</f>
        <v>750</v>
      </c>
      <c r="H200" s="142">
        <f t="shared" si="80"/>
        <v>5.2499999999999998E-2</v>
      </c>
      <c r="I200" s="105"/>
      <c r="J200" s="318">
        <v>3.0000000000000001E-5</v>
      </c>
      <c r="K200" s="210">
        <f>+F180</f>
        <v>750</v>
      </c>
      <c r="L200" s="219">
        <f t="shared" si="81"/>
        <v>2.2499999999999999E-2</v>
      </c>
      <c r="M200" s="105"/>
      <c r="N200" s="81">
        <f t="shared" si="75"/>
        <v>-0.03</v>
      </c>
      <c r="O200" s="102">
        <f t="shared" si="77"/>
        <v>-0.5714285714285714</v>
      </c>
    </row>
    <row r="201" spans="2:15" s="239" customFormat="1" x14ac:dyDescent="0.3">
      <c r="B201" s="238" t="s">
        <v>98</v>
      </c>
      <c r="C201" s="238"/>
      <c r="D201" s="324" t="s">
        <v>7</v>
      </c>
      <c r="E201" s="238"/>
      <c r="F201" s="313">
        <v>-1.1199999999999999E-3</v>
      </c>
      <c r="G201" s="170">
        <f>+F180</f>
        <v>750</v>
      </c>
      <c r="H201" s="142">
        <f t="shared" si="80"/>
        <v>-0.84</v>
      </c>
      <c r="I201" s="105"/>
      <c r="J201" s="318">
        <v>6.8000000000000005E-4</v>
      </c>
      <c r="K201" s="210">
        <f>+F180</f>
        <v>750</v>
      </c>
      <c r="L201" s="219">
        <f t="shared" si="81"/>
        <v>0.51</v>
      </c>
      <c r="M201" s="105"/>
      <c r="N201" s="81">
        <f t="shared" si="75"/>
        <v>1.35</v>
      </c>
      <c r="O201" s="102">
        <f t="shared" si="77"/>
        <v>-1.6071428571428572</v>
      </c>
    </row>
    <row r="202" spans="2:15" s="239" customFormat="1" x14ac:dyDescent="0.3">
      <c r="B202" s="238" t="s">
        <v>92</v>
      </c>
      <c r="C202" s="53"/>
      <c r="D202" s="85" t="s">
        <v>41</v>
      </c>
      <c r="E202" s="84"/>
      <c r="F202" s="289">
        <v>0.56000000000000005</v>
      </c>
      <c r="G202" s="145">
        <v>1</v>
      </c>
      <c r="H202" s="142">
        <f t="shared" si="80"/>
        <v>0.56000000000000005</v>
      </c>
      <c r="I202" s="82"/>
      <c r="J202" s="321">
        <v>0.56000000000000005</v>
      </c>
      <c r="K202" s="206">
        <v>1</v>
      </c>
      <c r="L202" s="219">
        <f>K202*J202</f>
        <v>0.56000000000000005</v>
      </c>
      <c r="M202" s="82"/>
      <c r="N202" s="81">
        <f t="shared" si="75"/>
        <v>0</v>
      </c>
      <c r="O202" s="102">
        <f t="shared" si="77"/>
        <v>0</v>
      </c>
    </row>
    <row r="203" spans="2:15" s="239" customFormat="1" x14ac:dyDescent="0.3">
      <c r="B203" s="101" t="s">
        <v>16</v>
      </c>
      <c r="C203" s="110"/>
      <c r="D203" s="110"/>
      <c r="E203" s="110"/>
      <c r="F203" s="109"/>
      <c r="G203" s="98"/>
      <c r="H203" s="95">
        <f>SUM(H197:H202)+H196</f>
        <v>40.383464000000018</v>
      </c>
      <c r="I203" s="107"/>
      <c r="J203" s="322"/>
      <c r="K203" s="211"/>
      <c r="L203" s="212">
        <f>SUM(L197:L202)+L196</f>
        <v>47.10346400000001</v>
      </c>
      <c r="M203" s="107"/>
      <c r="N203" s="93">
        <f t="shared" si="75"/>
        <v>6.7199999999999918</v>
      </c>
      <c r="O203" s="92">
        <f>IF(OR(H203=0,L203=0),"",(N203/H203))</f>
        <v>0.16640474427849947</v>
      </c>
    </row>
    <row r="204" spans="2:15" s="239" customFormat="1" x14ac:dyDescent="0.3">
      <c r="B204" s="82" t="s">
        <v>81</v>
      </c>
      <c r="C204" s="82"/>
      <c r="D204" s="85" t="s">
        <v>7</v>
      </c>
      <c r="E204" s="105"/>
      <c r="F204" s="218">
        <v>7.5900000000000004E-3</v>
      </c>
      <c r="G204" s="90">
        <f>$F180*(1+F225)</f>
        <v>778.2</v>
      </c>
      <c r="H204" s="103">
        <f>G204*F204</f>
        <v>5.9065380000000003</v>
      </c>
      <c r="I204" s="82"/>
      <c r="J204" s="318">
        <v>7.9600000000000001E-3</v>
      </c>
      <c r="K204" s="90">
        <f>$F180*(1+J225)</f>
        <v>778.2</v>
      </c>
      <c r="L204" s="216">
        <f>K204*J204</f>
        <v>6.1944720000000002</v>
      </c>
      <c r="M204" s="82"/>
      <c r="N204" s="81">
        <f t="shared" si="75"/>
        <v>0.28793399999999991</v>
      </c>
      <c r="O204" s="102">
        <f>IF(OR(H204=0,L204=0),"",(N204/H204))</f>
        <v>4.8748353096179163E-2</v>
      </c>
    </row>
    <row r="205" spans="2:15" s="239" customFormat="1" x14ac:dyDescent="0.3">
      <c r="B205" s="82" t="s">
        <v>82</v>
      </c>
      <c r="C205" s="82"/>
      <c r="D205" s="85" t="s">
        <v>7</v>
      </c>
      <c r="E205" s="105"/>
      <c r="F205" s="218">
        <v>6.1700000000000001E-3</v>
      </c>
      <c r="G205" s="90">
        <f>G204</f>
        <v>778.2</v>
      </c>
      <c r="H205" s="103">
        <f>G205*F205</f>
        <v>4.8014940000000008</v>
      </c>
      <c r="I205" s="82"/>
      <c r="J205" s="318">
        <v>7.0299999999999998E-3</v>
      </c>
      <c r="K205" s="213">
        <f>+K204</f>
        <v>778.2</v>
      </c>
      <c r="L205" s="216">
        <f>K205*J205</f>
        <v>5.4707460000000001</v>
      </c>
      <c r="M205" s="82"/>
      <c r="N205" s="81">
        <f t="shared" si="75"/>
        <v>0.66925199999999929</v>
      </c>
      <c r="O205" s="102">
        <f>IF(OR(H205=0,L205=0),"",(N205/H205))</f>
        <v>0.13938411669367892</v>
      </c>
    </row>
    <row r="206" spans="2:15" s="239" customFormat="1" x14ac:dyDescent="0.3">
      <c r="B206" s="101" t="s">
        <v>13</v>
      </c>
      <c r="C206" s="100"/>
      <c r="D206" s="100"/>
      <c r="E206" s="100"/>
      <c r="F206" s="99"/>
      <c r="G206" s="98"/>
      <c r="H206" s="95">
        <f>SUM(H203:H205)</f>
        <v>51.091496000000014</v>
      </c>
      <c r="I206" s="94"/>
      <c r="J206" s="97"/>
      <c r="K206" s="96"/>
      <c r="L206" s="95">
        <f>SUM(L203:L205)</f>
        <v>58.768682000000005</v>
      </c>
      <c r="M206" s="94"/>
      <c r="N206" s="93">
        <f t="shared" si="75"/>
        <v>7.6771859999999919</v>
      </c>
      <c r="O206" s="92">
        <f>IF(OR(H206=0,L206=0),"",(N206/H206))</f>
        <v>0.15026348024728009</v>
      </c>
    </row>
    <row r="207" spans="2:15" s="239" customFormat="1" x14ac:dyDescent="0.3">
      <c r="B207" s="91" t="s">
        <v>83</v>
      </c>
      <c r="C207" s="53"/>
      <c r="D207" s="85" t="s">
        <v>7</v>
      </c>
      <c r="E207" s="84"/>
      <c r="F207" s="78">
        <v>3.2000000000000002E-3</v>
      </c>
      <c r="G207" s="90">
        <f>G204</f>
        <v>778.2</v>
      </c>
      <c r="H207" s="76">
        <f t="shared" ref="H207:H217" si="82">G207*F207</f>
        <v>2.4902400000000005</v>
      </c>
      <c r="I207" s="82"/>
      <c r="J207" s="78">
        <f>+$F$44</f>
        <v>3.2000000000000002E-3</v>
      </c>
      <c r="K207" s="89">
        <f>+K204</f>
        <v>778.2</v>
      </c>
      <c r="L207" s="76">
        <f t="shared" ref="L207:L217" si="83">K207*J207</f>
        <v>2.4902400000000005</v>
      </c>
      <c r="M207" s="82"/>
      <c r="N207" s="81">
        <f t="shared" si="75"/>
        <v>0</v>
      </c>
      <c r="O207" s="102">
        <f>IF(OR(H207=0,L207=0),"",(N207/H207))</f>
        <v>0</v>
      </c>
    </row>
    <row r="208" spans="2:15" s="239" customFormat="1" x14ac:dyDescent="0.3">
      <c r="B208" s="91" t="s">
        <v>84</v>
      </c>
      <c r="C208" s="53"/>
      <c r="D208" s="85" t="s">
        <v>7</v>
      </c>
      <c r="E208" s="84"/>
      <c r="F208" s="78">
        <v>2.9999999999999997E-4</v>
      </c>
      <c r="G208" s="90">
        <f>G204</f>
        <v>778.2</v>
      </c>
      <c r="H208" s="76">
        <f t="shared" si="82"/>
        <v>0.23346</v>
      </c>
      <c r="I208" s="82"/>
      <c r="J208" s="78">
        <f>+$F$45</f>
        <v>2.9999999999999997E-4</v>
      </c>
      <c r="K208" s="89">
        <f>+K204</f>
        <v>778.2</v>
      </c>
      <c r="L208" s="76">
        <f t="shared" si="83"/>
        <v>0.23346</v>
      </c>
      <c r="M208" s="82"/>
      <c r="N208" s="81">
        <f t="shared" si="75"/>
        <v>0</v>
      </c>
      <c r="O208" s="102">
        <f t="shared" ref="O208:O217" si="84">IF(OR(H208=0,L208=0),"",(N208/H208))</f>
        <v>0</v>
      </c>
    </row>
    <row r="209" spans="2:18" s="239" customFormat="1" x14ac:dyDescent="0.3">
      <c r="B209" s="91" t="s">
        <v>85</v>
      </c>
      <c r="C209" s="53"/>
      <c r="D209" s="85" t="s">
        <v>7</v>
      </c>
      <c r="E209" s="84"/>
      <c r="F209" s="78">
        <v>4.0000000000000002E-4</v>
      </c>
      <c r="G209" s="90">
        <f>+G204</f>
        <v>778.2</v>
      </c>
      <c r="H209" s="76">
        <f t="shared" si="82"/>
        <v>0.31128000000000006</v>
      </c>
      <c r="I209" s="82"/>
      <c r="J209" s="78">
        <f>+$F$46</f>
        <v>4.0000000000000002E-4</v>
      </c>
      <c r="K209" s="89">
        <f>+K204</f>
        <v>778.2</v>
      </c>
      <c r="L209" s="76">
        <f t="shared" si="83"/>
        <v>0.31128000000000006</v>
      </c>
      <c r="M209" s="82"/>
      <c r="N209" s="81">
        <f t="shared" si="75"/>
        <v>0</v>
      </c>
      <c r="O209" s="102">
        <f t="shared" si="84"/>
        <v>0</v>
      </c>
    </row>
    <row r="210" spans="2:18" s="239" customFormat="1" x14ac:dyDescent="0.3">
      <c r="B210" s="53" t="s">
        <v>86</v>
      </c>
      <c r="C210" s="53"/>
      <c r="D210" s="85" t="s">
        <v>41</v>
      </c>
      <c r="E210" s="84"/>
      <c r="F210" s="176">
        <v>0.25</v>
      </c>
      <c r="G210" s="88">
        <v>1</v>
      </c>
      <c r="H210" s="76">
        <f t="shared" si="82"/>
        <v>0.25</v>
      </c>
      <c r="I210" s="82"/>
      <c r="J210" s="78">
        <f>+$F$47</f>
        <v>0.25</v>
      </c>
      <c r="K210" s="87">
        <v>1</v>
      </c>
      <c r="L210" s="76">
        <f t="shared" si="83"/>
        <v>0.25</v>
      </c>
      <c r="M210" s="82"/>
      <c r="N210" s="81">
        <f t="shared" si="75"/>
        <v>0</v>
      </c>
      <c r="O210" s="102">
        <f t="shared" si="84"/>
        <v>0</v>
      </c>
    </row>
    <row r="211" spans="2:18" s="239" customFormat="1" x14ac:dyDescent="0.3">
      <c r="B211" s="86" t="s">
        <v>9</v>
      </c>
      <c r="C211" s="53"/>
      <c r="D211" s="85" t="s">
        <v>7</v>
      </c>
      <c r="E211" s="84"/>
      <c r="F211" s="78">
        <v>6.5000000000000002E-2</v>
      </c>
      <c r="G211" s="83">
        <f>0.65*$F180</f>
        <v>487.5</v>
      </c>
      <c r="H211" s="76">
        <f t="shared" si="82"/>
        <v>31.6875</v>
      </c>
      <c r="I211" s="82"/>
      <c r="J211" s="78">
        <f>+$F$48</f>
        <v>6.5000000000000002E-2</v>
      </c>
      <c r="K211" s="83">
        <f t="shared" ref="K211:K217" si="85">$G211</f>
        <v>487.5</v>
      </c>
      <c r="L211" s="76">
        <f t="shared" si="83"/>
        <v>31.6875</v>
      </c>
      <c r="M211" s="82"/>
      <c r="N211" s="81">
        <f t="shared" si="75"/>
        <v>0</v>
      </c>
      <c r="O211" s="102">
        <f t="shared" si="84"/>
        <v>0</v>
      </c>
    </row>
    <row r="212" spans="2:18" s="239" customFormat="1" x14ac:dyDescent="0.3">
      <c r="B212" s="86" t="s">
        <v>8</v>
      </c>
      <c r="C212" s="53"/>
      <c r="D212" s="85" t="s">
        <v>7</v>
      </c>
      <c r="E212" s="84"/>
      <c r="F212" s="78">
        <v>9.4E-2</v>
      </c>
      <c r="G212" s="83">
        <f>0.17*$F180</f>
        <v>127.50000000000001</v>
      </c>
      <c r="H212" s="76">
        <f t="shared" si="82"/>
        <v>11.985000000000001</v>
      </c>
      <c r="I212" s="82"/>
      <c r="J212" s="78">
        <f>+$F$49</f>
        <v>9.4E-2</v>
      </c>
      <c r="K212" s="83">
        <f t="shared" si="85"/>
        <v>127.50000000000001</v>
      </c>
      <c r="L212" s="76">
        <f t="shared" si="83"/>
        <v>11.985000000000001</v>
      </c>
      <c r="M212" s="82"/>
      <c r="N212" s="81">
        <f t="shared" si="75"/>
        <v>0</v>
      </c>
      <c r="O212" s="102">
        <f t="shared" si="84"/>
        <v>0</v>
      </c>
    </row>
    <row r="213" spans="2:18" s="239" customFormat="1" x14ac:dyDescent="0.3">
      <c r="B213" s="2" t="s">
        <v>6</v>
      </c>
      <c r="C213" s="53"/>
      <c r="D213" s="85" t="s">
        <v>7</v>
      </c>
      <c r="E213" s="84"/>
      <c r="F213" s="78">
        <v>0.13200000000000001</v>
      </c>
      <c r="G213" s="83">
        <f>0.18*$F180</f>
        <v>135</v>
      </c>
      <c r="H213" s="76">
        <f t="shared" si="82"/>
        <v>17.82</v>
      </c>
      <c r="I213" s="82"/>
      <c r="J213" s="78">
        <f>+$F$50</f>
        <v>0.13200000000000001</v>
      </c>
      <c r="K213" s="83">
        <f t="shared" si="85"/>
        <v>135</v>
      </c>
      <c r="L213" s="76">
        <f t="shared" si="83"/>
        <v>17.82</v>
      </c>
      <c r="M213" s="82"/>
      <c r="N213" s="81">
        <f t="shared" si="75"/>
        <v>0</v>
      </c>
      <c r="O213" s="102">
        <f t="shared" si="84"/>
        <v>0</v>
      </c>
    </row>
    <row r="214" spans="2:18" s="239" customFormat="1" x14ac:dyDescent="0.3">
      <c r="B214" s="80" t="s">
        <v>5</v>
      </c>
      <c r="C214" s="24"/>
      <c r="D214" s="85" t="s">
        <v>7</v>
      </c>
      <c r="E214" s="79"/>
      <c r="F214" s="78">
        <v>7.6999999999999999E-2</v>
      </c>
      <c r="G214" s="77">
        <v>600</v>
      </c>
      <c r="H214" s="76">
        <f t="shared" si="82"/>
        <v>46.2</v>
      </c>
      <c r="I214" s="75"/>
      <c r="J214" s="78">
        <f>+$F$51</f>
        <v>7.6999999999999999E-2</v>
      </c>
      <c r="K214" s="77">
        <f t="shared" si="85"/>
        <v>600</v>
      </c>
      <c r="L214" s="76">
        <f t="shared" si="83"/>
        <v>46.2</v>
      </c>
      <c r="M214" s="75"/>
      <c r="N214" s="74">
        <f t="shared" si="75"/>
        <v>0</v>
      </c>
      <c r="O214" s="102">
        <f t="shared" si="84"/>
        <v>0</v>
      </c>
    </row>
    <row r="215" spans="2:18" s="239" customFormat="1" x14ac:dyDescent="0.3">
      <c r="B215" s="80" t="s">
        <v>4</v>
      </c>
      <c r="C215" s="24"/>
      <c r="D215" s="85" t="s">
        <v>7</v>
      </c>
      <c r="E215" s="79"/>
      <c r="F215" s="78">
        <v>8.8999999999999996E-2</v>
      </c>
      <c r="G215" s="77">
        <v>150</v>
      </c>
      <c r="H215" s="76">
        <f t="shared" si="82"/>
        <v>13.35</v>
      </c>
      <c r="I215" s="75"/>
      <c r="J215" s="78">
        <f>+$F$52</f>
        <v>8.8999999999999996E-2</v>
      </c>
      <c r="K215" s="77">
        <f t="shared" si="85"/>
        <v>150</v>
      </c>
      <c r="L215" s="76">
        <f t="shared" si="83"/>
        <v>13.35</v>
      </c>
      <c r="M215" s="75"/>
      <c r="N215" s="74">
        <f t="shared" si="75"/>
        <v>0</v>
      </c>
      <c r="O215" s="102">
        <f t="shared" si="84"/>
        <v>0</v>
      </c>
    </row>
    <row r="216" spans="2:18" s="239" customFormat="1" x14ac:dyDescent="0.3">
      <c r="B216" s="183" t="s">
        <v>63</v>
      </c>
      <c r="C216" s="24"/>
      <c r="D216" s="85" t="s">
        <v>7</v>
      </c>
      <c r="E216" s="79"/>
      <c r="F216" s="78">
        <f>+$F$54</f>
        <v>0.1164</v>
      </c>
      <c r="G216" s="77"/>
      <c r="H216" s="76">
        <f t="shared" si="82"/>
        <v>0</v>
      </c>
      <c r="I216" s="75"/>
      <c r="J216" s="78">
        <f>+$F$54</f>
        <v>0.1164</v>
      </c>
      <c r="K216" s="77">
        <f t="shared" si="85"/>
        <v>0</v>
      </c>
      <c r="L216" s="76">
        <f t="shared" si="83"/>
        <v>0</v>
      </c>
      <c r="M216" s="75"/>
      <c r="N216" s="74">
        <f t="shared" si="75"/>
        <v>0</v>
      </c>
      <c r="O216" s="102" t="str">
        <f t="shared" si="84"/>
        <v/>
      </c>
    </row>
    <row r="217" spans="2:18" s="239" customFormat="1" ht="15" thickBot="1" x14ac:dyDescent="0.35">
      <c r="B217" s="183" t="s">
        <v>64</v>
      </c>
      <c r="C217" s="24"/>
      <c r="D217" s="85" t="s">
        <v>7</v>
      </c>
      <c r="E217" s="79"/>
      <c r="F217" s="78">
        <f>+$F$54</f>
        <v>0.1164</v>
      </c>
      <c r="G217" s="77"/>
      <c r="H217" s="76">
        <f t="shared" si="82"/>
        <v>0</v>
      </c>
      <c r="I217" s="75"/>
      <c r="J217" s="78">
        <f>+$F$54</f>
        <v>0.1164</v>
      </c>
      <c r="K217" s="77">
        <f t="shared" si="85"/>
        <v>0</v>
      </c>
      <c r="L217" s="76">
        <f t="shared" si="83"/>
        <v>0</v>
      </c>
      <c r="M217" s="75"/>
      <c r="N217" s="74">
        <f t="shared" si="75"/>
        <v>0</v>
      </c>
      <c r="O217" s="102" t="str">
        <f t="shared" si="84"/>
        <v/>
      </c>
    </row>
    <row r="218" spans="2:18" s="239" customFormat="1" ht="15" thickBot="1" x14ac:dyDescent="0.35">
      <c r="B218" s="174"/>
      <c r="C218" s="71"/>
      <c r="D218" s="72"/>
      <c r="E218" s="71"/>
      <c r="F218" s="42"/>
      <c r="G218" s="70"/>
      <c r="H218" s="40"/>
      <c r="I218" s="68"/>
      <c r="J218" s="42"/>
      <c r="K218" s="69"/>
      <c r="L218" s="40"/>
      <c r="M218" s="68"/>
      <c r="N218" s="67"/>
      <c r="O218" s="7"/>
    </row>
    <row r="219" spans="2:18" s="239" customFormat="1" x14ac:dyDescent="0.3">
      <c r="B219" s="66" t="s">
        <v>3</v>
      </c>
      <c r="C219" s="53"/>
      <c r="D219" s="53"/>
      <c r="E219" s="53"/>
      <c r="F219" s="65"/>
      <c r="G219" s="64"/>
      <c r="H219" s="61">
        <f>SUM(H207:H213,H206)</f>
        <v>115.868976</v>
      </c>
      <c r="I219" s="63"/>
      <c r="J219" s="62"/>
      <c r="K219" s="62"/>
      <c r="L219" s="146">
        <f>SUM(L207:L213,L206)</f>
        <v>123.54616200000001</v>
      </c>
      <c r="M219" s="60"/>
      <c r="N219" s="199">
        <f>L219-H219</f>
        <v>7.6771860000000061</v>
      </c>
      <c r="O219" s="200">
        <f t="shared" ref="O219:O222" si="86">IF(OR(H219=0,L219=0),"",(N219/H219))</f>
        <v>6.62574768935561E-2</v>
      </c>
      <c r="R219" s="160"/>
    </row>
    <row r="220" spans="2:18" s="239" customFormat="1" x14ac:dyDescent="0.3">
      <c r="B220" s="66" t="s">
        <v>65</v>
      </c>
      <c r="C220" s="53"/>
      <c r="D220" s="53"/>
      <c r="E220" s="53"/>
      <c r="F220" s="56">
        <v>-0.08</v>
      </c>
      <c r="G220" s="64"/>
      <c r="H220" s="55">
        <f>+H219*F220</f>
        <v>-9.269518080000001</v>
      </c>
      <c r="I220" s="63"/>
      <c r="J220" s="56">
        <v>-0.08</v>
      </c>
      <c r="K220" s="64"/>
      <c r="L220" s="54">
        <f>+L219*J220</f>
        <v>-9.8836929600000012</v>
      </c>
      <c r="M220" s="60"/>
      <c r="N220" s="54">
        <f>L220-H220</f>
        <v>-0.6141748800000002</v>
      </c>
      <c r="O220" s="221">
        <f t="shared" si="86"/>
        <v>6.6257476893556058E-2</v>
      </c>
    </row>
    <row r="221" spans="2:18" s="239" customFormat="1" x14ac:dyDescent="0.3">
      <c r="B221" s="58" t="s">
        <v>1</v>
      </c>
      <c r="C221" s="53"/>
      <c r="D221" s="53"/>
      <c r="E221" s="53"/>
      <c r="F221" s="57">
        <v>0.13</v>
      </c>
      <c r="G221" s="52"/>
      <c r="H221" s="55">
        <f>H219*F221</f>
        <v>15.062966880000001</v>
      </c>
      <c r="I221" s="51"/>
      <c r="J221" s="56">
        <v>0.13</v>
      </c>
      <c r="K221" s="51"/>
      <c r="L221" s="54">
        <f>L219*J221</f>
        <v>16.061001060000002</v>
      </c>
      <c r="M221" s="50"/>
      <c r="N221" s="54">
        <f>L221-H221</f>
        <v>0.99803418000000121</v>
      </c>
      <c r="O221" s="221">
        <f t="shared" si="86"/>
        <v>6.6257476893556128E-2</v>
      </c>
    </row>
    <row r="222" spans="2:18" s="239" customFormat="1" ht="15" thickBot="1" x14ac:dyDescent="0.35">
      <c r="B222" s="347" t="s">
        <v>66</v>
      </c>
      <c r="C222" s="347"/>
      <c r="D222" s="347"/>
      <c r="E222" s="49"/>
      <c r="F222" s="48"/>
      <c r="G222" s="47"/>
      <c r="H222" s="46">
        <f>SUM(H219:H221)</f>
        <v>121.66242480000001</v>
      </c>
      <c r="I222" s="45"/>
      <c r="J222" s="45"/>
      <c r="K222" s="45"/>
      <c r="L222" s="43">
        <f>SUM(L219:L221)</f>
        <v>129.72347010000001</v>
      </c>
      <c r="M222" s="44"/>
      <c r="N222" s="237">
        <f>L222-H222</f>
        <v>8.0610453000000035</v>
      </c>
      <c r="O222" s="235">
        <f t="shared" si="86"/>
        <v>6.6257476893556072E-2</v>
      </c>
    </row>
    <row r="223" spans="2:18" s="239" customFormat="1" ht="15" thickBot="1" x14ac:dyDescent="0.35">
      <c r="B223" s="18" t="s">
        <v>61</v>
      </c>
      <c r="C223" s="16"/>
      <c r="D223" s="17"/>
      <c r="E223" s="16"/>
      <c r="F223" s="42"/>
      <c r="G223" s="11"/>
      <c r="H223" s="40"/>
      <c r="I223" s="9"/>
      <c r="J223" s="42"/>
      <c r="K223" s="41"/>
      <c r="L223" s="189"/>
      <c r="M223" s="9"/>
      <c r="N223" s="39"/>
      <c r="O223" s="7"/>
    </row>
    <row r="224" spans="2:18" s="239" customForma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5"/>
      <c r="M224" s="1"/>
      <c r="N224" s="1"/>
      <c r="O224" s="1"/>
    </row>
    <row r="225" spans="1:16" s="239" customFormat="1" x14ac:dyDescent="0.3">
      <c r="B225" s="4" t="s">
        <v>0</v>
      </c>
      <c r="C225" s="1"/>
      <c r="D225" s="1"/>
      <c r="E225" s="1"/>
      <c r="F225" s="3">
        <v>3.7600000000000001E-2</v>
      </c>
      <c r="G225" s="1"/>
      <c r="H225" s="1"/>
      <c r="I225" s="1"/>
      <c r="J225" s="3">
        <v>3.7600000000000001E-2</v>
      </c>
      <c r="K225" s="1"/>
      <c r="L225" s="1"/>
      <c r="M225" s="1"/>
      <c r="N225" s="1"/>
      <c r="O225" s="1"/>
    </row>
    <row r="226" spans="1:16" s="239" customFormat="1" x14ac:dyDescent="0.3">
      <c r="B226" s="4"/>
      <c r="C226" s="1"/>
      <c r="D226" s="1"/>
      <c r="E226" s="1"/>
      <c r="G226" s="1"/>
      <c r="H226" s="1"/>
      <c r="I226" s="1"/>
      <c r="K226" s="1"/>
      <c r="L226" s="1"/>
      <c r="M226" s="1"/>
      <c r="N226" s="1"/>
      <c r="O226" s="1"/>
    </row>
    <row r="227" spans="1:16" s="239" customFormat="1" ht="17.399999999999999" x14ac:dyDescent="0.3">
      <c r="A227" s="1"/>
      <c r="B227" s="348" t="s">
        <v>34</v>
      </c>
      <c r="C227" s="348"/>
      <c r="D227" s="348"/>
      <c r="E227" s="348"/>
      <c r="F227" s="348"/>
      <c r="G227" s="348"/>
      <c r="H227" s="348"/>
      <c r="I227" s="348"/>
      <c r="J227" s="348"/>
      <c r="K227" s="348"/>
      <c r="L227" s="348"/>
      <c r="M227" s="348"/>
      <c r="N227" s="348"/>
      <c r="O227" s="348"/>
    </row>
    <row r="228" spans="1:16" s="239" customFormat="1" ht="17.399999999999999" x14ac:dyDescent="0.3">
      <c r="A228" s="1"/>
      <c r="B228" s="348" t="s">
        <v>33</v>
      </c>
      <c r="C228" s="348"/>
      <c r="D228" s="348"/>
      <c r="E228" s="348"/>
      <c r="F228" s="348"/>
      <c r="G228" s="348"/>
      <c r="H228" s="348"/>
      <c r="I228" s="348"/>
      <c r="J228" s="348"/>
      <c r="K228" s="348"/>
      <c r="L228" s="348"/>
      <c r="M228" s="348"/>
      <c r="N228" s="348"/>
      <c r="O228" s="348"/>
    </row>
    <row r="229" spans="1:16" s="239" customForma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6" s="239" customForma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6" s="239" customFormat="1" ht="15.6" x14ac:dyDescent="0.3">
      <c r="A231" s="1"/>
      <c r="B231" s="128" t="s">
        <v>32</v>
      </c>
      <c r="C231" s="1"/>
      <c r="D231" s="349" t="s">
        <v>54</v>
      </c>
      <c r="E231" s="349"/>
      <c r="F231" s="349"/>
      <c r="G231" s="349"/>
      <c r="H231" s="349"/>
      <c r="I231" s="349"/>
      <c r="J231" s="349"/>
      <c r="K231" s="349"/>
      <c r="L231" s="349"/>
      <c r="M231" s="349"/>
      <c r="N231" s="349"/>
      <c r="O231" s="349"/>
    </row>
    <row r="232" spans="1:16" s="239" customFormat="1" ht="15.6" x14ac:dyDescent="0.3">
      <c r="A232" s="1"/>
      <c r="B232" s="126"/>
      <c r="C232" s="1"/>
      <c r="D232" s="125"/>
      <c r="E232" s="125"/>
      <c r="F232" s="125"/>
      <c r="G232" s="228"/>
      <c r="H232" s="228"/>
      <c r="I232" s="228"/>
      <c r="J232" s="228"/>
      <c r="K232" s="228"/>
      <c r="L232" s="228"/>
      <c r="M232" s="228"/>
      <c r="N232" s="228"/>
      <c r="O232" s="228"/>
      <c r="P232" s="224"/>
    </row>
    <row r="233" spans="1:16" s="239" customFormat="1" ht="15.6" x14ac:dyDescent="0.3">
      <c r="A233" s="1"/>
      <c r="B233" s="128" t="s">
        <v>31</v>
      </c>
      <c r="C233" s="1"/>
      <c r="D233" s="127" t="s">
        <v>30</v>
      </c>
      <c r="E233" s="125"/>
      <c r="F233" s="194" t="s">
        <v>94</v>
      </c>
      <c r="G233" s="228"/>
      <c r="H233" s="229"/>
      <c r="I233" s="228"/>
      <c r="J233" s="224"/>
      <c r="K233" s="228"/>
      <c r="L233" s="229"/>
      <c r="M233" s="228"/>
      <c r="N233" s="230"/>
      <c r="O233" s="231"/>
      <c r="P233" s="224"/>
    </row>
    <row r="234" spans="1:16" s="239" customFormat="1" ht="15.6" x14ac:dyDescent="0.3">
      <c r="A234" s="1"/>
      <c r="B234" s="126"/>
      <c r="C234" s="1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</row>
    <row r="235" spans="1:16" s="239" customFormat="1" x14ac:dyDescent="0.3">
      <c r="A235" s="1"/>
      <c r="B235" s="2"/>
      <c r="C235" s="1"/>
      <c r="D235" s="4" t="s">
        <v>29</v>
      </c>
      <c r="E235" s="4"/>
      <c r="F235" s="124">
        <v>650</v>
      </c>
      <c r="G235" s="4" t="s">
        <v>28</v>
      </c>
      <c r="H235" s="1"/>
      <c r="I235" s="1"/>
      <c r="J235" s="1"/>
      <c r="K235" s="1"/>
      <c r="L235" s="1"/>
      <c r="M235" s="1"/>
      <c r="N235" s="1"/>
      <c r="O235" s="1"/>
    </row>
    <row r="236" spans="1:16" s="239" customFormat="1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5"/>
      <c r="M236" s="1"/>
      <c r="N236" s="1"/>
      <c r="O236" s="1"/>
    </row>
    <row r="237" spans="1:16" s="239" customFormat="1" x14ac:dyDescent="0.3">
      <c r="A237" s="1"/>
      <c r="B237" s="2"/>
      <c r="C237" s="1"/>
      <c r="D237" s="123"/>
      <c r="E237" s="123"/>
      <c r="F237" s="350" t="s">
        <v>87</v>
      </c>
      <c r="G237" s="351"/>
      <c r="H237" s="352"/>
      <c r="I237" s="1"/>
      <c r="J237" s="353" t="s">
        <v>93</v>
      </c>
      <c r="K237" s="354"/>
      <c r="L237" s="355"/>
      <c r="M237" s="1"/>
      <c r="N237" s="350" t="s">
        <v>27</v>
      </c>
      <c r="O237" s="352"/>
    </row>
    <row r="238" spans="1:16" s="239" customFormat="1" ht="15" customHeight="1" x14ac:dyDescent="0.3">
      <c r="A238" s="1"/>
      <c r="B238" s="2"/>
      <c r="C238" s="1"/>
      <c r="D238" s="341" t="s">
        <v>26</v>
      </c>
      <c r="E238" s="119"/>
      <c r="F238" s="122" t="s">
        <v>25</v>
      </c>
      <c r="G238" s="122" t="s">
        <v>24</v>
      </c>
      <c r="H238" s="120" t="s">
        <v>23</v>
      </c>
      <c r="I238" s="1"/>
      <c r="J238" s="201" t="s">
        <v>25</v>
      </c>
      <c r="K238" s="202" t="s">
        <v>24</v>
      </c>
      <c r="L238" s="203" t="s">
        <v>23</v>
      </c>
      <c r="M238" s="1"/>
      <c r="N238" s="343" t="s">
        <v>22</v>
      </c>
      <c r="O238" s="345" t="s">
        <v>21</v>
      </c>
    </row>
    <row r="239" spans="1:16" s="239" customFormat="1" x14ac:dyDescent="0.3">
      <c r="A239" s="1"/>
      <c r="B239" s="2"/>
      <c r="C239" s="1"/>
      <c r="D239" s="342"/>
      <c r="E239" s="119"/>
      <c r="F239" s="118" t="s">
        <v>20</v>
      </c>
      <c r="G239" s="118"/>
      <c r="H239" s="117" t="s">
        <v>20</v>
      </c>
      <c r="I239" s="1"/>
      <c r="J239" s="204" t="s">
        <v>20</v>
      </c>
      <c r="K239" s="205"/>
      <c r="L239" s="205" t="s">
        <v>20</v>
      </c>
      <c r="M239" s="1"/>
      <c r="N239" s="344"/>
      <c r="O239" s="346"/>
    </row>
    <row r="240" spans="1:16" s="239" customFormat="1" x14ac:dyDescent="0.3">
      <c r="A240" s="1"/>
      <c r="B240" s="53" t="s">
        <v>57</v>
      </c>
      <c r="C240" s="53"/>
      <c r="D240" s="85" t="s">
        <v>41</v>
      </c>
      <c r="E240" s="84"/>
      <c r="F240" s="139">
        <v>32.630000000000003</v>
      </c>
      <c r="G240" s="88">
        <v>1</v>
      </c>
      <c r="H240" s="103">
        <f t="shared" ref="H240" si="87">G240*F240</f>
        <v>32.630000000000003</v>
      </c>
      <c r="I240" s="82"/>
      <c r="J240" s="139">
        <v>37.479999999999997</v>
      </c>
      <c r="K240" s="206">
        <v>1</v>
      </c>
      <c r="L240" s="216">
        <f t="shared" ref="L240" si="88">K240*J240</f>
        <v>37.479999999999997</v>
      </c>
      <c r="M240" s="82"/>
      <c r="N240" s="81">
        <f t="shared" ref="N240" si="89">L240-H240</f>
        <v>4.8499999999999943</v>
      </c>
      <c r="O240" s="102">
        <f>IF(OR(H240=0,L240=0),"",(N240/H240))</f>
        <v>0.14863622433343529</v>
      </c>
    </row>
    <row r="241" spans="1:15" s="239" customFormat="1" x14ac:dyDescent="0.3">
      <c r="A241" s="1"/>
      <c r="B241" s="177" t="s">
        <v>73</v>
      </c>
      <c r="C241" s="53"/>
      <c r="D241" s="85" t="s">
        <v>41</v>
      </c>
      <c r="E241" s="84"/>
      <c r="F241" s="139">
        <v>0.28000000000000003</v>
      </c>
      <c r="G241" s="88">
        <v>1</v>
      </c>
      <c r="H241" s="103">
        <f t="shared" ref="H241:H250" si="90">G241*F241</f>
        <v>0.28000000000000003</v>
      </c>
      <c r="I241" s="82"/>
      <c r="J241" s="317">
        <v>0.28000000000000003</v>
      </c>
      <c r="K241" s="206">
        <v>1</v>
      </c>
      <c r="L241" s="216">
        <f t="shared" ref="L241" si="91">K241*J241</f>
        <v>0.28000000000000003</v>
      </c>
      <c r="M241" s="82"/>
      <c r="N241" s="81">
        <f t="shared" ref="N241" si="92">L241-H241</f>
        <v>0</v>
      </c>
      <c r="O241" s="102">
        <f>IF(OR(H241=0,L241=0),"",(N241/H241))</f>
        <v>0</v>
      </c>
    </row>
    <row r="242" spans="1:15" s="239" customFormat="1" x14ac:dyDescent="0.3">
      <c r="A242" s="1"/>
      <c r="B242" s="177" t="s">
        <v>74</v>
      </c>
      <c r="C242" s="53"/>
      <c r="D242" s="85" t="s">
        <v>41</v>
      </c>
      <c r="E242" s="84"/>
      <c r="F242" s="139">
        <v>-0.48</v>
      </c>
      <c r="G242" s="88">
        <v>1</v>
      </c>
      <c r="H242" s="103">
        <f t="shared" si="90"/>
        <v>-0.48</v>
      </c>
      <c r="I242" s="82"/>
      <c r="J242" s="317"/>
      <c r="K242" s="207">
        <v>1</v>
      </c>
      <c r="L242" s="216">
        <f>K242*J242</f>
        <v>0</v>
      </c>
      <c r="M242" s="82"/>
      <c r="N242" s="81">
        <f>L242-H242</f>
        <v>0.48</v>
      </c>
      <c r="O242" s="102" t="str">
        <f>IF(OR(H242=0,L242=0),"",(N242/H242))</f>
        <v/>
      </c>
    </row>
    <row r="243" spans="1:15" s="239" customFormat="1" x14ac:dyDescent="0.3">
      <c r="A243" s="1"/>
      <c r="B243" s="177" t="s">
        <v>75</v>
      </c>
      <c r="C243" s="53"/>
      <c r="D243" s="85" t="s">
        <v>41</v>
      </c>
      <c r="E243" s="84"/>
      <c r="F243" s="139">
        <v>-1.48</v>
      </c>
      <c r="G243" s="88">
        <v>1</v>
      </c>
      <c r="H243" s="103">
        <f t="shared" si="90"/>
        <v>-1.48</v>
      </c>
      <c r="I243" s="82"/>
      <c r="J243" s="317"/>
      <c r="K243" s="207">
        <v>1</v>
      </c>
      <c r="L243" s="216">
        <f t="shared" ref="L243:L246" si="93">K243*J243</f>
        <v>0</v>
      </c>
      <c r="M243" s="82"/>
      <c r="N243" s="81">
        <f t="shared" ref="N243:N246" si="94">L243-H243</f>
        <v>1.48</v>
      </c>
      <c r="O243" s="102" t="str">
        <f t="shared" ref="O243:O248" si="95">IF(OR(H243=0,L243=0),"",(N243/H243))</f>
        <v/>
      </c>
    </row>
    <row r="244" spans="1:15" s="239" customFormat="1" x14ac:dyDescent="0.3">
      <c r="A244" s="1"/>
      <c r="B244" s="177" t="s">
        <v>76</v>
      </c>
      <c r="C244" s="53"/>
      <c r="D244" s="85" t="s">
        <v>41</v>
      </c>
      <c r="E244" s="84"/>
      <c r="F244" s="139">
        <v>0.1</v>
      </c>
      <c r="G244" s="88">
        <v>1</v>
      </c>
      <c r="H244" s="103">
        <f t="shared" si="90"/>
        <v>0.1</v>
      </c>
      <c r="I244" s="82"/>
      <c r="J244" s="317">
        <v>0.1</v>
      </c>
      <c r="K244" s="207">
        <v>1</v>
      </c>
      <c r="L244" s="216">
        <f t="shared" si="93"/>
        <v>0.1</v>
      </c>
      <c r="M244" s="82"/>
      <c r="N244" s="81">
        <f t="shared" si="94"/>
        <v>0</v>
      </c>
      <c r="O244" s="102">
        <f t="shared" si="95"/>
        <v>0</v>
      </c>
    </row>
    <row r="245" spans="1:15" s="239" customFormat="1" x14ac:dyDescent="0.3">
      <c r="A245" s="1"/>
      <c r="B245" s="177" t="s">
        <v>77</v>
      </c>
      <c r="C245" s="53"/>
      <c r="D245" s="85" t="s">
        <v>41</v>
      </c>
      <c r="E245" s="84"/>
      <c r="F245" s="139">
        <v>0.03</v>
      </c>
      <c r="G245" s="88">
        <v>1</v>
      </c>
      <c r="H245" s="103">
        <f t="shared" si="90"/>
        <v>0.03</v>
      </c>
      <c r="I245" s="82"/>
      <c r="J245" s="317">
        <v>0.03</v>
      </c>
      <c r="K245" s="207">
        <v>1</v>
      </c>
      <c r="L245" s="216">
        <f t="shared" si="93"/>
        <v>0.03</v>
      </c>
      <c r="M245" s="82"/>
      <c r="N245" s="81">
        <f t="shared" si="94"/>
        <v>0</v>
      </c>
      <c r="O245" s="102">
        <f t="shared" si="95"/>
        <v>0</v>
      </c>
    </row>
    <row r="246" spans="1:15" s="239" customFormat="1" x14ac:dyDescent="0.3">
      <c r="A246" s="1"/>
      <c r="B246" s="177" t="s">
        <v>78</v>
      </c>
      <c r="C246" s="53"/>
      <c r="D246" s="85" t="s">
        <v>41</v>
      </c>
      <c r="E246" s="84"/>
      <c r="F246" s="139">
        <v>0.46</v>
      </c>
      <c r="G246" s="88">
        <v>1</v>
      </c>
      <c r="H246" s="103">
        <f t="shared" si="90"/>
        <v>0.46</v>
      </c>
      <c r="I246" s="82"/>
      <c r="J246" s="317">
        <v>0.46</v>
      </c>
      <c r="K246" s="207">
        <v>1</v>
      </c>
      <c r="L246" s="216">
        <f t="shared" si="93"/>
        <v>0.46</v>
      </c>
      <c r="M246" s="82"/>
      <c r="N246" s="81">
        <f t="shared" si="94"/>
        <v>0</v>
      </c>
      <c r="O246" s="102">
        <f t="shared" si="95"/>
        <v>0</v>
      </c>
    </row>
    <row r="247" spans="1:15" s="181" customFormat="1" x14ac:dyDescent="0.3">
      <c r="A247" s="112"/>
      <c r="B247" s="84" t="s">
        <v>79</v>
      </c>
      <c r="C247" s="84"/>
      <c r="D247" s="85" t="s">
        <v>41</v>
      </c>
      <c r="E247" s="84"/>
      <c r="F247" s="139">
        <v>0.88</v>
      </c>
      <c r="G247" s="88">
        <v>1</v>
      </c>
      <c r="H247" s="103">
        <f t="shared" si="90"/>
        <v>0.88</v>
      </c>
      <c r="I247" s="105"/>
      <c r="J247" s="140">
        <v>0.88</v>
      </c>
      <c r="K247" s="206">
        <v>1</v>
      </c>
      <c r="L247" s="217">
        <f>K247*J247</f>
        <v>0.88</v>
      </c>
      <c r="M247" s="105"/>
      <c r="N247" s="179">
        <f>L247-H247</f>
        <v>0</v>
      </c>
      <c r="O247" s="180">
        <f t="shared" si="95"/>
        <v>0</v>
      </c>
    </row>
    <row r="248" spans="1:15" s="181" customFormat="1" x14ac:dyDescent="0.3">
      <c r="A248" s="112"/>
      <c r="B248" s="84" t="s">
        <v>80</v>
      </c>
      <c r="C248" s="84"/>
      <c r="D248" s="85" t="s">
        <v>41</v>
      </c>
      <c r="E248" s="84"/>
      <c r="F248" s="139">
        <v>0.28000000000000003</v>
      </c>
      <c r="G248" s="88">
        <v>1</v>
      </c>
      <c r="H248" s="103">
        <f t="shared" si="90"/>
        <v>0.28000000000000003</v>
      </c>
      <c r="I248" s="105"/>
      <c r="J248" s="317">
        <v>0.28000000000000003</v>
      </c>
      <c r="K248" s="206">
        <v>1</v>
      </c>
      <c r="L248" s="217">
        <f>K248*J248</f>
        <v>0.28000000000000003</v>
      </c>
      <c r="M248" s="105"/>
      <c r="N248" s="179">
        <f>L248-H248</f>
        <v>0</v>
      </c>
      <c r="O248" s="180">
        <f t="shared" si="95"/>
        <v>0</v>
      </c>
    </row>
    <row r="249" spans="1:15" s="239" customFormat="1" x14ac:dyDescent="0.3">
      <c r="A249" s="1"/>
      <c r="B249" s="53" t="s">
        <v>19</v>
      </c>
      <c r="C249" s="53"/>
      <c r="D249" s="85" t="s">
        <v>7</v>
      </c>
      <c r="E249" s="84"/>
      <c r="F249" s="140">
        <v>1.0630000000000001E-2</v>
      </c>
      <c r="G249" s="170">
        <f>F235</f>
        <v>650</v>
      </c>
      <c r="H249" s="103">
        <f t="shared" si="90"/>
        <v>6.9095000000000004</v>
      </c>
      <c r="I249" s="82"/>
      <c r="J249" s="140">
        <v>5.5300000000000002E-3</v>
      </c>
      <c r="K249" s="208">
        <f>+F235</f>
        <v>650</v>
      </c>
      <c r="L249" s="216">
        <f t="shared" ref="L249:L250" si="96">K249*J249</f>
        <v>3.5945</v>
      </c>
      <c r="M249" s="82"/>
      <c r="N249" s="81">
        <f t="shared" ref="N249:N272" si="97">L249-H249</f>
        <v>-3.3150000000000004</v>
      </c>
      <c r="O249" s="102">
        <f>IF(OR(H249=0,L249=0),"",(N249/H249))</f>
        <v>-0.47977422389463786</v>
      </c>
    </row>
    <row r="250" spans="1:15" s="239" customFormat="1" x14ac:dyDescent="0.3">
      <c r="A250" s="1"/>
      <c r="B250" s="238" t="s">
        <v>99</v>
      </c>
      <c r="C250" s="53"/>
      <c r="D250" s="85" t="s">
        <v>7</v>
      </c>
      <c r="E250" s="84"/>
      <c r="F250" s="140">
        <v>4.0999999999999999E-4</v>
      </c>
      <c r="G250" s="170">
        <f>+F235</f>
        <v>650</v>
      </c>
      <c r="H250" s="103">
        <f t="shared" si="90"/>
        <v>0.26650000000000001</v>
      </c>
      <c r="I250" s="82"/>
      <c r="J250" s="318">
        <v>9.5E-4</v>
      </c>
      <c r="K250" s="208">
        <f>+F235</f>
        <v>650</v>
      </c>
      <c r="L250" s="216">
        <f t="shared" si="96"/>
        <v>0.61750000000000005</v>
      </c>
      <c r="M250" s="82"/>
      <c r="N250" s="81">
        <f t="shared" si="97"/>
        <v>0.35100000000000003</v>
      </c>
      <c r="O250" s="102">
        <f t="shared" ref="O250" si="98">IF(OR(H250=0,L250=0),"",(N250/H250))</f>
        <v>1.3170731707317074</v>
      </c>
    </row>
    <row r="251" spans="1:15" s="239" customFormat="1" x14ac:dyDescent="0.3">
      <c r="A251" s="112"/>
      <c r="B251" s="116" t="s">
        <v>18</v>
      </c>
      <c r="C251" s="100"/>
      <c r="D251" s="115"/>
      <c r="E251" s="100"/>
      <c r="F251" s="114"/>
      <c r="G251" s="113"/>
      <c r="H251" s="184">
        <f>SUM(H240:H250)</f>
        <v>39.876000000000012</v>
      </c>
      <c r="I251" s="107"/>
      <c r="J251" s="319"/>
      <c r="K251" s="209"/>
      <c r="L251" s="184">
        <f>SUM(L240:L250)</f>
        <v>43.722000000000001</v>
      </c>
      <c r="M251" s="107"/>
      <c r="N251" s="93">
        <f t="shared" si="97"/>
        <v>3.8459999999999894</v>
      </c>
      <c r="O251" s="92">
        <f>IF(OR(H251=0, L251=0),"",(N251/H251))</f>
        <v>9.6448991874811624E-2</v>
      </c>
    </row>
    <row r="252" spans="1:15" s="239" customFormat="1" x14ac:dyDescent="0.3">
      <c r="A252" s="1"/>
      <c r="B252" s="86" t="s">
        <v>17</v>
      </c>
      <c r="C252" s="53"/>
      <c r="D252" s="85" t="s">
        <v>7</v>
      </c>
      <c r="E252" s="84"/>
      <c r="F252" s="78">
        <f>+$F$54</f>
        <v>0.1164</v>
      </c>
      <c r="G252" s="144">
        <f>$F235*(1+F280)-$F235</f>
        <v>24.440000000000055</v>
      </c>
      <c r="H252" s="142">
        <f>G252*F252</f>
        <v>2.8448160000000065</v>
      </c>
      <c r="I252" s="82"/>
      <c r="J252" s="320">
        <v>0.1164</v>
      </c>
      <c r="K252" s="144">
        <f>$F235*(1+J280)-$F235</f>
        <v>24.440000000000055</v>
      </c>
      <c r="L252" s="219">
        <f>K252*J252</f>
        <v>2.8448160000000065</v>
      </c>
      <c r="M252" s="82"/>
      <c r="N252" s="81">
        <f t="shared" si="97"/>
        <v>0</v>
      </c>
      <c r="O252" s="102">
        <f t="shared" ref="O252:O257" si="99">IF(OR(H252=0,L252=0),"",(N252/H252))</f>
        <v>0</v>
      </c>
    </row>
    <row r="253" spans="1:15" s="239" customFormat="1" x14ac:dyDescent="0.3">
      <c r="A253" s="1"/>
      <c r="B253" s="86" t="s">
        <v>95</v>
      </c>
      <c r="C253" s="53"/>
      <c r="D253" s="85" t="s">
        <v>7</v>
      </c>
      <c r="E253" s="84"/>
      <c r="F253" s="307">
        <f>+$F$198</f>
        <v>-4.4380000000000003E-2</v>
      </c>
      <c r="G253" s="144">
        <f>+G252</f>
        <v>24.440000000000055</v>
      </c>
      <c r="H253" s="142">
        <f>G253*F253</f>
        <v>-1.0846472000000025</v>
      </c>
      <c r="I253" s="82"/>
      <c r="J253" s="323">
        <v>-4.4380000000000003E-2</v>
      </c>
      <c r="K253" s="192">
        <f>+G253</f>
        <v>24.440000000000055</v>
      </c>
      <c r="L253" s="219">
        <f>K253*J253</f>
        <v>-1.0846472000000025</v>
      </c>
      <c r="M253" s="82"/>
      <c r="N253" s="81">
        <f t="shared" ref="N253" si="100">L253-H253</f>
        <v>0</v>
      </c>
      <c r="O253" s="102">
        <f t="shared" ref="O253" si="101">IF(OR(H253=0,L253=0),"",(N253/H253))</f>
        <v>0</v>
      </c>
    </row>
    <row r="254" spans="1:15" s="181" customFormat="1" x14ac:dyDescent="0.3">
      <c r="A254" s="112"/>
      <c r="B254" s="238" t="s">
        <v>96</v>
      </c>
      <c r="C254" s="84"/>
      <c r="D254" s="85" t="s">
        <v>7</v>
      </c>
      <c r="E254" s="84"/>
      <c r="F254" s="232">
        <v>-3.2000000000000002E-3</v>
      </c>
      <c r="G254" s="170">
        <f>$F235</f>
        <v>650</v>
      </c>
      <c r="H254" s="142">
        <f t="shared" ref="H254:H257" si="102">G254*F254</f>
        <v>-2.08</v>
      </c>
      <c r="I254" s="105"/>
      <c r="J254" s="318">
        <v>-5.1999999999999995E-4</v>
      </c>
      <c r="K254" s="210">
        <f>+F235</f>
        <v>650</v>
      </c>
      <c r="L254" s="219">
        <f t="shared" ref="L254:L256" si="103">K254*J254</f>
        <v>-0.33799999999999997</v>
      </c>
      <c r="M254" s="105"/>
      <c r="N254" s="81">
        <f t="shared" si="97"/>
        <v>1.742</v>
      </c>
      <c r="O254" s="102">
        <f t="shared" si="99"/>
        <v>-0.83750000000000002</v>
      </c>
    </row>
    <row r="255" spans="1:15" s="181" customFormat="1" x14ac:dyDescent="0.3">
      <c r="A255" s="112"/>
      <c r="B255" s="238" t="s">
        <v>97</v>
      </c>
      <c r="C255" s="84"/>
      <c r="D255" s="85" t="s">
        <v>7</v>
      </c>
      <c r="E255" s="84"/>
      <c r="F255" s="232">
        <v>6.9999999999999994E-5</v>
      </c>
      <c r="G255" s="170">
        <f>+F235</f>
        <v>650</v>
      </c>
      <c r="H255" s="142">
        <f t="shared" si="102"/>
        <v>4.5499999999999999E-2</v>
      </c>
      <c r="I255" s="105"/>
      <c r="J255" s="318">
        <v>3.0000000000000001E-5</v>
      </c>
      <c r="K255" s="210">
        <f>+F235</f>
        <v>650</v>
      </c>
      <c r="L255" s="219">
        <f t="shared" si="103"/>
        <v>1.95E-2</v>
      </c>
      <c r="M255" s="105"/>
      <c r="N255" s="81">
        <f t="shared" si="97"/>
        <v>-2.5999999999999999E-2</v>
      </c>
      <c r="O255" s="102">
        <f t="shared" si="99"/>
        <v>-0.5714285714285714</v>
      </c>
    </row>
    <row r="256" spans="1:15" s="181" customFormat="1" x14ac:dyDescent="0.3">
      <c r="A256" s="112"/>
      <c r="B256" s="238" t="s">
        <v>98</v>
      </c>
      <c r="C256" s="84"/>
      <c r="D256" s="85" t="s">
        <v>7</v>
      </c>
      <c r="E256" s="84"/>
      <c r="F256" s="232">
        <v>-1.1199999999999999E-3</v>
      </c>
      <c r="G256" s="170">
        <f>+F235</f>
        <v>650</v>
      </c>
      <c r="H256" s="142">
        <f t="shared" si="102"/>
        <v>-0.72799999999999998</v>
      </c>
      <c r="I256" s="105"/>
      <c r="J256" s="318">
        <v>6.8000000000000005E-4</v>
      </c>
      <c r="K256" s="210">
        <f>+F235</f>
        <v>650</v>
      </c>
      <c r="L256" s="219">
        <f t="shared" si="103"/>
        <v>0.44200000000000006</v>
      </c>
      <c r="M256" s="105"/>
      <c r="N256" s="81">
        <f t="shared" si="97"/>
        <v>1.17</v>
      </c>
      <c r="O256" s="102">
        <f t="shared" si="99"/>
        <v>-1.607142857142857</v>
      </c>
    </row>
    <row r="257" spans="1:15" s="239" customFormat="1" x14ac:dyDescent="0.3">
      <c r="A257" s="1"/>
      <c r="B257" s="238" t="s">
        <v>92</v>
      </c>
      <c r="C257" s="53"/>
      <c r="D257" s="85" t="s">
        <v>41</v>
      </c>
      <c r="E257" s="84"/>
      <c r="F257" s="289">
        <v>0.56000000000000005</v>
      </c>
      <c r="G257" s="145">
        <v>1</v>
      </c>
      <c r="H257" s="142">
        <f t="shared" si="102"/>
        <v>0.56000000000000005</v>
      </c>
      <c r="I257" s="82"/>
      <c r="J257" s="321">
        <v>0.56000000000000005</v>
      </c>
      <c r="K257" s="206">
        <v>1</v>
      </c>
      <c r="L257" s="219">
        <f>K257*J257</f>
        <v>0.56000000000000005</v>
      </c>
      <c r="M257" s="82"/>
      <c r="N257" s="81">
        <f t="shared" si="97"/>
        <v>0</v>
      </c>
      <c r="O257" s="102">
        <f t="shared" si="99"/>
        <v>0</v>
      </c>
    </row>
    <row r="258" spans="1:15" s="239" customFormat="1" x14ac:dyDescent="0.3">
      <c r="A258" s="1"/>
      <c r="B258" s="101" t="s">
        <v>16</v>
      </c>
      <c r="C258" s="110"/>
      <c r="D258" s="110"/>
      <c r="E258" s="110"/>
      <c r="F258" s="109"/>
      <c r="G258" s="98"/>
      <c r="H258" s="95">
        <f>SUM(H252:H257)+H251</f>
        <v>39.433668800000014</v>
      </c>
      <c r="I258" s="107"/>
      <c r="J258" s="322"/>
      <c r="K258" s="211"/>
      <c r="L258" s="212">
        <f>SUM(L252:L257)+L251</f>
        <v>46.165668800000006</v>
      </c>
      <c r="M258" s="107"/>
      <c r="N258" s="93">
        <f t="shared" si="97"/>
        <v>6.7319999999999922</v>
      </c>
      <c r="O258" s="92">
        <f>IF(OR(H258=0,L258=0),"",(N258/H258))</f>
        <v>0.17071705993534109</v>
      </c>
    </row>
    <row r="259" spans="1:15" s="239" customFormat="1" x14ac:dyDescent="0.3">
      <c r="A259" s="1"/>
      <c r="B259" s="82" t="s">
        <v>81</v>
      </c>
      <c r="C259" s="82"/>
      <c r="D259" s="85" t="s">
        <v>7</v>
      </c>
      <c r="E259" s="105"/>
      <c r="F259" s="218">
        <v>7.5900000000000004E-3</v>
      </c>
      <c r="G259" s="90">
        <f>$F235*(1+F280)</f>
        <v>674.44</v>
      </c>
      <c r="H259" s="103">
        <f>G259*F259</f>
        <v>5.1189996000000004</v>
      </c>
      <c r="I259" s="82"/>
      <c r="J259" s="318">
        <v>7.9600000000000001E-3</v>
      </c>
      <c r="K259" s="90">
        <f>$F235*(1+J280)</f>
        <v>674.44</v>
      </c>
      <c r="L259" s="216">
        <f>K259*J259</f>
        <v>5.3685424000000008</v>
      </c>
      <c r="M259" s="82"/>
      <c r="N259" s="81">
        <f t="shared" si="97"/>
        <v>0.2495428000000004</v>
      </c>
      <c r="O259" s="102">
        <f>IF(OR(H259=0,L259=0),"",(N259/H259))</f>
        <v>4.874835309617926E-2</v>
      </c>
    </row>
    <row r="260" spans="1:15" s="239" customFormat="1" x14ac:dyDescent="0.3">
      <c r="A260" s="1"/>
      <c r="B260" s="82" t="s">
        <v>82</v>
      </c>
      <c r="C260" s="82"/>
      <c r="D260" s="85" t="s">
        <v>7</v>
      </c>
      <c r="E260" s="105"/>
      <c r="F260" s="218">
        <v>6.1700000000000001E-3</v>
      </c>
      <c r="G260" s="90">
        <f>G259</f>
        <v>674.44</v>
      </c>
      <c r="H260" s="103">
        <f>G260*F260</f>
        <v>4.1612948000000003</v>
      </c>
      <c r="I260" s="82"/>
      <c r="J260" s="318">
        <v>7.0299999999999998E-3</v>
      </c>
      <c r="K260" s="213">
        <f>+K259</f>
        <v>674.44</v>
      </c>
      <c r="L260" s="216">
        <f>K260*J260</f>
        <v>4.7413132000000004</v>
      </c>
      <c r="M260" s="82"/>
      <c r="N260" s="81">
        <f t="shared" si="97"/>
        <v>0.58001840000000016</v>
      </c>
      <c r="O260" s="102">
        <f>IF(OR(H260=0,L260=0),"",(N260/H260))</f>
        <v>0.13938411669367912</v>
      </c>
    </row>
    <row r="261" spans="1:15" s="239" customFormat="1" x14ac:dyDescent="0.3">
      <c r="A261" s="1"/>
      <c r="B261" s="101" t="s">
        <v>13</v>
      </c>
      <c r="C261" s="100"/>
      <c r="D261" s="100"/>
      <c r="E261" s="100"/>
      <c r="F261" s="99"/>
      <c r="G261" s="98"/>
      <c r="H261" s="95">
        <f>SUM(H258:H260)</f>
        <v>48.713963200000016</v>
      </c>
      <c r="I261" s="94"/>
      <c r="J261" s="97"/>
      <c r="K261" s="96"/>
      <c r="L261" s="95">
        <f>SUM(L258:L260)</f>
        <v>56.275524400000009</v>
      </c>
      <c r="M261" s="94"/>
      <c r="N261" s="93">
        <f t="shared" si="97"/>
        <v>7.5615611999999928</v>
      </c>
      <c r="O261" s="92">
        <f>IF(OR(H261=0,L261=0),"",(N261/H261))</f>
        <v>0.15522369159239316</v>
      </c>
    </row>
    <row r="262" spans="1:15" s="239" customFormat="1" x14ac:dyDescent="0.3">
      <c r="A262" s="1"/>
      <c r="B262" s="91" t="s">
        <v>83</v>
      </c>
      <c r="C262" s="53"/>
      <c r="D262" s="85" t="s">
        <v>7</v>
      </c>
      <c r="E262" s="84"/>
      <c r="F262" s="78">
        <v>3.2000000000000002E-3</v>
      </c>
      <c r="G262" s="90">
        <f>G259</f>
        <v>674.44</v>
      </c>
      <c r="H262" s="76">
        <f t="shared" ref="H262:H272" si="104">G262*F262</f>
        <v>2.1582080000000001</v>
      </c>
      <c r="I262" s="82"/>
      <c r="J262" s="78">
        <f>+$F$262</f>
        <v>3.2000000000000002E-3</v>
      </c>
      <c r="K262" s="89">
        <f>+K259</f>
        <v>674.44</v>
      </c>
      <c r="L262" s="76">
        <f t="shared" ref="L262:L272" si="105">K262*J262</f>
        <v>2.1582080000000001</v>
      </c>
      <c r="M262" s="82"/>
      <c r="N262" s="81">
        <f t="shared" si="97"/>
        <v>0</v>
      </c>
      <c r="O262" s="102">
        <f>IF(OR(H262=0,L262=0),"",(N262/H262))</f>
        <v>0</v>
      </c>
    </row>
    <row r="263" spans="1:15" s="239" customFormat="1" x14ac:dyDescent="0.3">
      <c r="A263" s="1"/>
      <c r="B263" s="91" t="s">
        <v>84</v>
      </c>
      <c r="C263" s="53"/>
      <c r="D263" s="85" t="s">
        <v>7</v>
      </c>
      <c r="E263" s="84"/>
      <c r="F263" s="78">
        <v>2.9999999999999997E-4</v>
      </c>
      <c r="G263" s="90">
        <f>G259</f>
        <v>674.44</v>
      </c>
      <c r="H263" s="76">
        <f t="shared" si="104"/>
        <v>0.20233200000000001</v>
      </c>
      <c r="I263" s="82"/>
      <c r="J263" s="78">
        <f>+$F$263</f>
        <v>2.9999999999999997E-4</v>
      </c>
      <c r="K263" s="89">
        <f>+K259</f>
        <v>674.44</v>
      </c>
      <c r="L263" s="76">
        <f t="shared" si="105"/>
        <v>0.20233200000000001</v>
      </c>
      <c r="M263" s="82"/>
      <c r="N263" s="81">
        <f t="shared" si="97"/>
        <v>0</v>
      </c>
      <c r="O263" s="102">
        <f t="shared" ref="O263:O272" si="106">IF(OR(H263=0,L263=0),"",(N263/H263))</f>
        <v>0</v>
      </c>
    </row>
    <row r="264" spans="1:15" s="239" customFormat="1" x14ac:dyDescent="0.3">
      <c r="A264" s="1"/>
      <c r="B264" s="91" t="s">
        <v>85</v>
      </c>
      <c r="C264" s="53"/>
      <c r="D264" s="85" t="s">
        <v>7</v>
      </c>
      <c r="E264" s="84"/>
      <c r="F264" s="78">
        <v>4.0000000000000002E-4</v>
      </c>
      <c r="G264" s="90">
        <f>+G259</f>
        <v>674.44</v>
      </c>
      <c r="H264" s="76">
        <f t="shared" si="104"/>
        <v>0.26977600000000002</v>
      </c>
      <c r="I264" s="82"/>
      <c r="J264" s="78">
        <f>+$F$264</f>
        <v>4.0000000000000002E-4</v>
      </c>
      <c r="K264" s="89">
        <f>+K259</f>
        <v>674.44</v>
      </c>
      <c r="L264" s="76">
        <f t="shared" si="105"/>
        <v>0.26977600000000002</v>
      </c>
      <c r="M264" s="82"/>
      <c r="N264" s="81">
        <f t="shared" si="97"/>
        <v>0</v>
      </c>
      <c r="O264" s="102">
        <f t="shared" si="106"/>
        <v>0</v>
      </c>
    </row>
    <row r="265" spans="1:15" s="239" customFormat="1" x14ac:dyDescent="0.3">
      <c r="A265" s="1"/>
      <c r="B265" s="53" t="s">
        <v>86</v>
      </c>
      <c r="C265" s="53"/>
      <c r="D265" s="85" t="s">
        <v>41</v>
      </c>
      <c r="E265" s="84"/>
      <c r="F265" s="176">
        <v>0.25</v>
      </c>
      <c r="G265" s="88">
        <v>1</v>
      </c>
      <c r="H265" s="76">
        <f t="shared" si="104"/>
        <v>0.25</v>
      </c>
      <c r="I265" s="82"/>
      <c r="J265" s="78">
        <f>+$F$265</f>
        <v>0.25</v>
      </c>
      <c r="K265" s="87">
        <v>1</v>
      </c>
      <c r="L265" s="76">
        <f t="shared" si="105"/>
        <v>0.25</v>
      </c>
      <c r="M265" s="82"/>
      <c r="N265" s="81">
        <f t="shared" si="97"/>
        <v>0</v>
      </c>
      <c r="O265" s="102">
        <f t="shared" si="106"/>
        <v>0</v>
      </c>
    </row>
    <row r="266" spans="1:15" s="239" customFormat="1" x14ac:dyDescent="0.3">
      <c r="A266" s="1"/>
      <c r="B266" s="86" t="s">
        <v>9</v>
      </c>
      <c r="C266" s="53"/>
      <c r="D266" s="85" t="s">
        <v>7</v>
      </c>
      <c r="E266" s="84"/>
      <c r="F266" s="78">
        <v>6.5000000000000002E-2</v>
      </c>
      <c r="G266" s="83">
        <f>0.65*$F235</f>
        <v>422.5</v>
      </c>
      <c r="H266" s="76">
        <f t="shared" si="104"/>
        <v>27.462500000000002</v>
      </c>
      <c r="I266" s="82"/>
      <c r="J266" s="78">
        <f>+$F$266</f>
        <v>6.5000000000000002E-2</v>
      </c>
      <c r="K266" s="83">
        <f t="shared" ref="K266:K272" si="107">$G266</f>
        <v>422.5</v>
      </c>
      <c r="L266" s="76">
        <f t="shared" si="105"/>
        <v>27.462500000000002</v>
      </c>
      <c r="M266" s="82"/>
      <c r="N266" s="81">
        <f t="shared" si="97"/>
        <v>0</v>
      </c>
      <c r="O266" s="102">
        <f t="shared" si="106"/>
        <v>0</v>
      </c>
    </row>
    <row r="267" spans="1:15" s="239" customFormat="1" x14ac:dyDescent="0.3">
      <c r="A267" s="1"/>
      <c r="B267" s="86" t="s">
        <v>8</v>
      </c>
      <c r="C267" s="53"/>
      <c r="D267" s="85" t="s">
        <v>7</v>
      </c>
      <c r="E267" s="84"/>
      <c r="F267" s="78">
        <v>9.4E-2</v>
      </c>
      <c r="G267" s="83">
        <f>0.17*$F235</f>
        <v>110.50000000000001</v>
      </c>
      <c r="H267" s="76">
        <f t="shared" si="104"/>
        <v>10.387000000000002</v>
      </c>
      <c r="I267" s="82"/>
      <c r="J267" s="78">
        <f>+$F$267</f>
        <v>9.4E-2</v>
      </c>
      <c r="K267" s="83">
        <f t="shared" si="107"/>
        <v>110.50000000000001</v>
      </c>
      <c r="L267" s="76">
        <f t="shared" si="105"/>
        <v>10.387000000000002</v>
      </c>
      <c r="M267" s="82"/>
      <c r="N267" s="81">
        <f t="shared" si="97"/>
        <v>0</v>
      </c>
      <c r="O267" s="102">
        <f t="shared" si="106"/>
        <v>0</v>
      </c>
    </row>
    <row r="268" spans="1:15" s="239" customFormat="1" x14ac:dyDescent="0.3">
      <c r="A268" s="1"/>
      <c r="B268" s="2" t="s">
        <v>6</v>
      </c>
      <c r="C268" s="53"/>
      <c r="D268" s="85" t="s">
        <v>7</v>
      </c>
      <c r="E268" s="84"/>
      <c r="F268" s="78">
        <v>0.13200000000000001</v>
      </c>
      <c r="G268" s="83">
        <f>0.18*$F235</f>
        <v>117</v>
      </c>
      <c r="H268" s="76">
        <f t="shared" si="104"/>
        <v>15.444000000000001</v>
      </c>
      <c r="I268" s="82"/>
      <c r="J268" s="78">
        <f>+$F$268</f>
        <v>0.13200000000000001</v>
      </c>
      <c r="K268" s="83">
        <f t="shared" si="107"/>
        <v>117</v>
      </c>
      <c r="L268" s="76">
        <f t="shared" si="105"/>
        <v>15.444000000000001</v>
      </c>
      <c r="M268" s="82"/>
      <c r="N268" s="81">
        <f t="shared" si="97"/>
        <v>0</v>
      </c>
      <c r="O268" s="102">
        <f t="shared" si="106"/>
        <v>0</v>
      </c>
    </row>
    <row r="269" spans="1:15" s="239" customFormat="1" x14ac:dyDescent="0.3">
      <c r="A269" s="6"/>
      <c r="B269" s="80" t="s">
        <v>5</v>
      </c>
      <c r="C269" s="24"/>
      <c r="D269" s="85" t="s">
        <v>7</v>
      </c>
      <c r="E269" s="79"/>
      <c r="F269" s="78">
        <v>7.6999999999999999E-2</v>
      </c>
      <c r="G269" s="77">
        <v>600</v>
      </c>
      <c r="H269" s="76">
        <f t="shared" si="104"/>
        <v>46.2</v>
      </c>
      <c r="I269" s="75"/>
      <c r="J269" s="78">
        <f>+$F$269</f>
        <v>7.6999999999999999E-2</v>
      </c>
      <c r="K269" s="77">
        <f t="shared" si="107"/>
        <v>600</v>
      </c>
      <c r="L269" s="76">
        <f t="shared" si="105"/>
        <v>46.2</v>
      </c>
      <c r="M269" s="75"/>
      <c r="N269" s="74">
        <f t="shared" si="97"/>
        <v>0</v>
      </c>
      <c r="O269" s="102">
        <f t="shared" si="106"/>
        <v>0</v>
      </c>
    </row>
    <row r="270" spans="1:15" s="239" customFormat="1" x14ac:dyDescent="0.3">
      <c r="A270" s="6"/>
      <c r="B270" s="80" t="s">
        <v>4</v>
      </c>
      <c r="C270" s="24"/>
      <c r="D270" s="85" t="s">
        <v>7</v>
      </c>
      <c r="E270" s="79"/>
      <c r="F270" s="78">
        <v>8.8999999999999996E-2</v>
      </c>
      <c r="G270" s="77">
        <v>150</v>
      </c>
      <c r="H270" s="76">
        <f t="shared" si="104"/>
        <v>13.35</v>
      </c>
      <c r="I270" s="75"/>
      <c r="J270" s="78">
        <f>+$F$270</f>
        <v>8.8999999999999996E-2</v>
      </c>
      <c r="K270" s="77">
        <f t="shared" si="107"/>
        <v>150</v>
      </c>
      <c r="L270" s="76">
        <f t="shared" si="105"/>
        <v>13.35</v>
      </c>
      <c r="M270" s="75"/>
      <c r="N270" s="74">
        <f t="shared" si="97"/>
        <v>0</v>
      </c>
      <c r="O270" s="102">
        <f t="shared" si="106"/>
        <v>0</v>
      </c>
    </row>
    <row r="271" spans="1:15" s="239" customFormat="1" x14ac:dyDescent="0.3">
      <c r="A271" s="6"/>
      <c r="B271" s="183" t="s">
        <v>63</v>
      </c>
      <c r="C271" s="24"/>
      <c r="D271" s="85" t="s">
        <v>7</v>
      </c>
      <c r="E271" s="79"/>
      <c r="F271" s="78">
        <f>+$F$54</f>
        <v>0.1164</v>
      </c>
      <c r="G271" s="77"/>
      <c r="H271" s="76">
        <f t="shared" si="104"/>
        <v>0</v>
      </c>
      <c r="I271" s="75"/>
      <c r="J271" s="78">
        <f>+$F$272</f>
        <v>0.1164</v>
      </c>
      <c r="K271" s="77">
        <f t="shared" si="107"/>
        <v>0</v>
      </c>
      <c r="L271" s="76">
        <f t="shared" si="105"/>
        <v>0</v>
      </c>
      <c r="M271" s="75"/>
      <c r="N271" s="74">
        <f t="shared" si="97"/>
        <v>0</v>
      </c>
      <c r="O271" s="102" t="str">
        <f t="shared" si="106"/>
        <v/>
      </c>
    </row>
    <row r="272" spans="1:15" s="239" customFormat="1" ht="15" thickBot="1" x14ac:dyDescent="0.35">
      <c r="A272" s="6"/>
      <c r="B272" s="183" t="s">
        <v>64</v>
      </c>
      <c r="C272" s="24"/>
      <c r="D272" s="85" t="s">
        <v>7</v>
      </c>
      <c r="E272" s="79"/>
      <c r="F272" s="78">
        <f>+$F$54</f>
        <v>0.1164</v>
      </c>
      <c r="G272" s="77"/>
      <c r="H272" s="76">
        <f t="shared" si="104"/>
        <v>0</v>
      </c>
      <c r="I272" s="75"/>
      <c r="J272" s="78">
        <f>+$F$272</f>
        <v>0.1164</v>
      </c>
      <c r="K272" s="77">
        <f t="shared" si="107"/>
        <v>0</v>
      </c>
      <c r="L272" s="76">
        <f t="shared" si="105"/>
        <v>0</v>
      </c>
      <c r="M272" s="75"/>
      <c r="N272" s="74">
        <f t="shared" si="97"/>
        <v>0</v>
      </c>
      <c r="O272" s="102" t="str">
        <f t="shared" si="106"/>
        <v/>
      </c>
    </row>
    <row r="273" spans="1:19" s="239" customFormat="1" ht="15" thickBot="1" x14ac:dyDescent="0.35">
      <c r="A273" s="1"/>
      <c r="B273" s="174"/>
      <c r="C273" s="71"/>
      <c r="D273" s="72"/>
      <c r="E273" s="71"/>
      <c r="F273" s="42"/>
      <c r="G273" s="70"/>
      <c r="H273" s="40"/>
      <c r="I273" s="68"/>
      <c r="J273" s="42"/>
      <c r="K273" s="69"/>
      <c r="L273" s="40"/>
      <c r="M273" s="68"/>
      <c r="N273" s="67"/>
      <c r="O273" s="7"/>
    </row>
    <row r="274" spans="1:19" s="239" customFormat="1" x14ac:dyDescent="0.3">
      <c r="A274" s="1"/>
      <c r="B274" s="66" t="s">
        <v>3</v>
      </c>
      <c r="C274" s="53"/>
      <c r="D274" s="53"/>
      <c r="E274" s="53"/>
      <c r="F274" s="65"/>
      <c r="G274" s="64"/>
      <c r="H274" s="61">
        <f>SUM(H262:H268,H261)</f>
        <v>104.88777920000003</v>
      </c>
      <c r="I274" s="63"/>
      <c r="J274" s="62"/>
      <c r="K274" s="62"/>
      <c r="L274" s="146">
        <f>SUM(L262:L268,L261)</f>
        <v>112.44934040000001</v>
      </c>
      <c r="M274" s="60"/>
      <c r="N274" s="199">
        <f>L274-H274</f>
        <v>7.5615611999999857</v>
      </c>
      <c r="O274" s="200">
        <f t="shared" ref="O274:O277" si="108">IF(OR(H274=0,L274=0),"",(N274/H274))</f>
        <v>7.2091918216531214E-2</v>
      </c>
    </row>
    <row r="275" spans="1:19" s="239" customFormat="1" x14ac:dyDescent="0.3">
      <c r="A275" s="1"/>
      <c r="B275" s="66" t="s">
        <v>65</v>
      </c>
      <c r="C275" s="53"/>
      <c r="D275" s="53"/>
      <c r="E275" s="53"/>
      <c r="F275" s="56">
        <v>-0.08</v>
      </c>
      <c r="G275" s="64"/>
      <c r="H275" s="55">
        <f>+H274*F275</f>
        <v>-8.3910223360000025</v>
      </c>
      <c r="I275" s="63"/>
      <c r="J275" s="56">
        <v>-0.08</v>
      </c>
      <c r="K275" s="64"/>
      <c r="L275" s="54">
        <f>+L274*J275</f>
        <v>-8.9959472320000007</v>
      </c>
      <c r="M275" s="60"/>
      <c r="N275" s="54">
        <f>L275-H275</f>
        <v>-0.60492489599999821</v>
      </c>
      <c r="O275" s="221">
        <f t="shared" si="108"/>
        <v>7.2091918216531131E-2</v>
      </c>
      <c r="R275" s="160"/>
      <c r="S275" s="160"/>
    </row>
    <row r="276" spans="1:19" s="239" customFormat="1" x14ac:dyDescent="0.3">
      <c r="A276" s="1"/>
      <c r="B276" s="58" t="s">
        <v>1</v>
      </c>
      <c r="C276" s="53"/>
      <c r="D276" s="53"/>
      <c r="E276" s="53"/>
      <c r="F276" s="57">
        <v>0.13</v>
      </c>
      <c r="G276" s="52"/>
      <c r="H276" s="55">
        <f>H274*F276</f>
        <v>13.635411296000004</v>
      </c>
      <c r="I276" s="51"/>
      <c r="J276" s="56">
        <v>0.13</v>
      </c>
      <c r="K276" s="51"/>
      <c r="L276" s="54">
        <f>L274*J276</f>
        <v>14.618414252000003</v>
      </c>
      <c r="M276" s="50"/>
      <c r="N276" s="54">
        <f>L276-H276</f>
        <v>0.98300295599999821</v>
      </c>
      <c r="O276" s="221">
        <f t="shared" si="108"/>
        <v>7.2091918216531214E-2</v>
      </c>
    </row>
    <row r="277" spans="1:19" s="239" customFormat="1" ht="15" thickBot="1" x14ac:dyDescent="0.35">
      <c r="A277" s="1"/>
      <c r="B277" s="347" t="s">
        <v>66</v>
      </c>
      <c r="C277" s="347"/>
      <c r="D277" s="347"/>
      <c r="E277" s="49"/>
      <c r="F277" s="48"/>
      <c r="G277" s="47"/>
      <c r="H277" s="46">
        <f>SUM(H274:H276)</f>
        <v>110.13216816000002</v>
      </c>
      <c r="I277" s="45"/>
      <c r="J277" s="45"/>
      <c r="K277" s="45"/>
      <c r="L277" s="43">
        <f>SUM(L274:L276)</f>
        <v>118.07180742000001</v>
      </c>
      <c r="M277" s="44"/>
      <c r="N277" s="237">
        <f>L277-H277</f>
        <v>7.9396392599999928</v>
      </c>
      <c r="O277" s="235">
        <f t="shared" si="108"/>
        <v>7.2091918216531284E-2</v>
      </c>
    </row>
    <row r="278" spans="1:19" s="239" customFormat="1" ht="15" thickBot="1" x14ac:dyDescent="0.35">
      <c r="A278" s="6"/>
      <c r="B278" s="18" t="s">
        <v>61</v>
      </c>
      <c r="C278" s="16"/>
      <c r="D278" s="17"/>
      <c r="E278" s="16"/>
      <c r="F278" s="42"/>
      <c r="G278" s="11"/>
      <c r="H278" s="40"/>
      <c r="I278" s="9"/>
      <c r="J278" s="42"/>
      <c r="K278" s="41"/>
      <c r="L278" s="189"/>
      <c r="M278" s="9"/>
      <c r="N278" s="39"/>
      <c r="O278" s="7"/>
    </row>
    <row r="279" spans="1:19" s="239" customForma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5"/>
      <c r="M279" s="1"/>
      <c r="N279" s="1"/>
      <c r="O279" s="1"/>
    </row>
    <row r="280" spans="1:19" s="239" customFormat="1" x14ac:dyDescent="0.3">
      <c r="A280" s="1"/>
      <c r="B280" s="4" t="s">
        <v>0</v>
      </c>
      <c r="C280" s="1"/>
      <c r="D280" s="1"/>
      <c r="E280" s="1"/>
      <c r="F280" s="3">
        <v>3.7600000000000001E-2</v>
      </c>
      <c r="G280" s="1"/>
      <c r="H280" s="1"/>
      <c r="I280" s="1"/>
      <c r="J280" s="3">
        <v>3.7600000000000001E-2</v>
      </c>
      <c r="K280" s="1"/>
      <c r="L280" s="1"/>
      <c r="M280" s="1"/>
      <c r="N280" s="1"/>
      <c r="O280" s="1"/>
    </row>
    <row r="282" spans="1:19" ht="17.399999999999999" x14ac:dyDescent="0.3">
      <c r="B282" s="348" t="s">
        <v>34</v>
      </c>
      <c r="C282" s="348"/>
      <c r="D282" s="348"/>
      <c r="E282" s="348"/>
      <c r="F282" s="348"/>
      <c r="G282" s="348"/>
      <c r="H282" s="348"/>
      <c r="I282" s="348"/>
      <c r="J282" s="348"/>
      <c r="K282" s="348"/>
      <c r="L282" s="348"/>
      <c r="M282" s="348"/>
      <c r="N282" s="348"/>
      <c r="O282" s="348"/>
    </row>
    <row r="283" spans="1:19" ht="17.399999999999999" x14ac:dyDescent="0.3">
      <c r="B283" s="348" t="s">
        <v>33</v>
      </c>
      <c r="C283" s="348"/>
      <c r="D283" s="348"/>
      <c r="E283" s="348"/>
      <c r="F283" s="348"/>
      <c r="G283" s="348"/>
      <c r="H283" s="348"/>
      <c r="I283" s="348"/>
      <c r="J283" s="348"/>
      <c r="K283" s="348"/>
      <c r="L283" s="348"/>
      <c r="M283" s="348"/>
      <c r="N283" s="348"/>
      <c r="O283" s="348"/>
    </row>
    <row r="284" spans="1:19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39"/>
      <c r="M284" s="239"/>
      <c r="N284" s="239"/>
      <c r="O284" s="239"/>
    </row>
    <row r="285" spans="1:19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39"/>
      <c r="M285" s="239"/>
      <c r="N285" s="239"/>
      <c r="O285" s="239"/>
    </row>
    <row r="286" spans="1:19" ht="15.6" x14ac:dyDescent="0.3">
      <c r="B286" s="128" t="s">
        <v>32</v>
      </c>
      <c r="C286" s="1"/>
      <c r="D286" s="349" t="s">
        <v>54</v>
      </c>
      <c r="E286" s="349"/>
      <c r="F286" s="349"/>
      <c r="G286" s="349"/>
      <c r="H286" s="349"/>
      <c r="I286" s="349"/>
      <c r="J286" s="349"/>
      <c r="K286" s="349"/>
      <c r="L286" s="349"/>
      <c r="M286" s="349"/>
      <c r="N286" s="349"/>
      <c r="O286" s="349"/>
    </row>
    <row r="287" spans="1:19" ht="15.6" x14ac:dyDescent="0.3">
      <c r="B287" s="126"/>
      <c r="C287" s="1"/>
      <c r="D287" s="125"/>
      <c r="E287" s="125"/>
      <c r="F287" s="125"/>
      <c r="G287" s="228"/>
      <c r="H287" s="228"/>
      <c r="I287" s="228"/>
      <c r="J287" s="228"/>
      <c r="K287" s="228"/>
      <c r="L287" s="228"/>
      <c r="M287" s="228"/>
      <c r="N287" s="228"/>
      <c r="O287" s="228"/>
    </row>
    <row r="288" spans="1:19" ht="15.6" x14ac:dyDescent="0.3">
      <c r="B288" s="128" t="s">
        <v>31</v>
      </c>
      <c r="C288" s="1"/>
      <c r="D288" s="127" t="s">
        <v>30</v>
      </c>
      <c r="E288" s="125"/>
      <c r="F288" s="194" t="s">
        <v>94</v>
      </c>
      <c r="G288" s="228"/>
      <c r="H288" s="229"/>
      <c r="I288" s="228"/>
      <c r="J288" s="224"/>
      <c r="K288" s="228"/>
      <c r="L288" s="229"/>
      <c r="M288" s="228"/>
      <c r="N288" s="230"/>
      <c r="O288" s="231"/>
    </row>
    <row r="289" spans="2:15" ht="15.6" x14ac:dyDescent="0.3">
      <c r="B289" s="126"/>
      <c r="C289" s="1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</row>
    <row r="290" spans="2:15" x14ac:dyDescent="0.3">
      <c r="B290" s="2"/>
      <c r="C290" s="1"/>
      <c r="D290" s="4" t="s">
        <v>29</v>
      </c>
      <c r="E290" s="4"/>
      <c r="F290" s="124">
        <v>212</v>
      </c>
      <c r="G290" s="4" t="s">
        <v>28</v>
      </c>
      <c r="H290" s="1"/>
      <c r="I290" s="1"/>
      <c r="J290" s="1"/>
      <c r="K290" s="1"/>
      <c r="L290" s="1"/>
      <c r="M290" s="1"/>
      <c r="N290" s="1"/>
      <c r="O290" s="1"/>
    </row>
    <row r="291" spans="2:15" x14ac:dyDescent="0.3"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5"/>
      <c r="M291" s="1"/>
      <c r="N291" s="1"/>
      <c r="O291" s="1"/>
    </row>
    <row r="292" spans="2:15" x14ac:dyDescent="0.3">
      <c r="B292" s="2"/>
      <c r="C292" s="1"/>
      <c r="D292" s="123"/>
      <c r="E292" s="123"/>
      <c r="F292" s="350" t="s">
        <v>87</v>
      </c>
      <c r="G292" s="351"/>
      <c r="H292" s="352"/>
      <c r="I292" s="1"/>
      <c r="J292" s="353" t="s">
        <v>93</v>
      </c>
      <c r="K292" s="354"/>
      <c r="L292" s="355"/>
      <c r="M292" s="1"/>
      <c r="N292" s="350" t="s">
        <v>27</v>
      </c>
      <c r="O292" s="352"/>
    </row>
    <row r="293" spans="2:15" x14ac:dyDescent="0.3">
      <c r="B293" s="2"/>
      <c r="C293" s="1"/>
      <c r="D293" s="341" t="s">
        <v>26</v>
      </c>
      <c r="E293" s="119"/>
      <c r="F293" s="122" t="s">
        <v>25</v>
      </c>
      <c r="G293" s="122" t="s">
        <v>24</v>
      </c>
      <c r="H293" s="120" t="s">
        <v>23</v>
      </c>
      <c r="I293" s="1"/>
      <c r="J293" s="201" t="s">
        <v>25</v>
      </c>
      <c r="K293" s="202" t="s">
        <v>24</v>
      </c>
      <c r="L293" s="203" t="s">
        <v>23</v>
      </c>
      <c r="M293" s="1"/>
      <c r="N293" s="343" t="s">
        <v>22</v>
      </c>
      <c r="O293" s="345" t="s">
        <v>21</v>
      </c>
    </row>
    <row r="294" spans="2:15" x14ac:dyDescent="0.3">
      <c r="B294" s="2"/>
      <c r="C294" s="1"/>
      <c r="D294" s="342"/>
      <c r="E294" s="119"/>
      <c r="F294" s="118" t="s">
        <v>20</v>
      </c>
      <c r="G294" s="118"/>
      <c r="H294" s="117" t="s">
        <v>20</v>
      </c>
      <c r="I294" s="1"/>
      <c r="J294" s="204" t="s">
        <v>20</v>
      </c>
      <c r="K294" s="205"/>
      <c r="L294" s="205" t="s">
        <v>20</v>
      </c>
      <c r="M294" s="1"/>
      <c r="N294" s="344"/>
      <c r="O294" s="346"/>
    </row>
    <row r="295" spans="2:15" x14ac:dyDescent="0.3">
      <c r="B295" s="53" t="s">
        <v>57</v>
      </c>
      <c r="C295" s="53"/>
      <c r="D295" s="85" t="s">
        <v>41</v>
      </c>
      <c r="E295" s="84"/>
      <c r="F295" s="139">
        <v>32.630000000000003</v>
      </c>
      <c r="G295" s="88">
        <v>1</v>
      </c>
      <c r="H295" s="103">
        <f t="shared" ref="H295:H305" si="109">G295*F295</f>
        <v>32.630000000000003</v>
      </c>
      <c r="I295" s="82"/>
      <c r="J295" s="139">
        <v>37.479999999999997</v>
      </c>
      <c r="K295" s="206">
        <v>1</v>
      </c>
      <c r="L295" s="216">
        <f t="shared" ref="L295:L296" si="110">K295*J295</f>
        <v>37.479999999999997</v>
      </c>
      <c r="M295" s="82"/>
      <c r="N295" s="81">
        <f t="shared" ref="N295:N296" si="111">L295-H295</f>
        <v>4.8499999999999943</v>
      </c>
      <c r="O295" s="102">
        <f>IF(OR(H295=0,L295=0),"",(N295/H295))</f>
        <v>0.14863622433343529</v>
      </c>
    </row>
    <row r="296" spans="2:15" x14ac:dyDescent="0.3">
      <c r="B296" s="177" t="s">
        <v>73</v>
      </c>
      <c r="C296" s="53"/>
      <c r="D296" s="85" t="s">
        <v>41</v>
      </c>
      <c r="E296" s="84"/>
      <c r="F296" s="139">
        <v>0.28000000000000003</v>
      </c>
      <c r="G296" s="88">
        <v>1</v>
      </c>
      <c r="H296" s="103">
        <f t="shared" si="109"/>
        <v>0.28000000000000003</v>
      </c>
      <c r="I296" s="82"/>
      <c r="J296" s="317">
        <v>0.28000000000000003</v>
      </c>
      <c r="K296" s="206">
        <v>1</v>
      </c>
      <c r="L296" s="216">
        <f t="shared" si="110"/>
        <v>0.28000000000000003</v>
      </c>
      <c r="M296" s="82"/>
      <c r="N296" s="81">
        <f t="shared" si="111"/>
        <v>0</v>
      </c>
      <c r="O296" s="102">
        <f>IF(OR(H296=0,L296=0),"",(N296/H296))</f>
        <v>0</v>
      </c>
    </row>
    <row r="297" spans="2:15" x14ac:dyDescent="0.3">
      <c r="B297" s="177" t="s">
        <v>74</v>
      </c>
      <c r="C297" s="53"/>
      <c r="D297" s="85" t="s">
        <v>41</v>
      </c>
      <c r="E297" s="84"/>
      <c r="F297" s="139">
        <v>-0.48</v>
      </c>
      <c r="G297" s="88">
        <v>1</v>
      </c>
      <c r="H297" s="103">
        <f t="shared" si="109"/>
        <v>-0.48</v>
      </c>
      <c r="I297" s="82"/>
      <c r="J297" s="317"/>
      <c r="K297" s="207">
        <v>1</v>
      </c>
      <c r="L297" s="216">
        <f>K297*J297</f>
        <v>0</v>
      </c>
      <c r="M297" s="82"/>
      <c r="N297" s="81">
        <f>L297-H297</f>
        <v>0.48</v>
      </c>
      <c r="O297" s="102" t="str">
        <f>IF(OR(H297=0,L297=0),"",(N297/H297))</f>
        <v/>
      </c>
    </row>
    <row r="298" spans="2:15" x14ac:dyDescent="0.3">
      <c r="B298" s="177" t="s">
        <v>75</v>
      </c>
      <c r="C298" s="53"/>
      <c r="D298" s="85" t="s">
        <v>41</v>
      </c>
      <c r="E298" s="84"/>
      <c r="F298" s="139">
        <v>-1.48</v>
      </c>
      <c r="G298" s="88">
        <v>1</v>
      </c>
      <c r="H298" s="103">
        <f t="shared" si="109"/>
        <v>-1.48</v>
      </c>
      <c r="I298" s="82"/>
      <c r="J298" s="317"/>
      <c r="K298" s="207">
        <v>1</v>
      </c>
      <c r="L298" s="216">
        <f t="shared" ref="L298:L301" si="112">K298*J298</f>
        <v>0</v>
      </c>
      <c r="M298" s="82"/>
      <c r="N298" s="81">
        <f t="shared" ref="N298:N301" si="113">L298-H298</f>
        <v>1.48</v>
      </c>
      <c r="O298" s="102" t="str">
        <f t="shared" ref="O298:O303" si="114">IF(OR(H298=0,L298=0),"",(N298/H298))</f>
        <v/>
      </c>
    </row>
    <row r="299" spans="2:15" x14ac:dyDescent="0.3">
      <c r="B299" s="177" t="s">
        <v>76</v>
      </c>
      <c r="C299" s="53"/>
      <c r="D299" s="85" t="s">
        <v>41</v>
      </c>
      <c r="E299" s="84"/>
      <c r="F299" s="139">
        <v>0.1</v>
      </c>
      <c r="G299" s="88">
        <v>1</v>
      </c>
      <c r="H299" s="103">
        <f t="shared" si="109"/>
        <v>0.1</v>
      </c>
      <c r="I299" s="82"/>
      <c r="J299" s="317">
        <v>0.1</v>
      </c>
      <c r="K299" s="207">
        <v>1</v>
      </c>
      <c r="L299" s="216">
        <f t="shared" si="112"/>
        <v>0.1</v>
      </c>
      <c r="M299" s="82"/>
      <c r="N299" s="81">
        <f t="shared" si="113"/>
        <v>0</v>
      </c>
      <c r="O299" s="102">
        <f t="shared" si="114"/>
        <v>0</v>
      </c>
    </row>
    <row r="300" spans="2:15" x14ac:dyDescent="0.3">
      <c r="B300" s="177" t="s">
        <v>77</v>
      </c>
      <c r="C300" s="53"/>
      <c r="D300" s="85" t="s">
        <v>41</v>
      </c>
      <c r="E300" s="84"/>
      <c r="F300" s="139">
        <v>0.03</v>
      </c>
      <c r="G300" s="88">
        <v>1</v>
      </c>
      <c r="H300" s="103">
        <f t="shared" si="109"/>
        <v>0.03</v>
      </c>
      <c r="I300" s="82"/>
      <c r="J300" s="317">
        <v>0.03</v>
      </c>
      <c r="K300" s="207">
        <v>1</v>
      </c>
      <c r="L300" s="216">
        <f t="shared" si="112"/>
        <v>0.03</v>
      </c>
      <c r="M300" s="82"/>
      <c r="N300" s="81">
        <f t="shared" si="113"/>
        <v>0</v>
      </c>
      <c r="O300" s="102">
        <f t="shared" si="114"/>
        <v>0</v>
      </c>
    </row>
    <row r="301" spans="2:15" x14ac:dyDescent="0.3">
      <c r="B301" s="177" t="s">
        <v>78</v>
      </c>
      <c r="C301" s="53"/>
      <c r="D301" s="85" t="s">
        <v>41</v>
      </c>
      <c r="E301" s="84"/>
      <c r="F301" s="139">
        <v>0.46</v>
      </c>
      <c r="G301" s="88">
        <v>1</v>
      </c>
      <c r="H301" s="103">
        <f t="shared" si="109"/>
        <v>0.46</v>
      </c>
      <c r="I301" s="82"/>
      <c r="J301" s="317">
        <v>0.46</v>
      </c>
      <c r="K301" s="207">
        <v>1</v>
      </c>
      <c r="L301" s="216">
        <f t="shared" si="112"/>
        <v>0.46</v>
      </c>
      <c r="M301" s="82"/>
      <c r="N301" s="81">
        <f t="shared" si="113"/>
        <v>0</v>
      </c>
      <c r="O301" s="102">
        <f t="shared" si="114"/>
        <v>0</v>
      </c>
    </row>
    <row r="302" spans="2:15" x14ac:dyDescent="0.3">
      <c r="B302" s="84" t="s">
        <v>79</v>
      </c>
      <c r="C302" s="84"/>
      <c r="D302" s="85" t="s">
        <v>41</v>
      </c>
      <c r="E302" s="84"/>
      <c r="F302" s="139">
        <v>0.88</v>
      </c>
      <c r="G302" s="88">
        <v>1</v>
      </c>
      <c r="H302" s="103">
        <f t="shared" si="109"/>
        <v>0.88</v>
      </c>
      <c r="I302" s="105"/>
      <c r="J302" s="317">
        <v>0.88</v>
      </c>
      <c r="K302" s="206">
        <v>1</v>
      </c>
      <c r="L302" s="217">
        <f>K302*J302</f>
        <v>0.88</v>
      </c>
      <c r="M302" s="105"/>
      <c r="N302" s="179">
        <f>L302-H302</f>
        <v>0</v>
      </c>
      <c r="O302" s="180">
        <f t="shared" si="114"/>
        <v>0</v>
      </c>
    </row>
    <row r="303" spans="2:15" x14ac:dyDescent="0.3">
      <c r="B303" s="84" t="s">
        <v>80</v>
      </c>
      <c r="C303" s="84"/>
      <c r="D303" s="85" t="s">
        <v>41</v>
      </c>
      <c r="E303" s="84"/>
      <c r="F303" s="139">
        <v>0.28000000000000003</v>
      </c>
      <c r="G303" s="88">
        <v>1</v>
      </c>
      <c r="H303" s="103">
        <f t="shared" si="109"/>
        <v>0.28000000000000003</v>
      </c>
      <c r="I303" s="105"/>
      <c r="J303" s="317">
        <v>0.28000000000000003</v>
      </c>
      <c r="K303" s="206">
        <v>1</v>
      </c>
      <c r="L303" s="217">
        <f>K303*J303</f>
        <v>0.28000000000000003</v>
      </c>
      <c r="M303" s="105"/>
      <c r="N303" s="179">
        <f>L303-H303</f>
        <v>0</v>
      </c>
      <c r="O303" s="180">
        <f t="shared" si="114"/>
        <v>0</v>
      </c>
    </row>
    <row r="304" spans="2:15" x14ac:dyDescent="0.3">
      <c r="B304" s="53" t="s">
        <v>19</v>
      </c>
      <c r="C304" s="53"/>
      <c r="D304" s="85" t="s">
        <v>7</v>
      </c>
      <c r="E304" s="84"/>
      <c r="F304" s="140">
        <v>1.0630000000000001E-2</v>
      </c>
      <c r="G304" s="170">
        <f>F290</f>
        <v>212</v>
      </c>
      <c r="H304" s="103">
        <f t="shared" si="109"/>
        <v>2.2535600000000002</v>
      </c>
      <c r="I304" s="82"/>
      <c r="J304" s="140">
        <v>5.5300000000000002E-3</v>
      </c>
      <c r="K304" s="208">
        <f>+F290</f>
        <v>212</v>
      </c>
      <c r="L304" s="216">
        <f t="shared" ref="L304:L305" si="115">K304*J304</f>
        <v>1.1723600000000001</v>
      </c>
      <c r="M304" s="82"/>
      <c r="N304" s="81">
        <f t="shared" ref="N304:N327" si="116">L304-H304</f>
        <v>-1.0812000000000002</v>
      </c>
      <c r="O304" s="102">
        <f>IF(OR(H304=0,L304=0),"",(N304/H304))</f>
        <v>-0.47977422389463786</v>
      </c>
    </row>
    <row r="305" spans="2:20" x14ac:dyDescent="0.3">
      <c r="B305" s="238" t="s">
        <v>99</v>
      </c>
      <c r="C305" s="53"/>
      <c r="D305" s="85" t="s">
        <v>7</v>
      </c>
      <c r="E305" s="84"/>
      <c r="F305" s="140">
        <v>4.0999999999999999E-4</v>
      </c>
      <c r="G305" s="170">
        <f>+F290</f>
        <v>212</v>
      </c>
      <c r="H305" s="103">
        <f t="shared" si="109"/>
        <v>8.6919999999999997E-2</v>
      </c>
      <c r="I305" s="82"/>
      <c r="J305" s="318">
        <v>9.5E-4</v>
      </c>
      <c r="K305" s="208">
        <f>+F290</f>
        <v>212</v>
      </c>
      <c r="L305" s="216">
        <f t="shared" si="115"/>
        <v>0.2014</v>
      </c>
      <c r="M305" s="82"/>
      <c r="N305" s="81">
        <f t="shared" si="116"/>
        <v>0.11448</v>
      </c>
      <c r="O305" s="102">
        <f t="shared" ref="O305" si="117">IF(OR(H305=0,L305=0),"",(N305/H305))</f>
        <v>1.3170731707317074</v>
      </c>
    </row>
    <row r="306" spans="2:20" x14ac:dyDescent="0.3">
      <c r="B306" s="116" t="s">
        <v>18</v>
      </c>
      <c r="C306" s="100"/>
      <c r="D306" s="115"/>
      <c r="E306" s="100"/>
      <c r="F306" s="114"/>
      <c r="G306" s="113"/>
      <c r="H306" s="184">
        <f>SUM(H295:H305)</f>
        <v>35.040480000000009</v>
      </c>
      <c r="I306" s="107"/>
      <c r="J306" s="319"/>
      <c r="K306" s="209"/>
      <c r="L306" s="184">
        <f>SUM(L295:L305)</f>
        <v>40.883760000000002</v>
      </c>
      <c r="M306" s="107"/>
      <c r="N306" s="93">
        <f t="shared" si="116"/>
        <v>5.8432799999999929</v>
      </c>
      <c r="O306" s="92">
        <f>IF(OR(H306=0, L306=0),"",(N306/H306))</f>
        <v>0.16675798961658034</v>
      </c>
    </row>
    <row r="307" spans="2:20" x14ac:dyDescent="0.3">
      <c r="B307" s="86" t="s">
        <v>17</v>
      </c>
      <c r="C307" s="53"/>
      <c r="D307" s="85" t="s">
        <v>7</v>
      </c>
      <c r="E307" s="84"/>
      <c r="F307" s="78">
        <f>+$F$54</f>
        <v>0.1164</v>
      </c>
      <c r="G307" s="144">
        <f>$F290*(1+F335)-$F290</f>
        <v>7.9712000000000103</v>
      </c>
      <c r="H307" s="142">
        <f>G307*F307</f>
        <v>0.92784768000000117</v>
      </c>
      <c r="I307" s="82"/>
      <c r="J307" s="320">
        <v>0.1164</v>
      </c>
      <c r="K307" s="144">
        <f>$F290*(1+J335)-$F290</f>
        <v>7.9712000000000103</v>
      </c>
      <c r="L307" s="219">
        <f>K307*J307</f>
        <v>0.92784768000000117</v>
      </c>
      <c r="M307" s="82"/>
      <c r="N307" s="81">
        <f t="shared" si="116"/>
        <v>0</v>
      </c>
      <c r="O307" s="102">
        <f t="shared" ref="O307:O312" si="118">IF(OR(H307=0,L307=0),"",(N307/H307))</f>
        <v>0</v>
      </c>
    </row>
    <row r="308" spans="2:20" x14ac:dyDescent="0.3">
      <c r="B308" s="86" t="s">
        <v>95</v>
      </c>
      <c r="C308" s="53"/>
      <c r="D308" s="85" t="s">
        <v>7</v>
      </c>
      <c r="E308" s="84"/>
      <c r="F308" s="307">
        <f>+$F$198</f>
        <v>-4.4380000000000003E-2</v>
      </c>
      <c r="G308" s="144">
        <f>+G307</f>
        <v>7.9712000000000103</v>
      </c>
      <c r="H308" s="142">
        <f>G308*F308</f>
        <v>-0.35376185600000049</v>
      </c>
      <c r="I308" s="82"/>
      <c r="J308" s="323">
        <v>-4.4380000000000003E-2</v>
      </c>
      <c r="K308" s="192">
        <f>+G308</f>
        <v>7.9712000000000103</v>
      </c>
      <c r="L308" s="219">
        <f>K308*J308</f>
        <v>-0.35376185600000049</v>
      </c>
      <c r="M308" s="82"/>
      <c r="N308" s="81">
        <f t="shared" si="116"/>
        <v>0</v>
      </c>
      <c r="O308" s="102">
        <f t="shared" si="118"/>
        <v>0</v>
      </c>
    </row>
    <row r="309" spans="2:20" x14ac:dyDescent="0.3">
      <c r="B309" s="238" t="s">
        <v>96</v>
      </c>
      <c r="C309" s="84"/>
      <c r="D309" s="85" t="s">
        <v>7</v>
      </c>
      <c r="E309" s="84"/>
      <c r="F309" s="232">
        <v>-3.2000000000000002E-3</v>
      </c>
      <c r="G309" s="170">
        <f>$F290</f>
        <v>212</v>
      </c>
      <c r="H309" s="142">
        <f t="shared" ref="H309:H312" si="119">G309*F309</f>
        <v>-0.6784</v>
      </c>
      <c r="I309" s="105"/>
      <c r="J309" s="318">
        <v>-5.1999999999999995E-4</v>
      </c>
      <c r="K309" s="210">
        <f>+F290</f>
        <v>212</v>
      </c>
      <c r="L309" s="219">
        <f t="shared" ref="L309:L311" si="120">K309*J309</f>
        <v>-0.11023999999999999</v>
      </c>
      <c r="M309" s="105"/>
      <c r="N309" s="81">
        <f t="shared" si="116"/>
        <v>0.56816</v>
      </c>
      <c r="O309" s="102">
        <f t="shared" si="118"/>
        <v>-0.83750000000000002</v>
      </c>
    </row>
    <row r="310" spans="2:20" x14ac:dyDescent="0.3">
      <c r="B310" s="238" t="s">
        <v>97</v>
      </c>
      <c r="C310" s="84"/>
      <c r="D310" s="85" t="s">
        <v>7</v>
      </c>
      <c r="E310" s="84"/>
      <c r="F310" s="232">
        <v>6.9999999999999994E-5</v>
      </c>
      <c r="G310" s="170">
        <f>+F290</f>
        <v>212</v>
      </c>
      <c r="H310" s="142">
        <f t="shared" si="119"/>
        <v>1.4839999999999999E-2</v>
      </c>
      <c r="I310" s="105"/>
      <c r="J310" s="318">
        <v>3.0000000000000001E-5</v>
      </c>
      <c r="K310" s="210">
        <f>+F290</f>
        <v>212</v>
      </c>
      <c r="L310" s="219">
        <f t="shared" si="120"/>
        <v>6.3600000000000002E-3</v>
      </c>
      <c r="M310" s="105"/>
      <c r="N310" s="81">
        <f t="shared" si="116"/>
        <v>-8.479999999999998E-3</v>
      </c>
      <c r="O310" s="102">
        <f t="shared" si="118"/>
        <v>-0.57142857142857129</v>
      </c>
    </row>
    <row r="311" spans="2:20" x14ac:dyDescent="0.3">
      <c r="B311" s="238" t="s">
        <v>98</v>
      </c>
      <c r="C311" s="84"/>
      <c r="D311" s="85" t="s">
        <v>7</v>
      </c>
      <c r="E311" s="84"/>
      <c r="F311" s="232">
        <v>-1.1199999999999999E-3</v>
      </c>
      <c r="G311" s="170">
        <f>+F290</f>
        <v>212</v>
      </c>
      <c r="H311" s="142">
        <f t="shared" si="119"/>
        <v>-0.23743999999999998</v>
      </c>
      <c r="I311" s="105"/>
      <c r="J311" s="318">
        <v>6.8000000000000005E-4</v>
      </c>
      <c r="K311" s="210">
        <f>+F290</f>
        <v>212</v>
      </c>
      <c r="L311" s="219">
        <f t="shared" si="120"/>
        <v>0.14416000000000001</v>
      </c>
      <c r="M311" s="105"/>
      <c r="N311" s="81">
        <f t="shared" si="116"/>
        <v>0.38159999999999999</v>
      </c>
      <c r="O311" s="102">
        <f t="shared" si="118"/>
        <v>-1.6071428571428572</v>
      </c>
    </row>
    <row r="312" spans="2:20" x14ac:dyDescent="0.3">
      <c r="B312" s="238" t="s">
        <v>92</v>
      </c>
      <c r="C312" s="53"/>
      <c r="D312" s="85" t="s">
        <v>41</v>
      </c>
      <c r="E312" s="84"/>
      <c r="F312" s="289">
        <v>0.56000000000000005</v>
      </c>
      <c r="G312" s="145">
        <v>1</v>
      </c>
      <c r="H312" s="142">
        <f t="shared" si="119"/>
        <v>0.56000000000000005</v>
      </c>
      <c r="I312" s="82"/>
      <c r="J312" s="321">
        <v>0.56000000000000005</v>
      </c>
      <c r="K312" s="206">
        <v>1</v>
      </c>
      <c r="L312" s="219">
        <f>K312*J312</f>
        <v>0.56000000000000005</v>
      </c>
      <c r="M312" s="82"/>
      <c r="N312" s="81">
        <f t="shared" si="116"/>
        <v>0</v>
      </c>
      <c r="O312" s="102">
        <f t="shared" si="118"/>
        <v>0</v>
      </c>
    </row>
    <row r="313" spans="2:20" x14ac:dyDescent="0.3">
      <c r="B313" s="101" t="s">
        <v>16</v>
      </c>
      <c r="C313" s="110"/>
      <c r="D313" s="110"/>
      <c r="E313" s="110"/>
      <c r="F313" s="109"/>
      <c r="G313" s="98"/>
      <c r="H313" s="95">
        <f>SUM(H307:H312)+H306</f>
        <v>35.273565824000009</v>
      </c>
      <c r="I313" s="107"/>
      <c r="J313" s="322"/>
      <c r="K313" s="211"/>
      <c r="L313" s="212">
        <f>SUM(L307:L312)+L306</f>
        <v>42.058125824000001</v>
      </c>
      <c r="M313" s="107"/>
      <c r="N313" s="93">
        <f t="shared" si="116"/>
        <v>6.7845599999999919</v>
      </c>
      <c r="O313" s="92">
        <f>IF(OR(H313=0,L313=0),"",(N313/H313))</f>
        <v>0.19234120059911269</v>
      </c>
    </row>
    <row r="314" spans="2:20" x14ac:dyDescent="0.3">
      <c r="B314" s="82" t="s">
        <v>81</v>
      </c>
      <c r="C314" s="82"/>
      <c r="D314" s="85" t="s">
        <v>7</v>
      </c>
      <c r="E314" s="105"/>
      <c r="F314" s="218">
        <v>7.5900000000000004E-3</v>
      </c>
      <c r="G314" s="90">
        <f>$F290*(1+F335)</f>
        <v>219.97120000000001</v>
      </c>
      <c r="H314" s="103">
        <f>G314*F314</f>
        <v>1.6695814080000002</v>
      </c>
      <c r="I314" s="82"/>
      <c r="J314" s="318">
        <v>7.9600000000000001E-3</v>
      </c>
      <c r="K314" s="90">
        <f>$F290*(1+J335)</f>
        <v>219.97120000000001</v>
      </c>
      <c r="L314" s="216">
        <f>K314*J314</f>
        <v>1.7509707520000002</v>
      </c>
      <c r="M314" s="82"/>
      <c r="N314" s="81">
        <f t="shared" si="116"/>
        <v>8.1389343999999975E-2</v>
      </c>
      <c r="O314" s="102">
        <f>IF(OR(H314=0,L314=0),"",(N314/H314))</f>
        <v>4.8748353096179163E-2</v>
      </c>
    </row>
    <row r="315" spans="2:20" x14ac:dyDescent="0.3">
      <c r="B315" s="82" t="s">
        <v>82</v>
      </c>
      <c r="C315" s="82"/>
      <c r="D315" s="85" t="s">
        <v>7</v>
      </c>
      <c r="E315" s="105"/>
      <c r="F315" s="218">
        <v>6.1700000000000001E-3</v>
      </c>
      <c r="G315" s="90">
        <f>G314</f>
        <v>219.97120000000001</v>
      </c>
      <c r="H315" s="103">
        <f>G315*F315</f>
        <v>1.357222304</v>
      </c>
      <c r="I315" s="82"/>
      <c r="J315" s="318">
        <v>7.0299999999999998E-3</v>
      </c>
      <c r="K315" s="213">
        <f>+K314</f>
        <v>219.97120000000001</v>
      </c>
      <c r="L315" s="216">
        <f>K315*J315</f>
        <v>1.546397536</v>
      </c>
      <c r="M315" s="82"/>
      <c r="N315" s="81">
        <f t="shared" si="116"/>
        <v>0.18917523199999997</v>
      </c>
      <c r="O315" s="102">
        <f>IF(OR(H315=0,L315=0),"",(N315/H315))</f>
        <v>0.13938411669367906</v>
      </c>
    </row>
    <row r="316" spans="2:20" x14ac:dyDescent="0.3">
      <c r="B316" s="101" t="s">
        <v>13</v>
      </c>
      <c r="C316" s="100"/>
      <c r="D316" s="100"/>
      <c r="E316" s="100"/>
      <c r="F316" s="99"/>
      <c r="G316" s="98"/>
      <c r="H316" s="95">
        <f>SUM(H313:H315)</f>
        <v>38.300369536000005</v>
      </c>
      <c r="I316" s="94"/>
      <c r="J316" s="97"/>
      <c r="K316" s="96"/>
      <c r="L316" s="95">
        <f>SUM(L313:L315)</f>
        <v>45.355494112000002</v>
      </c>
      <c r="M316" s="94"/>
      <c r="N316" s="93">
        <f t="shared" si="116"/>
        <v>7.0551245759999972</v>
      </c>
      <c r="O316" s="92">
        <f>IF(OR(H316=0,L316=0),"",(N316/H316))</f>
        <v>0.18420513069380731</v>
      </c>
    </row>
    <row r="317" spans="2:20" x14ac:dyDescent="0.3">
      <c r="B317" s="91" t="s">
        <v>83</v>
      </c>
      <c r="C317" s="53"/>
      <c r="D317" s="85" t="s">
        <v>7</v>
      </c>
      <c r="E317" s="84"/>
      <c r="F317" s="78">
        <v>3.2000000000000002E-3</v>
      </c>
      <c r="G317" s="90">
        <f>G314</f>
        <v>219.97120000000001</v>
      </c>
      <c r="H317" s="76">
        <f t="shared" ref="H317:H327" si="121">G317*F317</f>
        <v>0.70390784000000006</v>
      </c>
      <c r="I317" s="82"/>
      <c r="J317" s="78">
        <f>+$F$262</f>
        <v>3.2000000000000002E-3</v>
      </c>
      <c r="K317" s="89">
        <f>+K314</f>
        <v>219.97120000000001</v>
      </c>
      <c r="L317" s="76">
        <f t="shared" ref="L317:L327" si="122">K317*J317</f>
        <v>0.70390784000000006</v>
      </c>
      <c r="M317" s="82"/>
      <c r="N317" s="81">
        <f t="shared" si="116"/>
        <v>0</v>
      </c>
      <c r="O317" s="102">
        <f>IF(OR(H317=0,L317=0),"",(N317/H317))</f>
        <v>0</v>
      </c>
    </row>
    <row r="318" spans="2:20" x14ac:dyDescent="0.3">
      <c r="B318" s="91" t="s">
        <v>84</v>
      </c>
      <c r="C318" s="53"/>
      <c r="D318" s="85" t="s">
        <v>7</v>
      </c>
      <c r="E318" s="84"/>
      <c r="F318" s="78">
        <v>2.9999999999999997E-4</v>
      </c>
      <c r="G318" s="90">
        <f>G314</f>
        <v>219.97120000000001</v>
      </c>
      <c r="H318" s="76">
        <f t="shared" si="121"/>
        <v>6.5991359999999999E-2</v>
      </c>
      <c r="I318" s="82"/>
      <c r="J318" s="78">
        <f>+$F$263</f>
        <v>2.9999999999999997E-4</v>
      </c>
      <c r="K318" s="89">
        <f>+K314</f>
        <v>219.97120000000001</v>
      </c>
      <c r="L318" s="76">
        <f t="shared" si="122"/>
        <v>6.5991359999999999E-2</v>
      </c>
      <c r="M318" s="82"/>
      <c r="N318" s="81">
        <f t="shared" si="116"/>
        <v>0</v>
      </c>
      <c r="O318" s="102">
        <f t="shared" ref="O318:O327" si="123">IF(OR(H318=0,L318=0),"",(N318/H318))</f>
        <v>0</v>
      </c>
      <c r="S318" s="160"/>
      <c r="T318" s="160"/>
    </row>
    <row r="319" spans="2:20" x14ac:dyDescent="0.3">
      <c r="B319" s="91" t="s">
        <v>85</v>
      </c>
      <c r="C319" s="53"/>
      <c r="D319" s="85" t="s">
        <v>7</v>
      </c>
      <c r="E319" s="84"/>
      <c r="F319" s="78">
        <v>4.0000000000000002E-4</v>
      </c>
      <c r="G319" s="90">
        <f>+G314</f>
        <v>219.97120000000001</v>
      </c>
      <c r="H319" s="76">
        <f t="shared" si="121"/>
        <v>8.7988480000000008E-2</v>
      </c>
      <c r="I319" s="82"/>
      <c r="J319" s="78">
        <f>+$F$264</f>
        <v>4.0000000000000002E-4</v>
      </c>
      <c r="K319" s="89">
        <f>+K314</f>
        <v>219.97120000000001</v>
      </c>
      <c r="L319" s="76">
        <f t="shared" si="122"/>
        <v>8.7988480000000008E-2</v>
      </c>
      <c r="M319" s="82"/>
      <c r="N319" s="81">
        <f t="shared" si="116"/>
        <v>0</v>
      </c>
      <c r="O319" s="102">
        <f t="shared" si="123"/>
        <v>0</v>
      </c>
    </row>
    <row r="320" spans="2:20" x14ac:dyDescent="0.3">
      <c r="B320" s="53" t="s">
        <v>86</v>
      </c>
      <c r="C320" s="53"/>
      <c r="D320" s="85" t="s">
        <v>41</v>
      </c>
      <c r="E320" s="84"/>
      <c r="F320" s="176">
        <v>0.25</v>
      </c>
      <c r="G320" s="88">
        <v>1</v>
      </c>
      <c r="H320" s="76">
        <f t="shared" si="121"/>
        <v>0.25</v>
      </c>
      <c r="I320" s="82"/>
      <c r="J320" s="78">
        <f>+$F$265</f>
        <v>0.25</v>
      </c>
      <c r="K320" s="87">
        <v>1</v>
      </c>
      <c r="L320" s="76">
        <f t="shared" si="122"/>
        <v>0.25</v>
      </c>
      <c r="M320" s="82"/>
      <c r="N320" s="81">
        <f t="shared" si="116"/>
        <v>0</v>
      </c>
      <c r="O320" s="102">
        <f t="shared" si="123"/>
        <v>0</v>
      </c>
    </row>
    <row r="321" spans="2:20" x14ac:dyDescent="0.3">
      <c r="B321" s="86" t="s">
        <v>9</v>
      </c>
      <c r="C321" s="53"/>
      <c r="D321" s="85" t="s">
        <v>7</v>
      </c>
      <c r="E321" s="84"/>
      <c r="F321" s="78">
        <v>6.5000000000000002E-2</v>
      </c>
      <c r="G321" s="83">
        <f>0.65*$F290</f>
        <v>137.80000000000001</v>
      </c>
      <c r="H321" s="76">
        <f t="shared" si="121"/>
        <v>8.9570000000000007</v>
      </c>
      <c r="I321" s="82"/>
      <c r="J321" s="78">
        <f>+$F$266</f>
        <v>6.5000000000000002E-2</v>
      </c>
      <c r="K321" s="83">
        <f t="shared" ref="K321:K327" si="124">$G321</f>
        <v>137.80000000000001</v>
      </c>
      <c r="L321" s="76">
        <f t="shared" si="122"/>
        <v>8.9570000000000007</v>
      </c>
      <c r="M321" s="82"/>
      <c r="N321" s="81">
        <f t="shared" si="116"/>
        <v>0</v>
      </c>
      <c r="O321" s="102">
        <f t="shared" si="123"/>
        <v>0</v>
      </c>
      <c r="T321" s="160"/>
    </row>
    <row r="322" spans="2:20" x14ac:dyDescent="0.3">
      <c r="B322" s="86" t="s">
        <v>8</v>
      </c>
      <c r="C322" s="53"/>
      <c r="D322" s="85" t="s">
        <v>7</v>
      </c>
      <c r="E322" s="84"/>
      <c r="F322" s="78">
        <v>9.4E-2</v>
      </c>
      <c r="G322" s="83">
        <f>0.17*$F290</f>
        <v>36.04</v>
      </c>
      <c r="H322" s="76">
        <f t="shared" si="121"/>
        <v>3.3877600000000001</v>
      </c>
      <c r="I322" s="82"/>
      <c r="J322" s="78">
        <f>+$F$267</f>
        <v>9.4E-2</v>
      </c>
      <c r="K322" s="83">
        <f t="shared" si="124"/>
        <v>36.04</v>
      </c>
      <c r="L322" s="76">
        <f t="shared" si="122"/>
        <v>3.3877600000000001</v>
      </c>
      <c r="M322" s="82"/>
      <c r="N322" s="81">
        <f t="shared" si="116"/>
        <v>0</v>
      </c>
      <c r="O322" s="102">
        <f t="shared" si="123"/>
        <v>0</v>
      </c>
    </row>
    <row r="323" spans="2:20" x14ac:dyDescent="0.3">
      <c r="B323" s="2" t="s">
        <v>6</v>
      </c>
      <c r="C323" s="53"/>
      <c r="D323" s="85" t="s">
        <v>7</v>
      </c>
      <c r="E323" s="84"/>
      <c r="F323" s="78">
        <v>0.13200000000000001</v>
      </c>
      <c r="G323" s="83">
        <f>0.18*$F290</f>
        <v>38.159999999999997</v>
      </c>
      <c r="H323" s="76">
        <f t="shared" si="121"/>
        <v>5.0371199999999998</v>
      </c>
      <c r="I323" s="82"/>
      <c r="J323" s="78">
        <f>+$F$268</f>
        <v>0.13200000000000001</v>
      </c>
      <c r="K323" s="83">
        <f t="shared" si="124"/>
        <v>38.159999999999997</v>
      </c>
      <c r="L323" s="76">
        <f t="shared" si="122"/>
        <v>5.0371199999999998</v>
      </c>
      <c r="M323" s="82"/>
      <c r="N323" s="81">
        <f t="shared" si="116"/>
        <v>0</v>
      </c>
      <c r="O323" s="102">
        <f t="shared" si="123"/>
        <v>0</v>
      </c>
    </row>
    <row r="324" spans="2:20" x14ac:dyDescent="0.3">
      <c r="B324" s="80" t="s">
        <v>5</v>
      </c>
      <c r="C324" s="24"/>
      <c r="D324" s="85" t="s">
        <v>7</v>
      </c>
      <c r="E324" s="79"/>
      <c r="F324" s="78">
        <v>7.6999999999999999E-2</v>
      </c>
      <c r="G324" s="77">
        <v>600</v>
      </c>
      <c r="H324" s="76">
        <f t="shared" si="121"/>
        <v>46.2</v>
      </c>
      <c r="I324" s="75"/>
      <c r="J324" s="78">
        <f>+$F$269</f>
        <v>7.6999999999999999E-2</v>
      </c>
      <c r="K324" s="77">
        <f t="shared" si="124"/>
        <v>600</v>
      </c>
      <c r="L324" s="76">
        <f t="shared" si="122"/>
        <v>46.2</v>
      </c>
      <c r="M324" s="75"/>
      <c r="N324" s="74">
        <f t="shared" si="116"/>
        <v>0</v>
      </c>
      <c r="O324" s="102">
        <f t="shared" si="123"/>
        <v>0</v>
      </c>
    </row>
    <row r="325" spans="2:20" x14ac:dyDescent="0.3">
      <c r="B325" s="80" t="s">
        <v>4</v>
      </c>
      <c r="C325" s="24"/>
      <c r="D325" s="85" t="s">
        <v>7</v>
      </c>
      <c r="E325" s="79"/>
      <c r="F325" s="78">
        <v>8.8999999999999996E-2</v>
      </c>
      <c r="G325" s="77">
        <v>150</v>
      </c>
      <c r="H325" s="76">
        <f t="shared" si="121"/>
        <v>13.35</v>
      </c>
      <c r="I325" s="75"/>
      <c r="J325" s="78">
        <f>+$F$270</f>
        <v>8.8999999999999996E-2</v>
      </c>
      <c r="K325" s="77">
        <f t="shared" si="124"/>
        <v>150</v>
      </c>
      <c r="L325" s="76">
        <f t="shared" si="122"/>
        <v>13.35</v>
      </c>
      <c r="M325" s="75"/>
      <c r="N325" s="74">
        <f t="shared" si="116"/>
        <v>0</v>
      </c>
      <c r="O325" s="102">
        <f t="shared" si="123"/>
        <v>0</v>
      </c>
    </row>
    <row r="326" spans="2:20" x14ac:dyDescent="0.3">
      <c r="B326" s="183" t="s">
        <v>63</v>
      </c>
      <c r="C326" s="24"/>
      <c r="D326" s="85" t="s">
        <v>7</v>
      </c>
      <c r="E326" s="79"/>
      <c r="F326" s="78">
        <f>+$F$54</f>
        <v>0.1164</v>
      </c>
      <c r="G326" s="77"/>
      <c r="H326" s="76">
        <f t="shared" si="121"/>
        <v>0</v>
      </c>
      <c r="I326" s="75"/>
      <c r="J326" s="78">
        <f>+$F$272</f>
        <v>0.1164</v>
      </c>
      <c r="K326" s="77">
        <f t="shared" si="124"/>
        <v>0</v>
      </c>
      <c r="L326" s="76">
        <f t="shared" si="122"/>
        <v>0</v>
      </c>
      <c r="M326" s="75"/>
      <c r="N326" s="74">
        <f t="shared" si="116"/>
        <v>0</v>
      </c>
      <c r="O326" s="102" t="str">
        <f t="shared" si="123"/>
        <v/>
      </c>
    </row>
    <row r="327" spans="2:20" ht="15" thickBot="1" x14ac:dyDescent="0.35">
      <c r="B327" s="183" t="s">
        <v>64</v>
      </c>
      <c r="C327" s="24"/>
      <c r="D327" s="85" t="s">
        <v>7</v>
      </c>
      <c r="E327" s="79"/>
      <c r="F327" s="78">
        <f>+$F$54</f>
        <v>0.1164</v>
      </c>
      <c r="G327" s="77"/>
      <c r="H327" s="76">
        <f t="shared" si="121"/>
        <v>0</v>
      </c>
      <c r="I327" s="75"/>
      <c r="J327" s="78">
        <f>+$F$272</f>
        <v>0.1164</v>
      </c>
      <c r="K327" s="77">
        <f t="shared" si="124"/>
        <v>0</v>
      </c>
      <c r="L327" s="76">
        <f t="shared" si="122"/>
        <v>0</v>
      </c>
      <c r="M327" s="75"/>
      <c r="N327" s="74">
        <f t="shared" si="116"/>
        <v>0</v>
      </c>
      <c r="O327" s="102" t="str">
        <f t="shared" si="123"/>
        <v/>
      </c>
    </row>
    <row r="328" spans="2:20" ht="15" thickBot="1" x14ac:dyDescent="0.35">
      <c r="B328" s="174"/>
      <c r="C328" s="71"/>
      <c r="D328" s="72"/>
      <c r="E328" s="71"/>
      <c r="F328" s="42"/>
      <c r="G328" s="70"/>
      <c r="H328" s="40"/>
      <c r="I328" s="68"/>
      <c r="J328" s="42"/>
      <c r="K328" s="69"/>
      <c r="L328" s="40"/>
      <c r="M328" s="68"/>
      <c r="N328" s="67"/>
      <c r="O328" s="7"/>
    </row>
    <row r="329" spans="2:20" x14ac:dyDescent="0.3">
      <c r="B329" s="66" t="s">
        <v>3</v>
      </c>
      <c r="C329" s="53"/>
      <c r="D329" s="53"/>
      <c r="E329" s="53"/>
      <c r="F329" s="65"/>
      <c r="G329" s="64"/>
      <c r="H329" s="61">
        <f>SUM(H317:H323,H316)</f>
        <v>56.790137216000005</v>
      </c>
      <c r="I329" s="63"/>
      <c r="J329" s="62"/>
      <c r="K329" s="62"/>
      <c r="L329" s="146">
        <f>SUM(L317:L323,L316)</f>
        <v>63.845261792000002</v>
      </c>
      <c r="M329" s="60"/>
      <c r="N329" s="199">
        <f>L329-H329</f>
        <v>7.0551245759999972</v>
      </c>
      <c r="O329" s="200">
        <f t="shared" ref="O329:O332" si="125">IF(OR(H329=0,L329=0),"",(N329/H329))</f>
        <v>0.12423151134792984</v>
      </c>
      <c r="S329" s="160"/>
    </row>
    <row r="330" spans="2:20" x14ac:dyDescent="0.3">
      <c r="B330" s="66" t="s">
        <v>65</v>
      </c>
      <c r="C330" s="53"/>
      <c r="D330" s="53"/>
      <c r="E330" s="53"/>
      <c r="F330" s="56">
        <v>-0.08</v>
      </c>
      <c r="G330" s="64"/>
      <c r="H330" s="55">
        <f>+H329*F330</f>
        <v>-4.5432109772800002</v>
      </c>
      <c r="I330" s="63"/>
      <c r="J330" s="56">
        <v>-0.08</v>
      </c>
      <c r="K330" s="64"/>
      <c r="L330" s="54">
        <f>+L329*J330</f>
        <v>-5.1076209433600006</v>
      </c>
      <c r="M330" s="60"/>
      <c r="N330" s="54">
        <f>L330-H330</f>
        <v>-0.56440996608000038</v>
      </c>
      <c r="O330" s="221">
        <f t="shared" si="125"/>
        <v>0.12423151134792998</v>
      </c>
    </row>
    <row r="331" spans="2:20" x14ac:dyDescent="0.3">
      <c r="B331" s="58" t="s">
        <v>1</v>
      </c>
      <c r="C331" s="53"/>
      <c r="D331" s="53"/>
      <c r="E331" s="53"/>
      <c r="F331" s="57">
        <v>0.13</v>
      </c>
      <c r="G331" s="52"/>
      <c r="H331" s="55">
        <f>H329*F331</f>
        <v>7.3827178380800005</v>
      </c>
      <c r="I331" s="51"/>
      <c r="J331" s="56">
        <v>0.13</v>
      </c>
      <c r="K331" s="51"/>
      <c r="L331" s="54">
        <f>L329*J331</f>
        <v>8.2998840329600014</v>
      </c>
      <c r="M331" s="50"/>
      <c r="N331" s="54">
        <f>L331-H331</f>
        <v>0.91716619488000095</v>
      </c>
      <c r="O331" s="221">
        <f t="shared" si="125"/>
        <v>0.12423151134793002</v>
      </c>
    </row>
    <row r="332" spans="2:20" ht="15" thickBot="1" x14ac:dyDescent="0.35">
      <c r="B332" s="347" t="s">
        <v>66</v>
      </c>
      <c r="C332" s="347"/>
      <c r="D332" s="347"/>
      <c r="E332" s="49"/>
      <c r="F332" s="48"/>
      <c r="G332" s="47"/>
      <c r="H332" s="46">
        <f>SUM(H329:H331)</f>
        <v>59.629644076800005</v>
      </c>
      <c r="I332" s="45"/>
      <c r="J332" s="45"/>
      <c r="K332" s="45"/>
      <c r="L332" s="43">
        <f>SUM(L329:L331)</f>
        <v>67.037524881600007</v>
      </c>
      <c r="M332" s="44"/>
      <c r="N332" s="237">
        <f>L332-H332</f>
        <v>7.4078808048000013</v>
      </c>
      <c r="O332" s="235">
        <f t="shared" si="125"/>
        <v>0.12423151134792991</v>
      </c>
    </row>
    <row r="333" spans="2:20" ht="15" thickBot="1" x14ac:dyDescent="0.35">
      <c r="B333" s="18" t="s">
        <v>61</v>
      </c>
      <c r="C333" s="16"/>
      <c r="D333" s="17"/>
      <c r="E333" s="16"/>
      <c r="F333" s="42"/>
      <c r="G333" s="11"/>
      <c r="H333" s="40"/>
      <c r="I333" s="9"/>
      <c r="J333" s="42"/>
      <c r="K333" s="41"/>
      <c r="L333" s="189"/>
      <c r="M333" s="9"/>
      <c r="N333" s="39"/>
      <c r="O333" s="7"/>
    </row>
    <row r="334" spans="2:20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5"/>
      <c r="M334" s="1"/>
      <c r="N334" s="1"/>
      <c r="O334" s="1"/>
    </row>
    <row r="335" spans="2:20" x14ac:dyDescent="0.3">
      <c r="B335" s="4" t="s">
        <v>0</v>
      </c>
      <c r="C335" s="1"/>
      <c r="D335" s="1"/>
      <c r="E335" s="1"/>
      <c r="F335" s="3">
        <v>3.7600000000000001E-2</v>
      </c>
      <c r="G335" s="1"/>
      <c r="H335" s="1"/>
      <c r="I335" s="1"/>
      <c r="J335" s="3">
        <v>3.7600000000000001E-2</v>
      </c>
      <c r="K335" s="1"/>
      <c r="L335" s="1"/>
      <c r="M335" s="1"/>
      <c r="N335" s="1"/>
      <c r="O335" s="1"/>
    </row>
  </sheetData>
  <mergeCells count="61">
    <mergeCell ref="O183:O184"/>
    <mergeCell ref="B222:D222"/>
    <mergeCell ref="B64:O64"/>
    <mergeCell ref="B65:O65"/>
    <mergeCell ref="A3:K3"/>
    <mergeCell ref="F20:H20"/>
    <mergeCell ref="J20:L20"/>
    <mergeCell ref="D14:O14"/>
    <mergeCell ref="B10:O10"/>
    <mergeCell ref="B11:O11"/>
    <mergeCell ref="B59:D59"/>
    <mergeCell ref="D21:D22"/>
    <mergeCell ref="N21:N22"/>
    <mergeCell ref="O21:O22"/>
    <mergeCell ref="N20:O20"/>
    <mergeCell ref="B113:D113"/>
    <mergeCell ref="D75:D76"/>
    <mergeCell ref="N75:N76"/>
    <mergeCell ref="O75:O76"/>
    <mergeCell ref="D68:O68"/>
    <mergeCell ref="F74:H74"/>
    <mergeCell ref="J74:L74"/>
    <mergeCell ref="N74:O74"/>
    <mergeCell ref="D129:D130"/>
    <mergeCell ref="N129:N130"/>
    <mergeCell ref="O129:O130"/>
    <mergeCell ref="B277:D277"/>
    <mergeCell ref="D238:D239"/>
    <mergeCell ref="N238:N239"/>
    <mergeCell ref="O238:O239"/>
    <mergeCell ref="B167:D167"/>
    <mergeCell ref="B227:O227"/>
    <mergeCell ref="B228:O228"/>
    <mergeCell ref="D231:O231"/>
    <mergeCell ref="F237:H237"/>
    <mergeCell ref="J237:L237"/>
    <mergeCell ref="N237:O237"/>
    <mergeCell ref="D183:D184"/>
    <mergeCell ref="N183:N184"/>
    <mergeCell ref="B118:O118"/>
    <mergeCell ref="B119:O119"/>
    <mergeCell ref="D122:O122"/>
    <mergeCell ref="F128:H128"/>
    <mergeCell ref="J128:L128"/>
    <mergeCell ref="N128:O128"/>
    <mergeCell ref="B172:O172"/>
    <mergeCell ref="B173:O173"/>
    <mergeCell ref="D176:O176"/>
    <mergeCell ref="F182:H182"/>
    <mergeCell ref="J182:L182"/>
    <mergeCell ref="N182:O182"/>
    <mergeCell ref="D293:D294"/>
    <mergeCell ref="N293:N294"/>
    <mergeCell ref="O293:O294"/>
    <mergeCell ref="B332:D332"/>
    <mergeCell ref="B282:O282"/>
    <mergeCell ref="B283:O283"/>
    <mergeCell ref="D286:O286"/>
    <mergeCell ref="F292:H292"/>
    <mergeCell ref="J292:L292"/>
    <mergeCell ref="N292:O292"/>
  </mergeCells>
  <dataValidations xWindow="271" yWindow="424" count="6">
    <dataValidation type="list" allowBlank="1" showInputMessage="1" showErrorMessage="1" sqref="E60 E51:E54 E114 E105:E108 E278 E269:E272 E223 E214:E217 E168 E159:E162 E333 E324:E327">
      <formula1>#REF!</formula1>
    </dataValidation>
    <dataValidation type="list" allowBlank="1" showInputMessage="1" showErrorMessage="1" prompt="Select Charge Unit - monthly, per kWh, per kW" sqref="D55 D60 D109 D114 D273 D278 D218 D223 D163 D168 D328 D333">
      <formula1>"Monthly, per kWh, per kW"</formula1>
    </dataValidation>
    <dataValidation type="list" allowBlank="1" showInputMessage="1" showErrorMessage="1" sqref="E41:E42 E55 E44:E50 E35:E39 E95:E96 E109 E98:E104 E89:E93 E259:E260 E273 E262:E268 E252:E257 E23:E33 E77:E87 E240:E250 E204:E205 E218 E207:E213 E197:E202 E185:E195 E149:E150 E163 E152:E158 E143:E147 E131:E141 E314:E315 E328 E317:E323 E307:E312 E295:E305">
      <formula1>#REF!</formula1>
    </dataValidation>
    <dataValidation type="list" allowBlank="1" showInputMessage="1" showErrorMessage="1" prompt="Select Charge Unit - per 30 days, per kWh, per kW, per kVA." sqref="D41:D42 D44:D54 D35:D39 D95:D96 D98:D108 D89:D93 D259:D260 D262:D272 D252:D257 D24:D33 D78:D87 D241:D250 D204:D205 D207:D217 D197:D202 D186:D195 D149:D150 D152:D162 D143:D147 D132:D141 D314:D315 D317:D327 D307:D312 D296:D305">
      <formula1>"per 30 days, per kWh, per kW, per kVA"</formula1>
    </dataValidation>
    <dataValidation type="list" allowBlank="1" showInputMessage="1" showErrorMessage="1" sqref="D16 D70 D233 D178 D124 D288">
      <formula1>"TOU, non-TOU"</formula1>
    </dataValidation>
    <dataValidation type="list" allowBlank="1" showInputMessage="1" showErrorMessage="1" sqref="D23 D77 D240 D185 D131 D295">
      <formula1>"per 30 days, per kWh, per kW, per kVA"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7" fitToHeight="6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rowBreaks count="5" manualBreakCount="5">
    <brk id="63" min="1" max="14" man="1"/>
    <brk id="117" min="1" max="14" man="1"/>
    <brk id="171" min="1" max="14" man="1"/>
    <brk id="226" min="1" max="14" man="1"/>
    <brk id="281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83820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Option Button 54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601980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" name="Option Button 61">
              <controlPr defaultSize="0" autoFill="0" autoLine="0" autoPict="0">
                <anchor moveWithCells="1">
                  <from>
                    <xdr:col>9</xdr:col>
                    <xdr:colOff>365760</xdr:colOff>
                    <xdr:row>70</xdr:row>
                    <xdr:rowOff>114300</xdr:rowOff>
                  </from>
                  <to>
                    <xdr:col>17</xdr:col>
                    <xdr:colOff>83820</xdr:colOff>
                    <xdr:row>72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" name="Option Button 62">
              <controlPr defaultSize="0" autoFill="0" autoLine="0" autoPict="0">
                <anchor moveWithCells="1">
                  <from>
                    <xdr:col>6</xdr:col>
                    <xdr:colOff>381000</xdr:colOff>
                    <xdr:row>70</xdr:row>
                    <xdr:rowOff>190500</xdr:rowOff>
                  </from>
                  <to>
                    <xdr:col>9</xdr:col>
                    <xdr:colOff>601980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Option Button 63">
              <controlPr defaultSize="0" autoFill="0" autoLine="0" autoPict="0">
                <anchor moveWithCells="1">
                  <from>
                    <xdr:col>9</xdr:col>
                    <xdr:colOff>365760</xdr:colOff>
                    <xdr:row>233</xdr:row>
                    <xdr:rowOff>114300</xdr:rowOff>
                  </from>
                  <to>
                    <xdr:col>17</xdr:col>
                    <xdr:colOff>83820</xdr:colOff>
                    <xdr:row>235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Option Button 64">
              <controlPr defaultSize="0" autoFill="0" autoLine="0" autoPict="0">
                <anchor moveWithCells="1">
                  <from>
                    <xdr:col>6</xdr:col>
                    <xdr:colOff>381000</xdr:colOff>
                    <xdr:row>233</xdr:row>
                    <xdr:rowOff>190500</xdr:rowOff>
                  </from>
                  <to>
                    <xdr:col>9</xdr:col>
                    <xdr:colOff>601980</xdr:colOff>
                    <xdr:row>235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Option Button 66">
              <controlPr defaultSize="0" autoFill="0" autoLine="0" autoPict="0">
                <anchor moveWithCells="1">
                  <from>
                    <xdr:col>6</xdr:col>
                    <xdr:colOff>381000</xdr:colOff>
                    <xdr:row>178</xdr:row>
                    <xdr:rowOff>190500</xdr:rowOff>
                  </from>
                  <to>
                    <xdr:col>9</xdr:col>
                    <xdr:colOff>601980</xdr:colOff>
                    <xdr:row>180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1" name="Option Button 69">
              <controlPr defaultSize="0" autoFill="0" autoLine="0" autoPict="0">
                <anchor moveWithCells="1">
                  <from>
                    <xdr:col>6</xdr:col>
                    <xdr:colOff>381000</xdr:colOff>
                    <xdr:row>124</xdr:row>
                    <xdr:rowOff>190500</xdr:rowOff>
                  </from>
                  <to>
                    <xdr:col>9</xdr:col>
                    <xdr:colOff>601980</xdr:colOff>
                    <xdr:row>126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2" name="Option Button 71">
              <controlPr defaultSize="0" autoFill="0" autoLine="0" autoPict="0">
                <anchor moveWithCells="1">
                  <from>
                    <xdr:col>6</xdr:col>
                    <xdr:colOff>381000</xdr:colOff>
                    <xdr:row>288</xdr:row>
                    <xdr:rowOff>190500</xdr:rowOff>
                  </from>
                  <to>
                    <xdr:col>9</xdr:col>
                    <xdr:colOff>601980</xdr:colOff>
                    <xdr:row>290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BC222"/>
  <sheetViews>
    <sheetView showGridLines="0" zoomScale="80" zoomScaleNormal="80" zoomScaleSheetLayoutView="25" zoomScalePageLayoutView="70" workbookViewId="0">
      <selection activeCell="J211" sqref="J211"/>
    </sheetView>
  </sheetViews>
  <sheetFormatPr defaultColWidth="9.109375" defaultRowHeight="14.4" x14ac:dyDescent="0.3"/>
  <cols>
    <col min="1" max="1" width="1.88671875" style="149" customWidth="1"/>
    <col min="2" max="2" width="116.6640625" style="149" customWidth="1"/>
    <col min="3" max="3" width="1.5546875" style="149" customWidth="1"/>
    <col min="4" max="4" width="12.88671875" style="149" customWidth="1"/>
    <col min="5" max="5" width="1.6640625" style="149" customWidth="1"/>
    <col min="6" max="6" width="11" style="149" customWidth="1"/>
    <col min="7" max="7" width="9.109375" style="149"/>
    <col min="8" max="8" width="10.5546875" style="149" customWidth="1"/>
    <col min="9" max="9" width="1.33203125" style="149" customWidth="1"/>
    <col min="10" max="10" width="10.88671875" style="149" customWidth="1"/>
    <col min="11" max="11" width="9.109375" style="149"/>
    <col min="12" max="12" width="10.5546875" style="149" customWidth="1"/>
    <col min="13" max="13" width="0.88671875" style="149" customWidth="1"/>
    <col min="14" max="14" width="11.109375" style="149" customWidth="1"/>
    <col min="15" max="15" width="9.6640625" style="149" customWidth="1"/>
    <col min="16" max="16" width="1.44140625" style="149" customWidth="1"/>
    <col min="17" max="17" width="10.5546875" style="149" customWidth="1"/>
    <col min="18" max="18" width="9.109375" style="149"/>
    <col min="19" max="19" width="9.5546875" style="149" customWidth="1"/>
    <col min="20" max="20" width="1.33203125" style="149" customWidth="1"/>
    <col min="21" max="21" width="9.109375" style="149" customWidth="1"/>
    <col min="22" max="22" width="10.109375" style="149" customWidth="1"/>
    <col min="23" max="23" width="1.33203125" style="149" customWidth="1"/>
    <col min="24" max="24" width="11" style="149" customWidth="1"/>
    <col min="25" max="25" width="9.109375" style="149"/>
    <col min="26" max="26" width="9.88671875" style="149" customWidth="1"/>
    <col min="27" max="27" width="1.33203125" style="149" customWidth="1"/>
    <col min="28" max="29" width="9.109375" style="149"/>
    <col min="30" max="30" width="0.88671875" style="149" customWidth="1"/>
    <col min="31" max="31" width="11.109375" style="149" customWidth="1"/>
    <col min="32" max="32" width="9.109375" style="149"/>
    <col min="33" max="33" width="9.33203125" style="149" customWidth="1"/>
    <col min="34" max="34" width="1.109375" style="149" customWidth="1"/>
    <col min="35" max="36" width="9.109375" style="149"/>
    <col min="37" max="37" width="0.88671875" style="149" customWidth="1"/>
    <col min="38" max="38" width="10.6640625" style="149" bestFit="1" customWidth="1"/>
    <col min="39" max="40" width="9.109375" style="149"/>
    <col min="41" max="41" width="0.88671875" style="149" customWidth="1"/>
    <col min="42" max="43" width="9.109375" style="149"/>
    <col min="44" max="44" width="1.33203125" style="149" customWidth="1"/>
    <col min="45" max="45" width="10.6640625" style="149" bestFit="1" customWidth="1"/>
    <col min="46" max="47" width="9.109375" style="149"/>
    <col min="48" max="48" width="1" style="149" customWidth="1"/>
    <col min="49" max="16384" width="9.109375" style="149"/>
  </cols>
  <sheetData>
    <row r="1" spans="1:50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  <c r="T1" s="149">
        <v>1</v>
      </c>
      <c r="U1" s="149">
        <v>2</v>
      </c>
    </row>
    <row r="2" spans="1:50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50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50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50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50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50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50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50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T11" s="149">
        <v>2</v>
      </c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128" t="s">
        <v>32</v>
      </c>
      <c r="C14" s="1"/>
      <c r="D14" s="349" t="s">
        <v>62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50" ht="15.6" x14ac:dyDescent="0.3">
      <c r="A15" s="1"/>
      <c r="B15" s="126"/>
      <c r="C15" s="1"/>
      <c r="D15" s="125"/>
      <c r="E15" s="125"/>
      <c r="F15" s="125"/>
      <c r="G15" s="228"/>
      <c r="H15" s="228"/>
      <c r="I15" s="228"/>
      <c r="J15" s="228"/>
      <c r="K15" s="228"/>
      <c r="L15" s="228"/>
      <c r="M15" s="228"/>
      <c r="N15" s="228"/>
      <c r="O15" s="228"/>
      <c r="P15" s="224"/>
      <c r="Q15" s="224"/>
      <c r="R15" s="224"/>
      <c r="S15" s="228"/>
      <c r="T15" s="224"/>
      <c r="U15" s="224"/>
      <c r="V15" s="224"/>
      <c r="W15" s="224"/>
      <c r="X15" s="224"/>
      <c r="Y15" s="224"/>
      <c r="Z15" s="228"/>
      <c r="AA15" s="224"/>
      <c r="AB15" s="224"/>
      <c r="AC15" s="224"/>
      <c r="AD15" s="224"/>
      <c r="AE15" s="224"/>
      <c r="AF15" s="224"/>
      <c r="AG15" s="228"/>
      <c r="AH15" s="224"/>
      <c r="AI15" s="224"/>
      <c r="AJ15" s="224"/>
      <c r="AK15" s="224"/>
      <c r="AL15" s="224"/>
      <c r="AM15" s="224"/>
      <c r="AN15" s="228"/>
      <c r="AO15" s="224"/>
      <c r="AP15" s="224"/>
      <c r="AQ15" s="224"/>
      <c r="AR15" s="224"/>
      <c r="AS15" s="224"/>
      <c r="AT15" s="224"/>
      <c r="AU15" s="228"/>
      <c r="AV15" s="224"/>
      <c r="AW15" s="224"/>
      <c r="AX15" s="224"/>
    </row>
    <row r="16" spans="1:50" ht="15.6" x14ac:dyDescent="0.3">
      <c r="A16" s="1"/>
      <c r="B16" s="128" t="s">
        <v>31</v>
      </c>
      <c r="C16" s="1"/>
      <c r="D16" s="127" t="s">
        <v>30</v>
      </c>
      <c r="E16" s="125"/>
      <c r="F16" s="125"/>
      <c r="G16" s="228"/>
      <c r="H16" s="229"/>
      <c r="I16" s="228"/>
      <c r="J16" s="224"/>
      <c r="K16" s="228"/>
      <c r="L16" s="229"/>
      <c r="M16" s="228"/>
      <c r="N16" s="230"/>
      <c r="O16" s="231"/>
      <c r="P16" s="224"/>
      <c r="Q16" s="225"/>
      <c r="R16" s="224"/>
      <c r="S16" s="229"/>
      <c r="T16" s="224"/>
      <c r="U16" s="230"/>
      <c r="V16" s="231"/>
      <c r="W16" s="224"/>
      <c r="X16" s="225"/>
      <c r="Y16" s="224"/>
      <c r="Z16" s="229"/>
      <c r="AA16" s="224"/>
      <c r="AB16" s="230"/>
      <c r="AC16" s="231"/>
      <c r="AD16" s="224"/>
      <c r="AE16" s="225"/>
      <c r="AF16" s="224"/>
      <c r="AG16" s="229"/>
      <c r="AH16" s="224"/>
      <c r="AI16" s="230"/>
      <c r="AJ16" s="231"/>
      <c r="AK16" s="224"/>
      <c r="AL16" s="225"/>
      <c r="AM16" s="224"/>
      <c r="AN16" s="229"/>
      <c r="AO16" s="224"/>
      <c r="AP16" s="230"/>
      <c r="AQ16" s="231"/>
      <c r="AR16" s="224"/>
      <c r="AS16" s="225"/>
      <c r="AT16" s="224"/>
      <c r="AU16" s="229"/>
      <c r="AV16" s="224"/>
      <c r="AW16" s="230"/>
      <c r="AX16" s="231"/>
    </row>
    <row r="17" spans="1:55" ht="15.6" x14ac:dyDescent="0.3">
      <c r="A17" s="1"/>
      <c r="B17" s="126"/>
      <c r="C17" s="1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1:55" x14ac:dyDescent="0.3">
      <c r="A18" s="1"/>
      <c r="B18" s="2"/>
      <c r="C18" s="1"/>
      <c r="D18" s="4" t="s">
        <v>29</v>
      </c>
      <c r="E18" s="4"/>
      <c r="F18" s="124">
        <v>300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5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55" x14ac:dyDescent="0.3">
      <c r="A20" s="1"/>
      <c r="B20" s="2"/>
      <c r="C20" s="1"/>
      <c r="D20" s="123"/>
      <c r="E20" s="123"/>
      <c r="F20" s="350" t="s">
        <v>87</v>
      </c>
      <c r="G20" s="351"/>
      <c r="H20" s="352"/>
      <c r="I20" s="1"/>
      <c r="J20" s="353" t="s">
        <v>93</v>
      </c>
      <c r="K20" s="354"/>
      <c r="L20" s="355"/>
      <c r="M20" s="1"/>
      <c r="N20" s="350" t="s">
        <v>27</v>
      </c>
      <c r="O20" s="352"/>
      <c r="Q20" s="358"/>
      <c r="R20" s="358"/>
      <c r="S20" s="358"/>
      <c r="T20" s="186"/>
      <c r="U20" s="357"/>
      <c r="V20" s="357"/>
      <c r="W20" s="185"/>
      <c r="X20" s="358"/>
      <c r="Y20" s="358"/>
      <c r="Z20" s="358"/>
      <c r="AA20" s="186"/>
      <c r="AB20" s="357"/>
      <c r="AC20" s="357"/>
      <c r="AD20" s="185"/>
      <c r="AE20" s="358"/>
      <c r="AF20" s="358"/>
      <c r="AG20" s="358"/>
      <c r="AH20" s="186"/>
      <c r="AI20" s="357"/>
      <c r="AJ20" s="357"/>
      <c r="AK20" s="185"/>
      <c r="AL20" s="358"/>
      <c r="AM20" s="358"/>
      <c r="AN20" s="358"/>
      <c r="AO20" s="186"/>
      <c r="AP20" s="357"/>
      <c r="AQ20" s="357"/>
      <c r="AR20" s="185"/>
      <c r="AS20" s="358"/>
      <c r="AT20" s="358"/>
      <c r="AU20" s="358"/>
      <c r="AV20" s="186"/>
      <c r="AW20" s="357"/>
      <c r="AX20" s="357"/>
      <c r="AY20" s="185"/>
      <c r="AZ20" s="185"/>
      <c r="BA20" s="185"/>
      <c r="BB20" s="185"/>
      <c r="BC20" s="185"/>
    </row>
    <row r="21" spans="1:55" ht="15" customHeight="1" x14ac:dyDescent="0.3">
      <c r="A21" s="1"/>
      <c r="B21" s="2"/>
      <c r="C21" s="1"/>
      <c r="D21" s="341" t="s">
        <v>26</v>
      </c>
      <c r="E21" s="119"/>
      <c r="F21" s="122" t="s">
        <v>25</v>
      </c>
      <c r="G21" s="122" t="s">
        <v>24</v>
      </c>
      <c r="H21" s="120" t="s">
        <v>23</v>
      </c>
      <c r="I21" s="1"/>
      <c r="J21" s="214" t="s">
        <v>25</v>
      </c>
      <c r="K21" s="121" t="s">
        <v>24</v>
      </c>
      <c r="L21" s="120" t="s">
        <v>23</v>
      </c>
      <c r="M21" s="1"/>
      <c r="N21" s="343" t="s">
        <v>22</v>
      </c>
      <c r="O21" s="345" t="s">
        <v>21</v>
      </c>
      <c r="Q21" s="246"/>
      <c r="R21" s="246"/>
      <c r="S21" s="246"/>
      <c r="T21" s="186"/>
      <c r="U21" s="359"/>
      <c r="V21" s="359"/>
      <c r="W21" s="185"/>
      <c r="X21" s="246"/>
      <c r="Y21" s="246"/>
      <c r="Z21" s="246"/>
      <c r="AA21" s="186"/>
      <c r="AB21" s="359"/>
      <c r="AC21" s="359"/>
      <c r="AD21" s="185"/>
      <c r="AE21" s="246"/>
      <c r="AF21" s="246"/>
      <c r="AG21" s="246"/>
      <c r="AH21" s="186"/>
      <c r="AI21" s="359"/>
      <c r="AJ21" s="359"/>
      <c r="AK21" s="185"/>
      <c r="AL21" s="246"/>
      <c r="AM21" s="246"/>
      <c r="AN21" s="246"/>
      <c r="AO21" s="186"/>
      <c r="AP21" s="359"/>
      <c r="AQ21" s="359"/>
      <c r="AR21" s="185"/>
      <c r="AS21" s="246"/>
      <c r="AT21" s="246"/>
      <c r="AU21" s="246"/>
      <c r="AV21" s="186"/>
      <c r="AW21" s="359"/>
      <c r="AX21" s="359"/>
      <c r="AY21" s="185"/>
      <c r="AZ21" s="185"/>
      <c r="BA21" s="185"/>
      <c r="BB21" s="185"/>
      <c r="BC21" s="185"/>
    </row>
    <row r="22" spans="1:55" x14ac:dyDescent="0.3">
      <c r="A22" s="1"/>
      <c r="B22" s="2"/>
      <c r="C22" s="1"/>
      <c r="D22" s="342"/>
      <c r="E22" s="119"/>
      <c r="F22" s="118" t="s">
        <v>20</v>
      </c>
      <c r="G22" s="118"/>
      <c r="H22" s="117" t="s">
        <v>20</v>
      </c>
      <c r="I22" s="1"/>
      <c r="J22" s="329" t="s">
        <v>20</v>
      </c>
      <c r="K22" s="117"/>
      <c r="L22" s="117" t="s">
        <v>20</v>
      </c>
      <c r="M22" s="1"/>
      <c r="N22" s="344"/>
      <c r="O22" s="346"/>
      <c r="Q22" s="247"/>
      <c r="R22" s="247"/>
      <c r="S22" s="247"/>
      <c r="T22" s="186"/>
      <c r="U22" s="359"/>
      <c r="V22" s="359"/>
      <c r="W22" s="185"/>
      <c r="X22" s="247"/>
      <c r="Y22" s="247"/>
      <c r="Z22" s="247"/>
      <c r="AA22" s="186"/>
      <c r="AB22" s="359"/>
      <c r="AC22" s="359"/>
      <c r="AD22" s="185"/>
      <c r="AE22" s="247"/>
      <c r="AF22" s="247"/>
      <c r="AG22" s="247"/>
      <c r="AH22" s="186"/>
      <c r="AI22" s="359"/>
      <c r="AJ22" s="359"/>
      <c r="AK22" s="185"/>
      <c r="AL22" s="247"/>
      <c r="AM22" s="247"/>
      <c r="AN22" s="247"/>
      <c r="AO22" s="186"/>
      <c r="AP22" s="359"/>
      <c r="AQ22" s="359"/>
      <c r="AR22" s="185"/>
      <c r="AS22" s="247"/>
      <c r="AT22" s="247"/>
      <c r="AU22" s="247"/>
      <c r="AV22" s="186"/>
      <c r="AW22" s="359"/>
      <c r="AX22" s="359"/>
      <c r="AY22" s="185"/>
      <c r="AZ22" s="185"/>
      <c r="BA22" s="185"/>
      <c r="BB22" s="185"/>
      <c r="BC22" s="185"/>
    </row>
    <row r="23" spans="1:55" x14ac:dyDescent="0.3">
      <c r="A23" s="1"/>
      <c r="B23" s="53" t="s">
        <v>57</v>
      </c>
      <c r="C23" s="53"/>
      <c r="D23" s="85" t="s">
        <v>41</v>
      </c>
      <c r="E23" s="84"/>
      <c r="F23" s="139">
        <v>26.8</v>
      </c>
      <c r="G23" s="88">
        <v>1</v>
      </c>
      <c r="H23" s="103">
        <f t="shared" ref="H23" si="0">G23*F23</f>
        <v>26.8</v>
      </c>
      <c r="I23" s="82"/>
      <c r="J23" s="139">
        <f>+'[3]2019 Dx, Tx, Rate Riders'!$B$6</f>
        <v>30.58</v>
      </c>
      <c r="K23" s="87">
        <v>1</v>
      </c>
      <c r="L23" s="103">
        <f t="shared" ref="L23:L32" si="1">K23*J23</f>
        <v>30.58</v>
      </c>
      <c r="M23" s="82"/>
      <c r="N23" s="81">
        <f t="shared" ref="N23:N44" si="2">L23-H23</f>
        <v>3.7799999999999976</v>
      </c>
      <c r="O23" s="102">
        <f>IF(OR(H23=0,L23=0),"",(N23/H23))</f>
        <v>0.14104477611940289</v>
      </c>
      <c r="Q23" s="248"/>
      <c r="R23" s="249"/>
      <c r="S23" s="250"/>
      <c r="T23" s="52"/>
      <c r="U23" s="244"/>
      <c r="V23" s="251"/>
      <c r="W23" s="185"/>
      <c r="X23" s="248"/>
      <c r="Y23" s="249"/>
      <c r="Z23" s="250"/>
      <c r="AA23" s="52"/>
      <c r="AB23" s="244"/>
      <c r="AC23" s="251"/>
      <c r="AD23" s="185"/>
      <c r="AE23" s="248"/>
      <c r="AF23" s="249"/>
      <c r="AG23" s="250"/>
      <c r="AH23" s="52"/>
      <c r="AI23" s="244"/>
      <c r="AJ23" s="251"/>
      <c r="AK23" s="185"/>
      <c r="AL23" s="248"/>
      <c r="AM23" s="249"/>
      <c r="AN23" s="250"/>
      <c r="AO23" s="52"/>
      <c r="AP23" s="244"/>
      <c r="AQ23" s="251"/>
      <c r="AR23" s="185"/>
      <c r="AS23" s="248"/>
      <c r="AT23" s="249"/>
      <c r="AU23" s="250"/>
      <c r="AV23" s="52"/>
      <c r="AW23" s="244"/>
      <c r="AX23" s="251"/>
      <c r="AY23" s="185"/>
      <c r="AZ23" s="185"/>
      <c r="BA23" s="185"/>
      <c r="BB23" s="185"/>
      <c r="BC23" s="185"/>
    </row>
    <row r="24" spans="1:55" s="172" customFormat="1" x14ac:dyDescent="0.3">
      <c r="A24" s="1"/>
      <c r="B24" s="177" t="s">
        <v>74</v>
      </c>
      <c r="C24" s="53"/>
      <c r="D24" s="85" t="s">
        <v>41</v>
      </c>
      <c r="E24" s="84"/>
      <c r="F24" s="139">
        <v>-0.19</v>
      </c>
      <c r="G24" s="88">
        <v>1</v>
      </c>
      <c r="H24" s="103">
        <f t="shared" ref="H24:H30" si="3">G24*F24</f>
        <v>-0.19</v>
      </c>
      <c r="I24" s="82"/>
      <c r="J24" s="330"/>
      <c r="K24" s="88">
        <v>1</v>
      </c>
      <c r="L24" s="103">
        <f>K24*J24</f>
        <v>0</v>
      </c>
      <c r="M24" s="82"/>
      <c r="N24" s="81">
        <f>L24-H24</f>
        <v>0.19</v>
      </c>
      <c r="O24" s="102" t="str">
        <f>IF(OR(H24=0,L24=0),"",(N24/H24))</f>
        <v/>
      </c>
      <c r="Q24" s="252"/>
      <c r="R24" s="249"/>
      <c r="S24" s="250"/>
      <c r="T24" s="52"/>
      <c r="U24" s="244"/>
      <c r="V24" s="251"/>
      <c r="W24" s="185"/>
      <c r="X24" s="252"/>
      <c r="Y24" s="249"/>
      <c r="Z24" s="250"/>
      <c r="AA24" s="52"/>
      <c r="AB24" s="244"/>
      <c r="AC24" s="251"/>
      <c r="AD24" s="185"/>
      <c r="AE24" s="252"/>
      <c r="AF24" s="249"/>
      <c r="AG24" s="250"/>
      <c r="AH24" s="52"/>
      <c r="AI24" s="244"/>
      <c r="AJ24" s="251"/>
      <c r="AK24" s="185"/>
      <c r="AL24" s="252"/>
      <c r="AM24" s="249"/>
      <c r="AN24" s="250"/>
      <c r="AO24" s="52"/>
      <c r="AP24" s="244"/>
      <c r="AQ24" s="251"/>
      <c r="AR24" s="185"/>
      <c r="AS24" s="252"/>
      <c r="AT24" s="249"/>
      <c r="AU24" s="250"/>
      <c r="AV24" s="52"/>
      <c r="AW24" s="244"/>
      <c r="AX24" s="251"/>
      <c r="AY24" s="185"/>
      <c r="AZ24" s="185"/>
      <c r="BA24" s="185"/>
      <c r="BB24" s="185"/>
      <c r="BC24" s="185"/>
    </row>
    <row r="25" spans="1:55" s="172" customFormat="1" x14ac:dyDescent="0.3">
      <c r="A25" s="1"/>
      <c r="B25" s="177" t="s">
        <v>75</v>
      </c>
      <c r="C25" s="53"/>
      <c r="D25" s="85" t="s">
        <v>41</v>
      </c>
      <c r="E25" s="84"/>
      <c r="F25" s="139">
        <v>-0.59</v>
      </c>
      <c r="G25" s="88">
        <v>1</v>
      </c>
      <c r="H25" s="103">
        <f t="shared" si="3"/>
        <v>-0.59</v>
      </c>
      <c r="I25" s="82"/>
      <c r="J25" s="331"/>
      <c r="K25" s="88">
        <v>1</v>
      </c>
      <c r="L25" s="103">
        <f t="shared" ref="L25:L28" si="4">K25*J25</f>
        <v>0</v>
      </c>
      <c r="M25" s="82"/>
      <c r="N25" s="81">
        <f t="shared" ref="N25:N28" si="5">L25-H25</f>
        <v>0.59</v>
      </c>
      <c r="O25" s="102" t="str">
        <f t="shared" ref="O25:O28" si="6">IF(OR(H25=0,L25=0),"",(N25/H25))</f>
        <v/>
      </c>
      <c r="Q25" s="252"/>
      <c r="R25" s="249"/>
      <c r="S25" s="250"/>
      <c r="T25" s="52"/>
      <c r="U25" s="244"/>
      <c r="V25" s="251"/>
      <c r="W25" s="185"/>
      <c r="X25" s="252"/>
      <c r="Y25" s="249"/>
      <c r="Z25" s="250"/>
      <c r="AA25" s="52"/>
      <c r="AB25" s="244"/>
      <c r="AC25" s="251"/>
      <c r="AD25" s="185"/>
      <c r="AE25" s="252"/>
      <c r="AF25" s="249"/>
      <c r="AG25" s="250"/>
      <c r="AH25" s="52"/>
      <c r="AI25" s="244"/>
      <c r="AJ25" s="251"/>
      <c r="AK25" s="185"/>
      <c r="AL25" s="252"/>
      <c r="AM25" s="249"/>
      <c r="AN25" s="250"/>
      <c r="AO25" s="52"/>
      <c r="AP25" s="244"/>
      <c r="AQ25" s="251"/>
      <c r="AR25" s="185"/>
      <c r="AS25" s="252"/>
      <c r="AT25" s="249"/>
      <c r="AU25" s="250"/>
      <c r="AV25" s="52"/>
      <c r="AW25" s="244"/>
      <c r="AX25" s="251"/>
      <c r="AY25" s="185"/>
      <c r="AZ25" s="185"/>
      <c r="BA25" s="185"/>
      <c r="BB25" s="185"/>
      <c r="BC25" s="185"/>
    </row>
    <row r="26" spans="1:55" s="172" customFormat="1" x14ac:dyDescent="0.3">
      <c r="A26" s="1"/>
      <c r="B26" s="177" t="s">
        <v>76</v>
      </c>
      <c r="C26" s="53"/>
      <c r="D26" s="85" t="s">
        <v>41</v>
      </c>
      <c r="E26" s="84"/>
      <c r="F26" s="139">
        <v>0.04</v>
      </c>
      <c r="G26" s="88">
        <v>1</v>
      </c>
      <c r="H26" s="103">
        <f t="shared" si="3"/>
        <v>0.04</v>
      </c>
      <c r="I26" s="82"/>
      <c r="J26" s="330">
        <v>0.04</v>
      </c>
      <c r="K26" s="88">
        <v>1</v>
      </c>
      <c r="L26" s="103">
        <f t="shared" si="4"/>
        <v>0.04</v>
      </c>
      <c r="M26" s="82"/>
      <c r="N26" s="81">
        <f t="shared" si="5"/>
        <v>0</v>
      </c>
      <c r="O26" s="102">
        <f t="shared" si="6"/>
        <v>0</v>
      </c>
      <c r="Q26" s="252"/>
      <c r="R26" s="249"/>
      <c r="S26" s="250"/>
      <c r="T26" s="52"/>
      <c r="U26" s="244"/>
      <c r="V26" s="251"/>
      <c r="W26" s="185"/>
      <c r="X26" s="252"/>
      <c r="Y26" s="249"/>
      <c r="Z26" s="250"/>
      <c r="AA26" s="52"/>
      <c r="AB26" s="244"/>
      <c r="AC26" s="251"/>
      <c r="AD26" s="185"/>
      <c r="AE26" s="252"/>
      <c r="AF26" s="249"/>
      <c r="AG26" s="250"/>
      <c r="AH26" s="52"/>
      <c r="AI26" s="244"/>
      <c r="AJ26" s="251"/>
      <c r="AK26" s="185"/>
      <c r="AL26" s="252"/>
      <c r="AM26" s="249"/>
      <c r="AN26" s="250"/>
      <c r="AO26" s="52"/>
      <c r="AP26" s="244"/>
      <c r="AQ26" s="251"/>
      <c r="AR26" s="185"/>
      <c r="AS26" s="252"/>
      <c r="AT26" s="249"/>
      <c r="AU26" s="250"/>
      <c r="AV26" s="52"/>
      <c r="AW26" s="244"/>
      <c r="AX26" s="251"/>
      <c r="AY26" s="185"/>
      <c r="AZ26" s="185"/>
      <c r="BA26" s="185"/>
      <c r="BB26" s="185"/>
      <c r="BC26" s="185"/>
    </row>
    <row r="27" spans="1:55" s="172" customFormat="1" x14ac:dyDescent="0.3">
      <c r="A27" s="1"/>
      <c r="B27" s="177" t="s">
        <v>77</v>
      </c>
      <c r="C27" s="53"/>
      <c r="D27" s="85" t="s">
        <v>41</v>
      </c>
      <c r="E27" s="84"/>
      <c r="F27" s="139">
        <v>0.01</v>
      </c>
      <c r="G27" s="88">
        <v>1</v>
      </c>
      <c r="H27" s="103">
        <f t="shared" si="3"/>
        <v>0.01</v>
      </c>
      <c r="I27" s="82"/>
      <c r="J27" s="330">
        <v>0.01</v>
      </c>
      <c r="K27" s="88">
        <v>1</v>
      </c>
      <c r="L27" s="103">
        <f t="shared" si="4"/>
        <v>0.01</v>
      </c>
      <c r="M27" s="82"/>
      <c r="N27" s="81">
        <f t="shared" si="5"/>
        <v>0</v>
      </c>
      <c r="O27" s="102">
        <f t="shared" si="6"/>
        <v>0</v>
      </c>
      <c r="Q27" s="252"/>
      <c r="R27" s="249"/>
      <c r="S27" s="250"/>
      <c r="T27" s="52"/>
      <c r="U27" s="244"/>
      <c r="V27" s="251"/>
      <c r="W27" s="185"/>
      <c r="X27" s="252"/>
      <c r="Y27" s="249"/>
      <c r="Z27" s="250"/>
      <c r="AA27" s="52"/>
      <c r="AB27" s="244"/>
      <c r="AC27" s="251"/>
      <c r="AD27" s="185"/>
      <c r="AE27" s="252"/>
      <c r="AF27" s="249"/>
      <c r="AG27" s="250"/>
      <c r="AH27" s="52"/>
      <c r="AI27" s="244"/>
      <c r="AJ27" s="251"/>
      <c r="AK27" s="185"/>
      <c r="AL27" s="252"/>
      <c r="AM27" s="249"/>
      <c r="AN27" s="250"/>
      <c r="AO27" s="52"/>
      <c r="AP27" s="244"/>
      <c r="AQ27" s="251"/>
      <c r="AR27" s="185"/>
      <c r="AS27" s="252"/>
      <c r="AT27" s="249"/>
      <c r="AU27" s="250"/>
      <c r="AV27" s="52"/>
      <c r="AW27" s="244"/>
      <c r="AX27" s="251"/>
      <c r="AY27" s="185"/>
      <c r="AZ27" s="185"/>
      <c r="BA27" s="185"/>
      <c r="BB27" s="185"/>
      <c r="BC27" s="185"/>
    </row>
    <row r="28" spans="1:55" s="172" customFormat="1" x14ac:dyDescent="0.3">
      <c r="A28" s="1"/>
      <c r="B28" s="177" t="s">
        <v>78</v>
      </c>
      <c r="C28" s="53"/>
      <c r="D28" s="85" t="s">
        <v>41</v>
      </c>
      <c r="E28" s="84"/>
      <c r="F28" s="139">
        <v>0.18</v>
      </c>
      <c r="G28" s="88">
        <v>1</v>
      </c>
      <c r="H28" s="103">
        <f t="shared" si="3"/>
        <v>0.18</v>
      </c>
      <c r="I28" s="82"/>
      <c r="J28" s="330">
        <v>0.18</v>
      </c>
      <c r="K28" s="88">
        <v>1</v>
      </c>
      <c r="L28" s="103">
        <f t="shared" si="4"/>
        <v>0.18</v>
      </c>
      <c r="M28" s="82"/>
      <c r="N28" s="81">
        <f t="shared" si="5"/>
        <v>0</v>
      </c>
      <c r="O28" s="102">
        <f t="shared" si="6"/>
        <v>0</v>
      </c>
      <c r="Q28" s="252"/>
      <c r="R28" s="249"/>
      <c r="S28" s="250"/>
      <c r="T28" s="52"/>
      <c r="U28" s="244"/>
      <c r="V28" s="251"/>
      <c r="W28" s="185"/>
      <c r="X28" s="252"/>
      <c r="Y28" s="249"/>
      <c r="Z28" s="250"/>
      <c r="AA28" s="52"/>
      <c r="AB28" s="244"/>
      <c r="AC28" s="251"/>
      <c r="AD28" s="185"/>
      <c r="AE28" s="252"/>
      <c r="AF28" s="249"/>
      <c r="AG28" s="250"/>
      <c r="AH28" s="52"/>
      <c r="AI28" s="244"/>
      <c r="AJ28" s="251"/>
      <c r="AK28" s="185"/>
      <c r="AL28" s="252"/>
      <c r="AM28" s="249"/>
      <c r="AN28" s="250"/>
      <c r="AO28" s="52"/>
      <c r="AP28" s="244"/>
      <c r="AQ28" s="251"/>
      <c r="AR28" s="185"/>
      <c r="AS28" s="252"/>
      <c r="AT28" s="249"/>
      <c r="AU28" s="250"/>
      <c r="AV28" s="52"/>
      <c r="AW28" s="244"/>
      <c r="AX28" s="251"/>
      <c r="AY28" s="185"/>
      <c r="AZ28" s="185"/>
      <c r="BA28" s="185"/>
      <c r="BB28" s="185"/>
      <c r="BC28" s="185"/>
    </row>
    <row r="29" spans="1:55" s="181" customFormat="1" x14ac:dyDescent="0.3">
      <c r="A29" s="112"/>
      <c r="B29" s="84" t="s">
        <v>79</v>
      </c>
      <c r="C29" s="84"/>
      <c r="D29" s="85" t="s">
        <v>41</v>
      </c>
      <c r="E29" s="84"/>
      <c r="F29" s="139">
        <v>0.19</v>
      </c>
      <c r="G29" s="88">
        <v>1</v>
      </c>
      <c r="H29" s="103">
        <f t="shared" si="3"/>
        <v>0.19</v>
      </c>
      <c r="I29" s="105"/>
      <c r="J29" s="330">
        <v>0.19</v>
      </c>
      <c r="K29" s="87">
        <v>1</v>
      </c>
      <c r="L29" s="178">
        <f t="shared" si="1"/>
        <v>0.19</v>
      </c>
      <c r="M29" s="105"/>
      <c r="N29" s="179">
        <f t="shared" ref="N29:N30" si="7">L29-H29</f>
        <v>0</v>
      </c>
      <c r="O29" s="180">
        <f t="shared" ref="O29:O30" si="8">IF(OR(H29=0,L29=0),"",(N29/H29))</f>
        <v>0</v>
      </c>
      <c r="Q29" s="248"/>
      <c r="R29" s="249"/>
      <c r="S29" s="250"/>
      <c r="T29" s="52"/>
      <c r="U29" s="244"/>
      <c r="V29" s="251"/>
      <c r="W29" s="185"/>
      <c r="X29" s="248"/>
      <c r="Y29" s="249"/>
      <c r="Z29" s="250"/>
      <c r="AA29" s="52"/>
      <c r="AB29" s="244"/>
      <c r="AC29" s="251"/>
      <c r="AD29" s="185"/>
      <c r="AE29" s="248"/>
      <c r="AF29" s="249"/>
      <c r="AG29" s="250"/>
      <c r="AH29" s="52"/>
      <c r="AI29" s="244"/>
      <c r="AJ29" s="251"/>
      <c r="AK29" s="185"/>
      <c r="AL29" s="248"/>
      <c r="AM29" s="249"/>
      <c r="AN29" s="250"/>
      <c r="AO29" s="52"/>
      <c r="AP29" s="244"/>
      <c r="AQ29" s="251"/>
      <c r="AR29" s="185"/>
      <c r="AS29" s="248"/>
      <c r="AT29" s="249"/>
      <c r="AU29" s="250"/>
      <c r="AV29" s="52"/>
      <c r="AW29" s="244"/>
      <c r="AX29" s="251"/>
      <c r="AY29" s="185"/>
      <c r="AZ29" s="185"/>
      <c r="BA29" s="185"/>
      <c r="BB29" s="185"/>
      <c r="BC29" s="185"/>
    </row>
    <row r="30" spans="1:55" s="181" customFormat="1" x14ac:dyDescent="0.3">
      <c r="A30" s="112"/>
      <c r="B30" s="84" t="s">
        <v>80</v>
      </c>
      <c r="C30" s="84"/>
      <c r="D30" s="85" t="s">
        <v>41</v>
      </c>
      <c r="E30" s="84"/>
      <c r="F30" s="139">
        <v>0.09</v>
      </c>
      <c r="G30" s="88">
        <v>1</v>
      </c>
      <c r="H30" s="103">
        <f t="shared" si="3"/>
        <v>0.09</v>
      </c>
      <c r="I30" s="105"/>
      <c r="J30" s="330">
        <v>0.09</v>
      </c>
      <c r="K30" s="87">
        <v>1</v>
      </c>
      <c r="L30" s="178">
        <f t="shared" si="1"/>
        <v>0.09</v>
      </c>
      <c r="M30" s="105"/>
      <c r="N30" s="179">
        <f t="shared" si="7"/>
        <v>0</v>
      </c>
      <c r="O30" s="180">
        <f t="shared" si="8"/>
        <v>0</v>
      </c>
      <c r="Q30" s="248"/>
      <c r="R30" s="249"/>
      <c r="S30" s="250"/>
      <c r="T30" s="52"/>
      <c r="U30" s="244"/>
      <c r="V30" s="251"/>
      <c r="W30" s="185"/>
      <c r="X30" s="248"/>
      <c r="Y30" s="249"/>
      <c r="Z30" s="250"/>
      <c r="AA30" s="52"/>
      <c r="AB30" s="244"/>
      <c r="AC30" s="251"/>
      <c r="AD30" s="185"/>
      <c r="AE30" s="248"/>
      <c r="AF30" s="249"/>
      <c r="AG30" s="250"/>
      <c r="AH30" s="52"/>
      <c r="AI30" s="244"/>
      <c r="AJ30" s="251"/>
      <c r="AK30" s="185"/>
      <c r="AL30" s="248"/>
      <c r="AM30" s="249"/>
      <c r="AN30" s="250"/>
      <c r="AO30" s="52"/>
      <c r="AP30" s="244"/>
      <c r="AQ30" s="251"/>
      <c r="AR30" s="185"/>
      <c r="AS30" s="248"/>
      <c r="AT30" s="249"/>
      <c r="AU30" s="250"/>
      <c r="AV30" s="52"/>
      <c r="AW30" s="244"/>
      <c r="AX30" s="251"/>
      <c r="AY30" s="185"/>
      <c r="AZ30" s="185"/>
      <c r="BA30" s="185"/>
      <c r="BB30" s="185"/>
      <c r="BC30" s="185"/>
    </row>
    <row r="31" spans="1:55" x14ac:dyDescent="0.3">
      <c r="A31" s="1"/>
      <c r="B31" s="240" t="s">
        <v>19</v>
      </c>
      <c r="C31" s="53"/>
      <c r="D31" s="85" t="s">
        <v>7</v>
      </c>
      <c r="E31" s="84"/>
      <c r="F31" s="140">
        <v>1.627E-2</v>
      </c>
      <c r="G31" s="145">
        <f>F18</f>
        <v>300</v>
      </c>
      <c r="H31" s="103">
        <f t="shared" ref="H31:H32" si="9">G31*F31</f>
        <v>4.8810000000000002</v>
      </c>
      <c r="I31" s="82"/>
      <c r="J31" s="140">
        <f>+'[3]2019 Dx, Tx, Rate Riders'!$C$6</f>
        <v>8.4600000000000005E-3</v>
      </c>
      <c r="K31" s="145">
        <f>+F18</f>
        <v>300</v>
      </c>
      <c r="L31" s="103">
        <f t="shared" si="1"/>
        <v>2.5380000000000003</v>
      </c>
      <c r="M31" s="82"/>
      <c r="N31" s="81">
        <f t="shared" si="2"/>
        <v>-2.343</v>
      </c>
      <c r="O31" s="102">
        <f>IF(OR(H31=0,L31=0),"",(N31/H31))</f>
        <v>-0.48002458512599872</v>
      </c>
      <c r="Q31" s="253"/>
      <c r="R31" s="254"/>
      <c r="S31" s="250"/>
      <c r="T31" s="52"/>
      <c r="U31" s="244"/>
      <c r="V31" s="251"/>
      <c r="W31" s="185"/>
      <c r="X31" s="253"/>
      <c r="Y31" s="254"/>
      <c r="Z31" s="250"/>
      <c r="AA31" s="52"/>
      <c r="AB31" s="244"/>
      <c r="AC31" s="251"/>
      <c r="AD31" s="185"/>
      <c r="AE31" s="253"/>
      <c r="AF31" s="254"/>
      <c r="AG31" s="250"/>
      <c r="AH31" s="52"/>
      <c r="AI31" s="244"/>
      <c r="AJ31" s="251"/>
      <c r="AK31" s="185"/>
      <c r="AL31" s="253"/>
      <c r="AM31" s="254"/>
      <c r="AN31" s="250"/>
      <c r="AO31" s="52"/>
      <c r="AP31" s="244"/>
      <c r="AQ31" s="251"/>
      <c r="AR31" s="185"/>
      <c r="AS31" s="253"/>
      <c r="AT31" s="254"/>
      <c r="AU31" s="250"/>
      <c r="AV31" s="52"/>
      <c r="AW31" s="244"/>
      <c r="AX31" s="251"/>
      <c r="AY31" s="185"/>
      <c r="AZ31" s="185"/>
      <c r="BA31" s="185"/>
      <c r="BB31" s="185"/>
      <c r="BC31" s="185"/>
    </row>
    <row r="32" spans="1:55" s="172" customFormat="1" x14ac:dyDescent="0.3">
      <c r="A32" s="1"/>
      <c r="B32" s="238" t="s">
        <v>99</v>
      </c>
      <c r="C32" s="53"/>
      <c r="D32" s="85" t="s">
        <v>7</v>
      </c>
      <c r="E32" s="84"/>
      <c r="F32" s="140">
        <v>6.8000000000000005E-4</v>
      </c>
      <c r="G32" s="170">
        <f>+F18</f>
        <v>300</v>
      </c>
      <c r="H32" s="103">
        <f t="shared" si="9"/>
        <v>0.20400000000000001</v>
      </c>
      <c r="I32" s="82"/>
      <c r="J32" s="318">
        <v>1.2600000000000001E-3</v>
      </c>
      <c r="K32" s="145">
        <f>+F18</f>
        <v>300</v>
      </c>
      <c r="L32" s="103">
        <f t="shared" si="1"/>
        <v>0.378</v>
      </c>
      <c r="M32" s="82"/>
      <c r="N32" s="81">
        <f t="shared" si="2"/>
        <v>0.17399999999999999</v>
      </c>
      <c r="O32" s="102">
        <f t="shared" ref="O32" si="10">IF(OR(H32=0,L32=0),"",(N32/H32))</f>
        <v>0.85294117647058809</v>
      </c>
      <c r="Q32" s="253"/>
      <c r="R32" s="254"/>
      <c r="S32" s="250"/>
      <c r="T32" s="52"/>
      <c r="U32" s="244"/>
      <c r="V32" s="251"/>
      <c r="W32" s="185"/>
      <c r="X32" s="253"/>
      <c r="Y32" s="254"/>
      <c r="Z32" s="250"/>
      <c r="AA32" s="52"/>
      <c r="AB32" s="244"/>
      <c r="AC32" s="251"/>
      <c r="AD32" s="185"/>
      <c r="AE32" s="253"/>
      <c r="AF32" s="254"/>
      <c r="AG32" s="250"/>
      <c r="AH32" s="52"/>
      <c r="AI32" s="244"/>
      <c r="AJ32" s="251"/>
      <c r="AK32" s="185"/>
      <c r="AL32" s="253"/>
      <c r="AM32" s="254"/>
      <c r="AN32" s="250"/>
      <c r="AO32" s="52"/>
      <c r="AP32" s="244"/>
      <c r="AQ32" s="251"/>
      <c r="AR32" s="185"/>
      <c r="AS32" s="253"/>
      <c r="AT32" s="254"/>
      <c r="AU32" s="250"/>
      <c r="AV32" s="52"/>
      <c r="AW32" s="244"/>
      <c r="AX32" s="251"/>
      <c r="AY32" s="185"/>
      <c r="AZ32" s="185"/>
      <c r="BA32" s="185"/>
      <c r="BB32" s="185"/>
      <c r="BC32" s="185"/>
    </row>
    <row r="33" spans="1:55" x14ac:dyDescent="0.3">
      <c r="A33" s="112"/>
      <c r="B33" s="116" t="s">
        <v>18</v>
      </c>
      <c r="C33" s="100"/>
      <c r="D33" s="115"/>
      <c r="E33" s="100"/>
      <c r="F33" s="114"/>
      <c r="G33" s="113"/>
      <c r="H33" s="184">
        <f>SUM(H23:H32)</f>
        <v>31.615000000000002</v>
      </c>
      <c r="I33" s="107"/>
      <c r="J33" s="319"/>
      <c r="K33" s="150"/>
      <c r="L33" s="184">
        <f>SUM(L23:L32)</f>
        <v>34.006</v>
      </c>
      <c r="M33" s="107"/>
      <c r="N33" s="93">
        <f t="shared" si="2"/>
        <v>2.3909999999999982</v>
      </c>
      <c r="O33" s="92">
        <f>IF(OR(H33=0, L33=0),"",(N33/H33))</f>
        <v>7.562865728293526E-2</v>
      </c>
      <c r="Q33" s="255"/>
      <c r="R33" s="256"/>
      <c r="S33" s="257"/>
      <c r="T33" s="52"/>
      <c r="U33" s="258"/>
      <c r="V33" s="259"/>
      <c r="W33" s="185"/>
      <c r="X33" s="255"/>
      <c r="Y33" s="256"/>
      <c r="Z33" s="257"/>
      <c r="AA33" s="52"/>
      <c r="AB33" s="258"/>
      <c r="AC33" s="259"/>
      <c r="AD33" s="185"/>
      <c r="AE33" s="255"/>
      <c r="AF33" s="256"/>
      <c r="AG33" s="257"/>
      <c r="AH33" s="52"/>
      <c r="AI33" s="258"/>
      <c r="AJ33" s="259"/>
      <c r="AK33" s="185"/>
      <c r="AL33" s="255"/>
      <c r="AM33" s="256"/>
      <c r="AN33" s="257"/>
      <c r="AO33" s="52"/>
      <c r="AP33" s="258"/>
      <c r="AQ33" s="259"/>
      <c r="AR33" s="185"/>
      <c r="AS33" s="255"/>
      <c r="AT33" s="256"/>
      <c r="AU33" s="257"/>
      <c r="AV33" s="52"/>
      <c r="AW33" s="258"/>
      <c r="AX33" s="259"/>
      <c r="AY33" s="185"/>
      <c r="AZ33" s="185"/>
      <c r="BA33" s="185"/>
      <c r="BB33" s="185"/>
      <c r="BC33" s="185"/>
    </row>
    <row r="34" spans="1:55" x14ac:dyDescent="0.3">
      <c r="A34" s="1"/>
      <c r="B34" s="86" t="s">
        <v>17</v>
      </c>
      <c r="C34" s="53"/>
      <c r="D34" s="85" t="s">
        <v>7</v>
      </c>
      <c r="E34" s="84"/>
      <c r="F34" s="288">
        <f>+RESIDENTIAL!$F$35</f>
        <v>8.1990000000000007E-2</v>
      </c>
      <c r="G34" s="144">
        <f>$F18*(1+F61)-$F18</f>
        <v>11.28000000000003</v>
      </c>
      <c r="H34" s="142">
        <f t="shared" ref="H34:H38" si="11">G34*F34</f>
        <v>0.92484720000000253</v>
      </c>
      <c r="I34" s="82"/>
      <c r="J34" s="332">
        <v>8.1990000000000007E-2</v>
      </c>
      <c r="K34" s="144">
        <f>$F18*(1+J61)-$F18</f>
        <v>11.28000000000003</v>
      </c>
      <c r="L34" s="142">
        <f>K34*J34</f>
        <v>0.92484720000000253</v>
      </c>
      <c r="M34" s="82"/>
      <c r="N34" s="81">
        <f t="shared" si="2"/>
        <v>0</v>
      </c>
      <c r="O34" s="102">
        <f t="shared" ref="O34" si="12">IF(OR(H34=0,L34=0),"",(N34/H34))</f>
        <v>0</v>
      </c>
      <c r="Q34" s="260"/>
      <c r="R34" s="261"/>
      <c r="S34" s="262"/>
      <c r="T34" s="52"/>
      <c r="U34" s="244"/>
      <c r="V34" s="251"/>
      <c r="W34" s="185"/>
      <c r="X34" s="260"/>
      <c r="Y34" s="263"/>
      <c r="Z34" s="262"/>
      <c r="AA34" s="52"/>
      <c r="AB34" s="244"/>
      <c r="AC34" s="251"/>
      <c r="AD34" s="185"/>
      <c r="AE34" s="260"/>
      <c r="AF34" s="263"/>
      <c r="AG34" s="262"/>
      <c r="AH34" s="52"/>
      <c r="AI34" s="244"/>
      <c r="AJ34" s="251"/>
      <c r="AK34" s="185"/>
      <c r="AL34" s="260"/>
      <c r="AM34" s="263"/>
      <c r="AN34" s="262"/>
      <c r="AO34" s="52"/>
      <c r="AP34" s="244"/>
      <c r="AQ34" s="251"/>
      <c r="AR34" s="185"/>
      <c r="AS34" s="260"/>
      <c r="AT34" s="263"/>
      <c r="AU34" s="262"/>
      <c r="AV34" s="52"/>
      <c r="AW34" s="244"/>
      <c r="AX34" s="251"/>
      <c r="AY34" s="185"/>
      <c r="AZ34" s="185"/>
      <c r="BA34" s="185"/>
      <c r="BB34" s="185"/>
      <c r="BC34" s="185"/>
    </row>
    <row r="35" spans="1:55" s="181" customFormat="1" x14ac:dyDescent="0.3">
      <c r="A35" s="112"/>
      <c r="B35" s="238" t="s">
        <v>96</v>
      </c>
      <c r="C35" s="84"/>
      <c r="D35" s="85" t="s">
        <v>7</v>
      </c>
      <c r="E35" s="84"/>
      <c r="F35" s="232">
        <v>-3.9199999999999999E-3</v>
      </c>
      <c r="G35" s="170">
        <f>+F18</f>
        <v>300</v>
      </c>
      <c r="H35" s="142">
        <f t="shared" si="11"/>
        <v>-1.1759999999999999</v>
      </c>
      <c r="I35" s="105"/>
      <c r="J35" s="313">
        <v>-5.4000000000000001E-4</v>
      </c>
      <c r="K35" s="168">
        <f>+F18</f>
        <v>300</v>
      </c>
      <c r="L35" s="142">
        <f t="shared" ref="L35:L37" si="13">K35*J35</f>
        <v>-0.16200000000000001</v>
      </c>
      <c r="M35" s="105"/>
      <c r="N35" s="81">
        <f t="shared" ref="N35:N38" si="14">L35-H35</f>
        <v>1.014</v>
      </c>
      <c r="O35" s="102">
        <f t="shared" ref="O35:O38" si="15">IF(OR(H35=0,L35=0),"",(N35/H35))</f>
        <v>-0.86224489795918369</v>
      </c>
      <c r="Q35" s="264"/>
      <c r="R35" s="254"/>
      <c r="S35" s="262"/>
      <c r="T35" s="52"/>
      <c r="U35" s="244"/>
      <c r="V35" s="251"/>
      <c r="W35" s="185"/>
      <c r="X35" s="264"/>
      <c r="Y35" s="254"/>
      <c r="Z35" s="262"/>
      <c r="AA35" s="52"/>
      <c r="AB35" s="244"/>
      <c r="AC35" s="251"/>
      <c r="AD35" s="185"/>
      <c r="AE35" s="264"/>
      <c r="AF35" s="254"/>
      <c r="AG35" s="262"/>
      <c r="AH35" s="52"/>
      <c r="AI35" s="244"/>
      <c r="AJ35" s="251"/>
      <c r="AK35" s="185"/>
      <c r="AL35" s="264"/>
      <c r="AM35" s="254"/>
      <c r="AN35" s="262"/>
      <c r="AO35" s="52"/>
      <c r="AP35" s="244"/>
      <c r="AQ35" s="251"/>
      <c r="AR35" s="185"/>
      <c r="AS35" s="264"/>
      <c r="AT35" s="254"/>
      <c r="AU35" s="262"/>
      <c r="AV35" s="52"/>
      <c r="AW35" s="244"/>
      <c r="AX35" s="251"/>
      <c r="AY35" s="185"/>
      <c r="AZ35" s="185"/>
      <c r="BA35" s="185"/>
      <c r="BB35" s="185"/>
      <c r="BC35" s="185"/>
    </row>
    <row r="36" spans="1:55" s="181" customFormat="1" x14ac:dyDescent="0.3">
      <c r="A36" s="112"/>
      <c r="B36" s="238" t="s">
        <v>97</v>
      </c>
      <c r="C36" s="84"/>
      <c r="D36" s="85" t="s">
        <v>7</v>
      </c>
      <c r="E36" s="84"/>
      <c r="F36" s="232">
        <v>6.9999999999999994E-5</v>
      </c>
      <c r="G36" s="170">
        <f>+F18</f>
        <v>300</v>
      </c>
      <c r="H36" s="142">
        <f t="shared" si="11"/>
        <v>2.0999999999999998E-2</v>
      </c>
      <c r="I36" s="105"/>
      <c r="J36" s="313">
        <v>3.0000000000000001E-5</v>
      </c>
      <c r="K36" s="168">
        <f>+F18</f>
        <v>300</v>
      </c>
      <c r="L36" s="142">
        <f t="shared" si="13"/>
        <v>9.0000000000000011E-3</v>
      </c>
      <c r="M36" s="105"/>
      <c r="N36" s="81">
        <f t="shared" si="14"/>
        <v>-1.1999999999999997E-2</v>
      </c>
      <c r="O36" s="223">
        <f t="shared" si="15"/>
        <v>-0.57142857142857129</v>
      </c>
      <c r="Q36" s="264"/>
      <c r="R36" s="254"/>
      <c r="S36" s="262"/>
      <c r="T36" s="52"/>
      <c r="U36" s="244"/>
      <c r="V36" s="251"/>
      <c r="W36" s="185"/>
      <c r="X36" s="264"/>
      <c r="Y36" s="254"/>
      <c r="Z36" s="262"/>
      <c r="AA36" s="52"/>
      <c r="AB36" s="244"/>
      <c r="AC36" s="251"/>
      <c r="AD36" s="185"/>
      <c r="AE36" s="264"/>
      <c r="AF36" s="254"/>
      <c r="AG36" s="262"/>
      <c r="AH36" s="52"/>
      <c r="AI36" s="244"/>
      <c r="AJ36" s="251"/>
      <c r="AK36" s="185"/>
      <c r="AL36" s="264"/>
      <c r="AM36" s="254"/>
      <c r="AN36" s="262"/>
      <c r="AO36" s="52"/>
      <c r="AP36" s="244"/>
      <c r="AQ36" s="251"/>
      <c r="AR36" s="185"/>
      <c r="AS36" s="264"/>
      <c r="AT36" s="254"/>
      <c r="AU36" s="262"/>
      <c r="AV36" s="52"/>
      <c r="AW36" s="244"/>
      <c r="AX36" s="251"/>
      <c r="AY36" s="185"/>
      <c r="AZ36" s="185"/>
      <c r="BA36" s="185"/>
      <c r="BB36" s="185"/>
      <c r="BC36" s="185"/>
    </row>
    <row r="37" spans="1:55" s="181" customFormat="1" x14ac:dyDescent="0.3">
      <c r="A37" s="112"/>
      <c r="B37" s="238" t="s">
        <v>98</v>
      </c>
      <c r="C37" s="84"/>
      <c r="D37" s="85" t="s">
        <v>7</v>
      </c>
      <c r="E37" s="84"/>
      <c r="F37" s="232">
        <v>-1.1199999999999999E-3</v>
      </c>
      <c r="G37" s="170"/>
      <c r="H37" s="142">
        <f t="shared" si="11"/>
        <v>0</v>
      </c>
      <c r="I37" s="105"/>
      <c r="J37" s="313">
        <v>6.8000000000000005E-4</v>
      </c>
      <c r="K37" s="168"/>
      <c r="L37" s="142">
        <f t="shared" si="13"/>
        <v>0</v>
      </c>
      <c r="M37" s="105"/>
      <c r="N37" s="81">
        <f t="shared" si="14"/>
        <v>0</v>
      </c>
      <c r="O37" s="102" t="str">
        <f t="shared" si="15"/>
        <v/>
      </c>
      <c r="Q37" s="264"/>
      <c r="R37" s="254"/>
      <c r="S37" s="262"/>
      <c r="T37" s="52"/>
      <c r="U37" s="244"/>
      <c r="V37" s="251"/>
      <c r="W37" s="185"/>
      <c r="X37" s="264"/>
      <c r="Y37" s="254"/>
      <c r="Z37" s="262"/>
      <c r="AA37" s="52"/>
      <c r="AB37" s="244"/>
      <c r="AC37" s="251"/>
      <c r="AD37" s="185"/>
      <c r="AE37" s="264"/>
      <c r="AF37" s="254"/>
      <c r="AG37" s="262"/>
      <c r="AH37" s="52"/>
      <c r="AI37" s="244"/>
      <c r="AJ37" s="251"/>
      <c r="AK37" s="185"/>
      <c r="AL37" s="264"/>
      <c r="AM37" s="254"/>
      <c r="AN37" s="262"/>
      <c r="AO37" s="52"/>
      <c r="AP37" s="244"/>
      <c r="AQ37" s="251"/>
      <c r="AR37" s="185"/>
      <c r="AS37" s="264"/>
      <c r="AT37" s="254"/>
      <c r="AU37" s="262"/>
      <c r="AV37" s="52"/>
      <c r="AW37" s="244"/>
      <c r="AX37" s="251"/>
      <c r="AY37" s="185"/>
      <c r="AZ37" s="185"/>
      <c r="BA37" s="185"/>
      <c r="BB37" s="185"/>
      <c r="BC37" s="185"/>
    </row>
    <row r="38" spans="1:55" x14ac:dyDescent="0.3">
      <c r="A38" s="1"/>
      <c r="B38" s="84" t="s">
        <v>92</v>
      </c>
      <c r="C38" s="53"/>
      <c r="D38" s="85" t="s">
        <v>41</v>
      </c>
      <c r="E38" s="84"/>
      <c r="F38" s="289">
        <v>0.56000000000000005</v>
      </c>
      <c r="G38" s="145">
        <v>1</v>
      </c>
      <c r="H38" s="142">
        <f t="shared" si="11"/>
        <v>0.56000000000000005</v>
      </c>
      <c r="I38" s="82"/>
      <c r="J38" s="321">
        <v>0.56000000000000005</v>
      </c>
      <c r="K38" s="87">
        <v>1</v>
      </c>
      <c r="L38" s="142">
        <f>K38*J38</f>
        <v>0.56000000000000005</v>
      </c>
      <c r="M38" s="82"/>
      <c r="N38" s="81">
        <f t="shared" si="14"/>
        <v>0</v>
      </c>
      <c r="O38" s="102">
        <f t="shared" si="15"/>
        <v>0</v>
      </c>
      <c r="Q38" s="265"/>
      <c r="R38" s="249"/>
      <c r="S38" s="262"/>
      <c r="T38" s="52"/>
      <c r="U38" s="244"/>
      <c r="V38" s="251"/>
      <c r="W38" s="185"/>
      <c r="X38" s="265"/>
      <c r="Y38" s="249"/>
      <c r="Z38" s="262"/>
      <c r="AA38" s="52"/>
      <c r="AB38" s="244"/>
      <c r="AC38" s="251"/>
      <c r="AD38" s="185"/>
      <c r="AE38" s="265"/>
      <c r="AF38" s="249"/>
      <c r="AG38" s="262"/>
      <c r="AH38" s="52"/>
      <c r="AI38" s="244"/>
      <c r="AJ38" s="251"/>
      <c r="AK38" s="185"/>
      <c r="AL38" s="265"/>
      <c r="AM38" s="249"/>
      <c r="AN38" s="262"/>
      <c r="AO38" s="52"/>
      <c r="AP38" s="244"/>
      <c r="AQ38" s="251"/>
      <c r="AR38" s="185"/>
      <c r="AS38" s="265"/>
      <c r="AT38" s="249"/>
      <c r="AU38" s="262"/>
      <c r="AV38" s="52"/>
      <c r="AW38" s="244"/>
      <c r="AX38" s="251"/>
      <c r="AY38" s="185"/>
      <c r="AZ38" s="185"/>
      <c r="BA38" s="185"/>
      <c r="BB38" s="185"/>
      <c r="BC38" s="185"/>
    </row>
    <row r="39" spans="1:55" x14ac:dyDescent="0.3">
      <c r="A39" s="1"/>
      <c r="B39" s="101" t="s">
        <v>16</v>
      </c>
      <c r="C39" s="110"/>
      <c r="D39" s="110"/>
      <c r="E39" s="110"/>
      <c r="F39" s="109"/>
      <c r="G39" s="98"/>
      <c r="H39" s="95">
        <f>SUM(H34:H38)+H33</f>
        <v>31.944847200000005</v>
      </c>
      <c r="I39" s="107"/>
      <c r="J39" s="322"/>
      <c r="K39" s="108"/>
      <c r="L39" s="95">
        <f>SUM(L34:L38)+L33</f>
        <v>35.337847200000006</v>
      </c>
      <c r="M39" s="107"/>
      <c r="N39" s="93">
        <f t="shared" si="2"/>
        <v>3.3930000000000007</v>
      </c>
      <c r="O39" s="92">
        <f>IF(OR(H39=0,L39=0),"",(N39/H39))</f>
        <v>0.10621431302385444</v>
      </c>
      <c r="Q39" s="249"/>
      <c r="R39" s="249"/>
      <c r="S39" s="266"/>
      <c r="T39" s="52"/>
      <c r="U39" s="258"/>
      <c r="V39" s="259"/>
      <c r="W39" s="185"/>
      <c r="X39" s="249"/>
      <c r="Y39" s="249"/>
      <c r="Z39" s="266"/>
      <c r="AA39" s="52"/>
      <c r="AB39" s="258"/>
      <c r="AC39" s="259"/>
      <c r="AD39" s="185"/>
      <c r="AE39" s="249"/>
      <c r="AF39" s="249"/>
      <c r="AG39" s="266"/>
      <c r="AH39" s="52"/>
      <c r="AI39" s="258"/>
      <c r="AJ39" s="259"/>
      <c r="AK39" s="185"/>
      <c r="AL39" s="249"/>
      <c r="AM39" s="249"/>
      <c r="AN39" s="266"/>
      <c r="AO39" s="52"/>
      <c r="AP39" s="258"/>
      <c r="AQ39" s="259"/>
      <c r="AR39" s="185"/>
      <c r="AS39" s="249"/>
      <c r="AT39" s="249"/>
      <c r="AU39" s="266"/>
      <c r="AV39" s="52"/>
      <c r="AW39" s="258"/>
      <c r="AX39" s="259"/>
      <c r="AY39" s="185"/>
      <c r="AZ39" s="185"/>
      <c r="BA39" s="185"/>
      <c r="BB39" s="185"/>
      <c r="BC39" s="185"/>
    </row>
    <row r="40" spans="1:55" x14ac:dyDescent="0.3">
      <c r="A40" s="1"/>
      <c r="B40" s="82" t="s">
        <v>81</v>
      </c>
      <c r="C40" s="82"/>
      <c r="D40" s="85" t="s">
        <v>7</v>
      </c>
      <c r="E40" s="105"/>
      <c r="F40" s="141">
        <v>7.5900000000000004E-3</v>
      </c>
      <c r="G40" s="90">
        <f>$F18*(1+F61)</f>
        <v>311.28000000000003</v>
      </c>
      <c r="H40" s="103">
        <f>G40*F40</f>
        <v>2.3626152000000005</v>
      </c>
      <c r="I40" s="82"/>
      <c r="J40" s="318">
        <v>7.9600000000000001E-3</v>
      </c>
      <c r="K40" s="90">
        <f>$F18*(1+J61)</f>
        <v>311.28000000000003</v>
      </c>
      <c r="L40" s="103">
        <f>K40*J40</f>
        <v>2.4777888000000003</v>
      </c>
      <c r="M40" s="82"/>
      <c r="N40" s="81">
        <f t="shared" si="2"/>
        <v>0.11517359999999988</v>
      </c>
      <c r="O40" s="102">
        <f>IF(OR(H40=0,L40=0),"",(N40/H40))</f>
        <v>4.8748353096179121E-2</v>
      </c>
      <c r="Q40" s="253"/>
      <c r="R40" s="267"/>
      <c r="S40" s="250"/>
      <c r="T40" s="52"/>
      <c r="U40" s="244"/>
      <c r="V40" s="251"/>
      <c r="W40" s="185"/>
      <c r="X40" s="253"/>
      <c r="Y40" s="267"/>
      <c r="Z40" s="250"/>
      <c r="AA40" s="52"/>
      <c r="AB40" s="244"/>
      <c r="AC40" s="251"/>
      <c r="AD40" s="185"/>
      <c r="AE40" s="253"/>
      <c r="AF40" s="267"/>
      <c r="AG40" s="250"/>
      <c r="AH40" s="52"/>
      <c r="AI40" s="244"/>
      <c r="AJ40" s="251"/>
      <c r="AK40" s="185"/>
      <c r="AL40" s="253"/>
      <c r="AM40" s="267"/>
      <c r="AN40" s="250"/>
      <c r="AO40" s="52"/>
      <c r="AP40" s="244"/>
      <c r="AQ40" s="251"/>
      <c r="AR40" s="185"/>
      <c r="AS40" s="253"/>
      <c r="AT40" s="267"/>
      <c r="AU40" s="250"/>
      <c r="AV40" s="52"/>
      <c r="AW40" s="244"/>
      <c r="AX40" s="251"/>
      <c r="AY40" s="185"/>
      <c r="AZ40" s="185"/>
      <c r="BA40" s="185"/>
      <c r="BB40" s="185"/>
      <c r="BC40" s="185"/>
    </row>
    <row r="41" spans="1:55" x14ac:dyDescent="0.3">
      <c r="A41" s="1"/>
      <c r="B41" s="106" t="s">
        <v>82</v>
      </c>
      <c r="C41" s="82"/>
      <c r="D41" s="85" t="s">
        <v>7</v>
      </c>
      <c r="E41" s="105"/>
      <c r="F41" s="141">
        <v>6.1700000000000001E-3</v>
      </c>
      <c r="G41" s="90">
        <f>G40</f>
        <v>311.28000000000003</v>
      </c>
      <c r="H41" s="103">
        <f>G41*F41</f>
        <v>1.9205976000000002</v>
      </c>
      <c r="I41" s="82"/>
      <c r="J41" s="318">
        <v>7.0299999999999998E-3</v>
      </c>
      <c r="K41" s="90">
        <f>K40</f>
        <v>311.28000000000003</v>
      </c>
      <c r="L41" s="103">
        <f>K41*J41</f>
        <v>2.1882984000000003</v>
      </c>
      <c r="M41" s="82"/>
      <c r="N41" s="81">
        <f t="shared" si="2"/>
        <v>0.26770080000000007</v>
      </c>
      <c r="O41" s="102">
        <f>IF(OR(H41=0,L41=0),"",(N41/H41))</f>
        <v>0.13938411669367912</v>
      </c>
      <c r="Q41" s="253"/>
      <c r="R41" s="268"/>
      <c r="S41" s="250"/>
      <c r="T41" s="52"/>
      <c r="U41" s="244"/>
      <c r="V41" s="251"/>
      <c r="W41" s="185"/>
      <c r="X41" s="253"/>
      <c r="Y41" s="268"/>
      <c r="Z41" s="250"/>
      <c r="AA41" s="52"/>
      <c r="AB41" s="244"/>
      <c r="AC41" s="251"/>
      <c r="AD41" s="185"/>
      <c r="AE41" s="253"/>
      <c r="AF41" s="268"/>
      <c r="AG41" s="250"/>
      <c r="AH41" s="52"/>
      <c r="AI41" s="244"/>
      <c r="AJ41" s="251"/>
      <c r="AK41" s="185"/>
      <c r="AL41" s="253"/>
      <c r="AM41" s="268"/>
      <c r="AN41" s="250"/>
      <c r="AO41" s="52"/>
      <c r="AP41" s="244"/>
      <c r="AQ41" s="251"/>
      <c r="AR41" s="185"/>
      <c r="AS41" s="253"/>
      <c r="AT41" s="268"/>
      <c r="AU41" s="250"/>
      <c r="AV41" s="52"/>
      <c r="AW41" s="244"/>
      <c r="AX41" s="251"/>
      <c r="AY41" s="185"/>
      <c r="AZ41" s="185"/>
      <c r="BA41" s="185"/>
      <c r="BB41" s="185"/>
      <c r="BC41" s="185"/>
    </row>
    <row r="42" spans="1:55" x14ac:dyDescent="0.3">
      <c r="A42" s="1"/>
      <c r="B42" s="101" t="s">
        <v>13</v>
      </c>
      <c r="C42" s="100"/>
      <c r="D42" s="100"/>
      <c r="E42" s="100"/>
      <c r="F42" s="99"/>
      <c r="G42" s="98"/>
      <c r="H42" s="95">
        <f>SUM(H39:H41)</f>
        <v>36.228060000000006</v>
      </c>
      <c r="I42" s="94"/>
      <c r="J42" s="97"/>
      <c r="K42" s="98"/>
      <c r="L42" s="95">
        <f>SUM(L39:L41)</f>
        <v>40.003934400000006</v>
      </c>
      <c r="M42" s="94"/>
      <c r="N42" s="93">
        <f t="shared" si="2"/>
        <v>3.7758743999999993</v>
      </c>
      <c r="O42" s="92">
        <f>IF(OR(H42=0,L42=0),"",(N42/H42))</f>
        <v>0.10422513377751938</v>
      </c>
      <c r="Q42" s="60"/>
      <c r="R42" s="60"/>
      <c r="S42" s="258"/>
      <c r="T42" s="60"/>
      <c r="U42" s="258"/>
      <c r="V42" s="259"/>
      <c r="W42" s="185"/>
      <c r="X42" s="60"/>
      <c r="Y42" s="60"/>
      <c r="Z42" s="258"/>
      <c r="AA42" s="60"/>
      <c r="AB42" s="258"/>
      <c r="AC42" s="259"/>
      <c r="AD42" s="185"/>
      <c r="AE42" s="60"/>
      <c r="AF42" s="60"/>
      <c r="AG42" s="258"/>
      <c r="AH42" s="60"/>
      <c r="AI42" s="258"/>
      <c r="AJ42" s="259"/>
      <c r="AK42" s="185"/>
      <c r="AL42" s="60"/>
      <c r="AM42" s="60"/>
      <c r="AN42" s="258"/>
      <c r="AO42" s="60"/>
      <c r="AP42" s="258"/>
      <c r="AQ42" s="259"/>
      <c r="AR42" s="185"/>
      <c r="AS42" s="60"/>
      <c r="AT42" s="60"/>
      <c r="AU42" s="258"/>
      <c r="AV42" s="60"/>
      <c r="AW42" s="258"/>
      <c r="AX42" s="259"/>
      <c r="AY42" s="185"/>
      <c r="AZ42" s="185"/>
      <c r="BA42" s="185"/>
      <c r="BB42" s="185"/>
      <c r="BC42" s="185"/>
    </row>
    <row r="43" spans="1:55" x14ac:dyDescent="0.3">
      <c r="A43" s="1"/>
      <c r="B43" s="91" t="s">
        <v>83</v>
      </c>
      <c r="C43" s="53"/>
      <c r="D43" s="85" t="s">
        <v>7</v>
      </c>
      <c r="E43" s="84"/>
      <c r="F43" s="78">
        <f>+RESIDENTIAL!$F$44</f>
        <v>3.2000000000000002E-3</v>
      </c>
      <c r="G43" s="90">
        <f>+G40</f>
        <v>311.28000000000003</v>
      </c>
      <c r="H43" s="76">
        <f t="shared" ref="H43:H53" si="16">G43*F43</f>
        <v>0.99609600000000009</v>
      </c>
      <c r="I43" s="82"/>
      <c r="J43" s="78">
        <f>+RESIDENTIAL!$F$44</f>
        <v>3.2000000000000002E-3</v>
      </c>
      <c r="K43" s="90">
        <f>+K40</f>
        <v>311.28000000000003</v>
      </c>
      <c r="L43" s="76">
        <f t="shared" ref="L43:L45" si="17">K43*J43</f>
        <v>0.99609600000000009</v>
      </c>
      <c r="M43" s="82"/>
      <c r="N43" s="81">
        <f t="shared" si="2"/>
        <v>0</v>
      </c>
      <c r="O43" s="102">
        <f>IF(OR(H43=0,L43=0),"",(N43/H43))</f>
        <v>0</v>
      </c>
      <c r="Q43" s="269"/>
      <c r="R43" s="267"/>
      <c r="S43" s="270"/>
      <c r="T43" s="52"/>
      <c r="U43" s="244"/>
      <c r="V43" s="251"/>
      <c r="W43" s="185"/>
      <c r="X43" s="269"/>
      <c r="Y43" s="267"/>
      <c r="Z43" s="270"/>
      <c r="AA43" s="52"/>
      <c r="AB43" s="244"/>
      <c r="AC43" s="251"/>
      <c r="AD43" s="185"/>
      <c r="AE43" s="269"/>
      <c r="AF43" s="267"/>
      <c r="AG43" s="270"/>
      <c r="AH43" s="52"/>
      <c r="AI43" s="244"/>
      <c r="AJ43" s="251"/>
      <c r="AK43" s="185"/>
      <c r="AL43" s="269"/>
      <c r="AM43" s="267"/>
      <c r="AN43" s="270"/>
      <c r="AO43" s="52"/>
      <c r="AP43" s="244"/>
      <c r="AQ43" s="251"/>
      <c r="AR43" s="185"/>
      <c r="AS43" s="269"/>
      <c r="AT43" s="267"/>
      <c r="AU43" s="270"/>
      <c r="AV43" s="52"/>
      <c r="AW43" s="244"/>
      <c r="AX43" s="251"/>
      <c r="AY43" s="185"/>
      <c r="AZ43" s="185"/>
      <c r="BA43" s="185"/>
      <c r="BB43" s="185"/>
      <c r="BC43" s="185"/>
    </row>
    <row r="44" spans="1:55" x14ac:dyDescent="0.3">
      <c r="A44" s="1"/>
      <c r="B44" s="91" t="s">
        <v>84</v>
      </c>
      <c r="C44" s="53"/>
      <c r="D44" s="85" t="s">
        <v>7</v>
      </c>
      <c r="E44" s="84"/>
      <c r="F44" s="78">
        <f>+RESIDENTIAL!$F$45</f>
        <v>2.9999999999999997E-4</v>
      </c>
      <c r="G44" s="90">
        <f>+G40</f>
        <v>311.28000000000003</v>
      </c>
      <c r="H44" s="76">
        <f t="shared" si="16"/>
        <v>9.3383999999999995E-2</v>
      </c>
      <c r="I44" s="82"/>
      <c r="J44" s="78">
        <f>+RESIDENTIAL!$F$45</f>
        <v>2.9999999999999997E-4</v>
      </c>
      <c r="K44" s="90">
        <f>+K40</f>
        <v>311.28000000000003</v>
      </c>
      <c r="L44" s="76">
        <f t="shared" si="17"/>
        <v>9.3383999999999995E-2</v>
      </c>
      <c r="M44" s="82"/>
      <c r="N44" s="81">
        <f t="shared" si="2"/>
        <v>0</v>
      </c>
      <c r="O44" s="102">
        <f t="shared" ref="O44:O58" si="18">IF(OR(H44=0,L44=0),"",(N44/H44))</f>
        <v>0</v>
      </c>
      <c r="Q44" s="269"/>
      <c r="R44" s="267"/>
      <c r="S44" s="270"/>
      <c r="T44" s="52"/>
      <c r="U44" s="244"/>
      <c r="V44" s="251"/>
      <c r="W44" s="185"/>
      <c r="X44" s="269"/>
      <c r="Y44" s="267"/>
      <c r="Z44" s="270"/>
      <c r="AA44" s="52"/>
      <c r="AB44" s="244"/>
      <c r="AC44" s="251"/>
      <c r="AD44" s="185"/>
      <c r="AE44" s="269"/>
      <c r="AF44" s="267"/>
      <c r="AG44" s="270"/>
      <c r="AH44" s="52"/>
      <c r="AI44" s="244"/>
      <c r="AJ44" s="251"/>
      <c r="AK44" s="185"/>
      <c r="AL44" s="269"/>
      <c r="AM44" s="267"/>
      <c r="AN44" s="270"/>
      <c r="AO44" s="52"/>
      <c r="AP44" s="244"/>
      <c r="AQ44" s="251"/>
      <c r="AR44" s="185"/>
      <c r="AS44" s="269"/>
      <c r="AT44" s="267"/>
      <c r="AU44" s="270"/>
      <c r="AV44" s="52"/>
      <c r="AW44" s="244"/>
      <c r="AX44" s="251"/>
      <c r="AY44" s="185"/>
      <c r="AZ44" s="185"/>
      <c r="BA44" s="185"/>
      <c r="BB44" s="185"/>
      <c r="BC44" s="185"/>
    </row>
    <row r="45" spans="1:55" s="172" customFormat="1" x14ac:dyDescent="0.3">
      <c r="A45" s="1"/>
      <c r="B45" s="91" t="s">
        <v>85</v>
      </c>
      <c r="C45" s="53"/>
      <c r="D45" s="85" t="s">
        <v>7</v>
      </c>
      <c r="E45" s="84"/>
      <c r="F45" s="78">
        <f>+RESIDENTIAL!$F$46</f>
        <v>4.0000000000000002E-4</v>
      </c>
      <c r="G45" s="90">
        <f>+G40</f>
        <v>311.28000000000003</v>
      </c>
      <c r="H45" s="76">
        <f t="shared" si="16"/>
        <v>0.12451200000000001</v>
      </c>
      <c r="I45" s="82"/>
      <c r="J45" s="78">
        <f>+RESIDENTIAL!$F$46</f>
        <v>4.0000000000000002E-4</v>
      </c>
      <c r="K45" s="90">
        <f>+K40</f>
        <v>311.28000000000003</v>
      </c>
      <c r="L45" s="76">
        <f t="shared" si="17"/>
        <v>0.12451200000000001</v>
      </c>
      <c r="M45" s="82"/>
      <c r="N45" s="81">
        <f t="shared" ref="N45:N53" si="19">L45-H45</f>
        <v>0</v>
      </c>
      <c r="O45" s="102">
        <f t="shared" ref="O45:O53" si="20">IF(OR(H45=0,L45=0),"",(N45/H45))</f>
        <v>0</v>
      </c>
      <c r="Q45" s="269"/>
      <c r="R45" s="267"/>
      <c r="S45" s="270"/>
      <c r="T45" s="52"/>
      <c r="U45" s="244"/>
      <c r="V45" s="251"/>
      <c r="W45" s="185"/>
      <c r="X45" s="269"/>
      <c r="Y45" s="267"/>
      <c r="Z45" s="270"/>
      <c r="AA45" s="52"/>
      <c r="AB45" s="244"/>
      <c r="AC45" s="251"/>
      <c r="AD45" s="185"/>
      <c r="AE45" s="269"/>
      <c r="AF45" s="267"/>
      <c r="AG45" s="270"/>
      <c r="AH45" s="52"/>
      <c r="AI45" s="244"/>
      <c r="AJ45" s="251"/>
      <c r="AK45" s="185"/>
      <c r="AL45" s="269"/>
      <c r="AM45" s="267"/>
      <c r="AN45" s="270"/>
      <c r="AO45" s="52"/>
      <c r="AP45" s="244"/>
      <c r="AQ45" s="251"/>
      <c r="AR45" s="185"/>
      <c r="AS45" s="269"/>
      <c r="AT45" s="267"/>
      <c r="AU45" s="270"/>
      <c r="AV45" s="52"/>
      <c r="AW45" s="244"/>
      <c r="AX45" s="251"/>
      <c r="AY45" s="185"/>
      <c r="AZ45" s="185"/>
      <c r="BA45" s="185"/>
      <c r="BB45" s="185"/>
      <c r="BC45" s="185"/>
    </row>
    <row r="46" spans="1:55" x14ac:dyDescent="0.3">
      <c r="A46" s="1"/>
      <c r="B46" s="53" t="s">
        <v>86</v>
      </c>
      <c r="C46" s="53"/>
      <c r="D46" s="85" t="s">
        <v>41</v>
      </c>
      <c r="E46" s="84"/>
      <c r="F46" s="176">
        <f>+RESIDENTIAL!$F$47</f>
        <v>0.25</v>
      </c>
      <c r="G46" s="88">
        <v>1</v>
      </c>
      <c r="H46" s="76">
        <f t="shared" si="16"/>
        <v>0.25</v>
      </c>
      <c r="I46" s="82"/>
      <c r="J46" s="176">
        <f>+RESIDENTIAL!$F$47</f>
        <v>0.25</v>
      </c>
      <c r="K46" s="87">
        <v>1</v>
      </c>
      <c r="L46" s="76">
        <f t="shared" ref="L46:L53" si="21">K46*J46</f>
        <v>0.25</v>
      </c>
      <c r="M46" s="82"/>
      <c r="N46" s="81">
        <f t="shared" si="19"/>
        <v>0</v>
      </c>
      <c r="O46" s="102">
        <f t="shared" si="20"/>
        <v>0</v>
      </c>
      <c r="Q46" s="271"/>
      <c r="R46" s="52"/>
      <c r="S46" s="270"/>
      <c r="T46" s="52"/>
      <c r="U46" s="244"/>
      <c r="V46" s="251"/>
      <c r="W46" s="185"/>
      <c r="X46" s="271"/>
      <c r="Y46" s="52"/>
      <c r="Z46" s="270"/>
      <c r="AA46" s="52"/>
      <c r="AB46" s="244"/>
      <c r="AC46" s="251"/>
      <c r="AD46" s="185"/>
      <c r="AE46" s="271"/>
      <c r="AF46" s="52"/>
      <c r="AG46" s="270"/>
      <c r="AH46" s="52"/>
      <c r="AI46" s="244"/>
      <c r="AJ46" s="251"/>
      <c r="AK46" s="185"/>
      <c r="AL46" s="271"/>
      <c r="AM46" s="52"/>
      <c r="AN46" s="270"/>
      <c r="AO46" s="52"/>
      <c r="AP46" s="244"/>
      <c r="AQ46" s="251"/>
      <c r="AR46" s="185"/>
      <c r="AS46" s="271"/>
      <c r="AT46" s="52"/>
      <c r="AU46" s="270"/>
      <c r="AV46" s="52"/>
      <c r="AW46" s="244"/>
      <c r="AX46" s="251"/>
      <c r="AY46" s="185"/>
      <c r="AZ46" s="185"/>
      <c r="BA46" s="185"/>
      <c r="BB46" s="185"/>
      <c r="BC46" s="185"/>
    </row>
    <row r="47" spans="1:55" x14ac:dyDescent="0.3">
      <c r="A47" s="1"/>
      <c r="B47" s="86" t="s">
        <v>9</v>
      </c>
      <c r="C47" s="53"/>
      <c r="D47" s="85" t="s">
        <v>7</v>
      </c>
      <c r="E47" s="84"/>
      <c r="F47" s="78">
        <f>+RESIDENTIAL!$F$48</f>
        <v>6.5000000000000002E-2</v>
      </c>
      <c r="G47" s="83">
        <f>0.65*$F18</f>
        <v>195</v>
      </c>
      <c r="H47" s="76">
        <f t="shared" si="16"/>
        <v>12.675000000000001</v>
      </c>
      <c r="I47" s="82"/>
      <c r="J47" s="78">
        <f>+RESIDENTIAL!$F$48</f>
        <v>6.5000000000000002E-2</v>
      </c>
      <c r="K47" s="83">
        <f>$G47</f>
        <v>195</v>
      </c>
      <c r="L47" s="76">
        <f t="shared" si="21"/>
        <v>12.675000000000001</v>
      </c>
      <c r="M47" s="82"/>
      <c r="N47" s="81">
        <f t="shared" si="19"/>
        <v>0</v>
      </c>
      <c r="O47" s="102">
        <f t="shared" si="20"/>
        <v>0</v>
      </c>
      <c r="Q47" s="269"/>
      <c r="R47" s="272"/>
      <c r="S47" s="270"/>
      <c r="T47" s="52"/>
      <c r="U47" s="244"/>
      <c r="V47" s="251"/>
      <c r="W47" s="185"/>
      <c r="X47" s="269"/>
      <c r="Y47" s="272"/>
      <c r="Z47" s="270"/>
      <c r="AA47" s="52"/>
      <c r="AB47" s="244"/>
      <c r="AC47" s="251"/>
      <c r="AD47" s="185"/>
      <c r="AE47" s="269"/>
      <c r="AF47" s="272"/>
      <c r="AG47" s="270"/>
      <c r="AH47" s="52"/>
      <c r="AI47" s="244"/>
      <c r="AJ47" s="251"/>
      <c r="AK47" s="185"/>
      <c r="AL47" s="269"/>
      <c r="AM47" s="272"/>
      <c r="AN47" s="270"/>
      <c r="AO47" s="52"/>
      <c r="AP47" s="244"/>
      <c r="AQ47" s="251"/>
      <c r="AR47" s="185"/>
      <c r="AS47" s="269"/>
      <c r="AT47" s="272"/>
      <c r="AU47" s="270"/>
      <c r="AV47" s="52"/>
      <c r="AW47" s="244"/>
      <c r="AX47" s="251"/>
      <c r="AY47" s="185"/>
      <c r="AZ47" s="185"/>
      <c r="BA47" s="185"/>
      <c r="BB47" s="185"/>
      <c r="BC47" s="185"/>
    </row>
    <row r="48" spans="1:55" x14ac:dyDescent="0.3">
      <c r="A48" s="1"/>
      <c r="B48" s="86" t="s">
        <v>8</v>
      </c>
      <c r="C48" s="53"/>
      <c r="D48" s="85" t="s">
        <v>7</v>
      </c>
      <c r="E48" s="84"/>
      <c r="F48" s="78">
        <f>+RESIDENTIAL!$F$49</f>
        <v>9.4E-2</v>
      </c>
      <c r="G48" s="83">
        <f>0.17*$F18</f>
        <v>51.000000000000007</v>
      </c>
      <c r="H48" s="76">
        <f t="shared" si="16"/>
        <v>4.7940000000000005</v>
      </c>
      <c r="I48" s="82"/>
      <c r="J48" s="78">
        <f>+RESIDENTIAL!$F$49</f>
        <v>9.4E-2</v>
      </c>
      <c r="K48" s="83">
        <f>$G48</f>
        <v>51.000000000000007</v>
      </c>
      <c r="L48" s="76">
        <f t="shared" si="21"/>
        <v>4.7940000000000005</v>
      </c>
      <c r="M48" s="82"/>
      <c r="N48" s="81">
        <f t="shared" si="19"/>
        <v>0</v>
      </c>
      <c r="O48" s="102">
        <f t="shared" si="20"/>
        <v>0</v>
      </c>
      <c r="Q48" s="269"/>
      <c r="R48" s="272"/>
      <c r="S48" s="270"/>
      <c r="T48" s="52"/>
      <c r="U48" s="244"/>
      <c r="V48" s="251"/>
      <c r="W48" s="185"/>
      <c r="X48" s="269"/>
      <c r="Y48" s="272"/>
      <c r="Z48" s="270"/>
      <c r="AA48" s="52"/>
      <c r="AB48" s="244"/>
      <c r="AC48" s="251"/>
      <c r="AD48" s="185"/>
      <c r="AE48" s="269"/>
      <c r="AF48" s="272"/>
      <c r="AG48" s="270"/>
      <c r="AH48" s="52"/>
      <c r="AI48" s="244"/>
      <c r="AJ48" s="251"/>
      <c r="AK48" s="185"/>
      <c r="AL48" s="269"/>
      <c r="AM48" s="272"/>
      <c r="AN48" s="270"/>
      <c r="AO48" s="52"/>
      <c r="AP48" s="244"/>
      <c r="AQ48" s="251"/>
      <c r="AR48" s="185"/>
      <c r="AS48" s="269"/>
      <c r="AT48" s="272"/>
      <c r="AU48" s="270"/>
      <c r="AV48" s="52"/>
      <c r="AW48" s="244"/>
      <c r="AX48" s="251"/>
      <c r="AY48" s="185"/>
      <c r="AZ48" s="185"/>
      <c r="BA48" s="185"/>
      <c r="BB48" s="185"/>
      <c r="BC48" s="185"/>
    </row>
    <row r="49" spans="1:55" x14ac:dyDescent="0.3">
      <c r="A49" s="1"/>
      <c r="B49" s="2" t="s">
        <v>6</v>
      </c>
      <c r="C49" s="53"/>
      <c r="D49" s="85" t="s">
        <v>7</v>
      </c>
      <c r="E49" s="84"/>
      <c r="F49" s="78">
        <f>+RESIDENTIAL!$F$50</f>
        <v>0.13200000000000001</v>
      </c>
      <c r="G49" s="83">
        <f>0.18*$F18</f>
        <v>54</v>
      </c>
      <c r="H49" s="76">
        <f t="shared" si="16"/>
        <v>7.1280000000000001</v>
      </c>
      <c r="I49" s="82"/>
      <c r="J49" s="78">
        <f>+RESIDENTIAL!$F$50</f>
        <v>0.13200000000000001</v>
      </c>
      <c r="K49" s="83">
        <f>$G49</f>
        <v>54</v>
      </c>
      <c r="L49" s="76">
        <f t="shared" si="21"/>
        <v>7.1280000000000001</v>
      </c>
      <c r="M49" s="82"/>
      <c r="N49" s="81">
        <f t="shared" si="19"/>
        <v>0</v>
      </c>
      <c r="O49" s="102">
        <f t="shared" si="20"/>
        <v>0</v>
      </c>
      <c r="Q49" s="269"/>
      <c r="R49" s="272"/>
      <c r="S49" s="270"/>
      <c r="T49" s="52"/>
      <c r="U49" s="244"/>
      <c r="V49" s="251"/>
      <c r="W49" s="185"/>
      <c r="X49" s="269"/>
      <c r="Y49" s="272"/>
      <c r="Z49" s="270"/>
      <c r="AA49" s="52"/>
      <c r="AB49" s="244"/>
      <c r="AC49" s="251"/>
      <c r="AD49" s="185"/>
      <c r="AE49" s="269"/>
      <c r="AF49" s="272"/>
      <c r="AG49" s="270"/>
      <c r="AH49" s="52"/>
      <c r="AI49" s="244"/>
      <c r="AJ49" s="251"/>
      <c r="AK49" s="185"/>
      <c r="AL49" s="269"/>
      <c r="AM49" s="272"/>
      <c r="AN49" s="270"/>
      <c r="AO49" s="52"/>
      <c r="AP49" s="244"/>
      <c r="AQ49" s="251"/>
      <c r="AR49" s="185"/>
      <c r="AS49" s="269"/>
      <c r="AT49" s="272"/>
      <c r="AU49" s="270"/>
      <c r="AV49" s="52"/>
      <c r="AW49" s="244"/>
      <c r="AX49" s="251"/>
      <c r="AY49" s="185"/>
      <c r="AZ49" s="185"/>
      <c r="BA49" s="185"/>
      <c r="BB49" s="185"/>
      <c r="BC49" s="185"/>
    </row>
    <row r="50" spans="1:55" x14ac:dyDescent="0.3">
      <c r="A50" s="6"/>
      <c r="B50" s="80" t="s">
        <v>5</v>
      </c>
      <c r="C50" s="24"/>
      <c r="D50" s="85" t="s">
        <v>7</v>
      </c>
      <c r="E50" s="79"/>
      <c r="F50" s="78">
        <f>+RESIDENTIAL!$F$51</f>
        <v>7.6999999999999999E-2</v>
      </c>
      <c r="G50" s="77">
        <f>IF(AND($T$1=1, $F18&gt;=600), 600, IF(AND($T$1=1, AND($F18&lt;600, $F18&gt;=0)), $F18, IF(AND($T$1=2, $F18&gt;=1000), 1000, IF(AND($T$1=2, AND($F18&lt;1000, $F18&gt;=0)), $F18))))</f>
        <v>300</v>
      </c>
      <c r="H50" s="76">
        <f t="shared" si="16"/>
        <v>23.1</v>
      </c>
      <c r="I50" s="75"/>
      <c r="J50" s="78">
        <f>+RESIDENTIAL!$F$51</f>
        <v>7.6999999999999999E-2</v>
      </c>
      <c r="K50" s="77">
        <f>$G50</f>
        <v>300</v>
      </c>
      <c r="L50" s="76">
        <f t="shared" si="21"/>
        <v>23.1</v>
      </c>
      <c r="M50" s="75"/>
      <c r="N50" s="81">
        <f t="shared" si="19"/>
        <v>0</v>
      </c>
      <c r="O50" s="102">
        <f t="shared" si="20"/>
        <v>0</v>
      </c>
      <c r="Q50" s="269"/>
      <c r="R50" s="273"/>
      <c r="S50" s="270"/>
      <c r="T50" s="274"/>
      <c r="U50" s="244"/>
      <c r="V50" s="251"/>
      <c r="W50" s="185"/>
      <c r="X50" s="269"/>
      <c r="Y50" s="273"/>
      <c r="Z50" s="270"/>
      <c r="AA50" s="274"/>
      <c r="AB50" s="244"/>
      <c r="AC50" s="251"/>
      <c r="AD50" s="185"/>
      <c r="AE50" s="269"/>
      <c r="AF50" s="273"/>
      <c r="AG50" s="270"/>
      <c r="AH50" s="274"/>
      <c r="AI50" s="244"/>
      <c r="AJ50" s="251"/>
      <c r="AK50" s="185"/>
      <c r="AL50" s="269"/>
      <c r="AM50" s="273"/>
      <c r="AN50" s="270"/>
      <c r="AO50" s="274"/>
      <c r="AP50" s="244"/>
      <c r="AQ50" s="251"/>
      <c r="AR50" s="185"/>
      <c r="AS50" s="269"/>
      <c r="AT50" s="273"/>
      <c r="AU50" s="270"/>
      <c r="AV50" s="274"/>
      <c r="AW50" s="244"/>
      <c r="AX50" s="251"/>
      <c r="AY50" s="185"/>
      <c r="AZ50" s="185"/>
      <c r="BA50" s="185"/>
      <c r="BB50" s="185"/>
      <c r="BC50" s="185"/>
    </row>
    <row r="51" spans="1:55" x14ac:dyDescent="0.3">
      <c r="A51" s="6"/>
      <c r="B51" s="80" t="s">
        <v>4</v>
      </c>
      <c r="C51" s="24"/>
      <c r="D51" s="85" t="s">
        <v>7</v>
      </c>
      <c r="E51" s="79"/>
      <c r="F51" s="78">
        <f>+RESIDENTIAL!$F$52</f>
        <v>8.8999999999999996E-2</v>
      </c>
      <c r="G51" s="77">
        <f>IF(AND($T$1=1, F18&gt;=600), F18-600, IF(AND($T$1=1, AND(F18&lt;600, F18&gt;=0)), 0, IF(AND($T$1=2, F18&gt;=1000), F18-1000, IF(AND($T$1=2, AND(F18&lt;1000, F18&gt;=0)), 0))))</f>
        <v>0</v>
      </c>
      <c r="H51" s="76">
        <f t="shared" si="16"/>
        <v>0</v>
      </c>
      <c r="I51" s="75"/>
      <c r="J51" s="78">
        <f>+RESIDENTIAL!$F$52</f>
        <v>8.8999999999999996E-2</v>
      </c>
      <c r="K51" s="77">
        <f>$G51</f>
        <v>0</v>
      </c>
      <c r="L51" s="76">
        <f t="shared" si="21"/>
        <v>0</v>
      </c>
      <c r="M51" s="75"/>
      <c r="N51" s="81">
        <f t="shared" si="19"/>
        <v>0</v>
      </c>
      <c r="O51" s="102" t="str">
        <f t="shared" si="20"/>
        <v/>
      </c>
      <c r="Q51" s="269"/>
      <c r="R51" s="273"/>
      <c r="S51" s="270"/>
      <c r="T51" s="274"/>
      <c r="U51" s="244"/>
      <c r="V51" s="251"/>
      <c r="W51" s="185"/>
      <c r="X51" s="269"/>
      <c r="Y51" s="273"/>
      <c r="Z51" s="270"/>
      <c r="AA51" s="274"/>
      <c r="AB51" s="244"/>
      <c r="AC51" s="251"/>
      <c r="AD51" s="185"/>
      <c r="AE51" s="269"/>
      <c r="AF51" s="273"/>
      <c r="AG51" s="270"/>
      <c r="AH51" s="274"/>
      <c r="AI51" s="244"/>
      <c r="AJ51" s="251"/>
      <c r="AK51" s="185"/>
      <c r="AL51" s="269"/>
      <c r="AM51" s="273"/>
      <c r="AN51" s="270"/>
      <c r="AO51" s="274"/>
      <c r="AP51" s="244"/>
      <c r="AQ51" s="251"/>
      <c r="AR51" s="185"/>
      <c r="AS51" s="269"/>
      <c r="AT51" s="273"/>
      <c r="AU51" s="270"/>
      <c r="AV51" s="274"/>
      <c r="AW51" s="244"/>
      <c r="AX51" s="251"/>
      <c r="AY51" s="185"/>
      <c r="AZ51" s="185"/>
      <c r="BA51" s="185"/>
      <c r="BB51" s="185"/>
      <c r="BC51" s="185"/>
    </row>
    <row r="52" spans="1:55" s="172" customFormat="1" x14ac:dyDescent="0.3">
      <c r="A52" s="6"/>
      <c r="B52" s="183" t="s">
        <v>63</v>
      </c>
      <c r="C52" s="24"/>
      <c r="D52" s="85" t="s">
        <v>7</v>
      </c>
      <c r="E52" s="79"/>
      <c r="F52" s="78">
        <f>+RESIDENTIAL!$F$53</f>
        <v>0.1164</v>
      </c>
      <c r="G52" s="77"/>
      <c r="H52" s="76">
        <f t="shared" si="16"/>
        <v>0</v>
      </c>
      <c r="I52" s="75"/>
      <c r="J52" s="78">
        <f>+RESIDENTIAL!$F$53</f>
        <v>0.1164</v>
      </c>
      <c r="K52" s="77">
        <f t="shared" ref="K52:K53" si="22">$G52</f>
        <v>0</v>
      </c>
      <c r="L52" s="76">
        <f t="shared" si="21"/>
        <v>0</v>
      </c>
      <c r="M52" s="75"/>
      <c r="N52" s="81">
        <f t="shared" si="19"/>
        <v>0</v>
      </c>
      <c r="O52" s="102" t="str">
        <f t="shared" si="20"/>
        <v/>
      </c>
      <c r="Q52" s="269"/>
      <c r="R52" s="273"/>
      <c r="S52" s="270"/>
      <c r="T52" s="274"/>
      <c r="U52" s="244"/>
      <c r="V52" s="251"/>
      <c r="W52" s="185"/>
      <c r="X52" s="269"/>
      <c r="Y52" s="273"/>
      <c r="Z52" s="270"/>
      <c r="AA52" s="274"/>
      <c r="AB52" s="244"/>
      <c r="AC52" s="251"/>
      <c r="AD52" s="185"/>
      <c r="AE52" s="269"/>
      <c r="AF52" s="273"/>
      <c r="AG52" s="270"/>
      <c r="AH52" s="274"/>
      <c r="AI52" s="244"/>
      <c r="AJ52" s="251"/>
      <c r="AK52" s="185"/>
      <c r="AL52" s="269"/>
      <c r="AM52" s="273"/>
      <c r="AN52" s="270"/>
      <c r="AO52" s="274"/>
      <c r="AP52" s="244"/>
      <c r="AQ52" s="251"/>
      <c r="AR52" s="185"/>
      <c r="AS52" s="269"/>
      <c r="AT52" s="273"/>
      <c r="AU52" s="270"/>
      <c r="AV52" s="274"/>
      <c r="AW52" s="244"/>
      <c r="AX52" s="251"/>
      <c r="AY52" s="185"/>
      <c r="AZ52" s="185"/>
      <c r="BA52" s="185"/>
      <c r="BB52" s="185"/>
      <c r="BC52" s="185"/>
    </row>
    <row r="53" spans="1:55" s="172" customFormat="1" ht="15" thickBot="1" x14ac:dyDescent="0.35">
      <c r="A53" s="6"/>
      <c r="B53" s="183" t="s">
        <v>64</v>
      </c>
      <c r="C53" s="24"/>
      <c r="D53" s="85" t="s">
        <v>7</v>
      </c>
      <c r="E53" s="79"/>
      <c r="F53" s="78">
        <f>+RESIDENTIAL!$F$54</f>
        <v>0.1164</v>
      </c>
      <c r="G53" s="77"/>
      <c r="H53" s="76">
        <f t="shared" si="16"/>
        <v>0</v>
      </c>
      <c r="I53" s="75"/>
      <c r="J53" s="78">
        <f>+RESIDENTIAL!$F$54</f>
        <v>0.1164</v>
      </c>
      <c r="K53" s="77">
        <f t="shared" si="22"/>
        <v>0</v>
      </c>
      <c r="L53" s="76">
        <f t="shared" si="21"/>
        <v>0</v>
      </c>
      <c r="M53" s="75"/>
      <c r="N53" s="81">
        <f t="shared" si="19"/>
        <v>0</v>
      </c>
      <c r="O53" s="102" t="str">
        <f t="shared" si="20"/>
        <v/>
      </c>
      <c r="Q53" s="269"/>
      <c r="R53" s="273"/>
      <c r="S53" s="270"/>
      <c r="T53" s="274"/>
      <c r="U53" s="244"/>
      <c r="V53" s="251"/>
      <c r="W53" s="185"/>
      <c r="X53" s="269"/>
      <c r="Y53" s="273"/>
      <c r="Z53" s="270"/>
      <c r="AA53" s="274"/>
      <c r="AB53" s="244"/>
      <c r="AC53" s="251"/>
      <c r="AD53" s="185"/>
      <c r="AE53" s="269"/>
      <c r="AF53" s="273"/>
      <c r="AG53" s="270"/>
      <c r="AH53" s="274"/>
      <c r="AI53" s="244"/>
      <c r="AJ53" s="251"/>
      <c r="AK53" s="185"/>
      <c r="AL53" s="269"/>
      <c r="AM53" s="273"/>
      <c r="AN53" s="270"/>
      <c r="AO53" s="274"/>
      <c r="AP53" s="244"/>
      <c r="AQ53" s="251"/>
      <c r="AR53" s="185"/>
      <c r="AS53" s="269"/>
      <c r="AT53" s="273"/>
      <c r="AU53" s="270"/>
      <c r="AV53" s="274"/>
      <c r="AW53" s="244"/>
      <c r="AX53" s="251"/>
      <c r="AY53" s="185"/>
      <c r="AZ53" s="185"/>
      <c r="BA53" s="185"/>
      <c r="BB53" s="185"/>
      <c r="BC53" s="185"/>
    </row>
    <row r="54" spans="1:55" ht="15" thickBot="1" x14ac:dyDescent="0.35">
      <c r="A54" s="1"/>
      <c r="B54" s="73"/>
      <c r="C54" s="71"/>
      <c r="D54" s="72"/>
      <c r="E54" s="71"/>
      <c r="F54" s="42"/>
      <c r="G54" s="70"/>
      <c r="H54" s="40"/>
      <c r="I54" s="68"/>
      <c r="J54" s="42"/>
      <c r="K54" s="69"/>
      <c r="L54" s="40"/>
      <c r="M54" s="68"/>
      <c r="N54" s="67"/>
      <c r="O54" s="7"/>
      <c r="Q54" s="269"/>
      <c r="R54" s="275"/>
      <c r="S54" s="270"/>
      <c r="T54" s="52"/>
      <c r="U54" s="244"/>
      <c r="V54" s="276"/>
      <c r="W54" s="185"/>
      <c r="X54" s="269"/>
      <c r="Y54" s="275"/>
      <c r="Z54" s="270"/>
      <c r="AA54" s="52"/>
      <c r="AB54" s="244"/>
      <c r="AC54" s="276"/>
      <c r="AD54" s="185"/>
      <c r="AE54" s="269"/>
      <c r="AF54" s="275"/>
      <c r="AG54" s="270"/>
      <c r="AH54" s="52"/>
      <c r="AI54" s="244"/>
      <c r="AJ54" s="276"/>
      <c r="AK54" s="185"/>
      <c r="AL54" s="269"/>
      <c r="AM54" s="275"/>
      <c r="AN54" s="270"/>
      <c r="AO54" s="52"/>
      <c r="AP54" s="244"/>
      <c r="AQ54" s="276"/>
      <c r="AR54" s="185"/>
      <c r="AS54" s="269"/>
      <c r="AT54" s="275"/>
      <c r="AU54" s="270"/>
      <c r="AV54" s="52"/>
      <c r="AW54" s="244"/>
      <c r="AX54" s="276"/>
      <c r="AY54" s="185"/>
      <c r="AZ54" s="185"/>
      <c r="BA54" s="185"/>
      <c r="BB54" s="185"/>
      <c r="BC54" s="185"/>
    </row>
    <row r="55" spans="1:55" x14ac:dyDescent="0.3">
      <c r="A55" s="1"/>
      <c r="B55" s="66" t="s">
        <v>3</v>
      </c>
      <c r="C55" s="53"/>
      <c r="D55" s="53"/>
      <c r="E55" s="53"/>
      <c r="F55" s="65"/>
      <c r="G55" s="64"/>
      <c r="H55" s="61">
        <f>SUM(H43:H49,H42)</f>
        <v>62.289052000000005</v>
      </c>
      <c r="I55" s="63"/>
      <c r="J55" s="62"/>
      <c r="K55" s="62"/>
      <c r="L55" s="146">
        <f>SUM(L43:L49,L42)</f>
        <v>66.064926400000004</v>
      </c>
      <c r="M55" s="60"/>
      <c r="N55" s="199">
        <f>L55-H55</f>
        <v>3.7758743999999993</v>
      </c>
      <c r="O55" s="200">
        <f t="shared" si="18"/>
        <v>6.0618588319501135E-2</v>
      </c>
      <c r="Q55" s="277"/>
      <c r="R55" s="277"/>
      <c r="S55" s="258"/>
      <c r="T55" s="60"/>
      <c r="U55" s="278"/>
      <c r="V55" s="245"/>
      <c r="W55" s="185"/>
      <c r="X55" s="277"/>
      <c r="Y55" s="277"/>
      <c r="Z55" s="258"/>
      <c r="AA55" s="60"/>
      <c r="AB55" s="278"/>
      <c r="AC55" s="245"/>
      <c r="AD55" s="185"/>
      <c r="AE55" s="277"/>
      <c r="AF55" s="277"/>
      <c r="AG55" s="258"/>
      <c r="AH55" s="60"/>
      <c r="AI55" s="278"/>
      <c r="AJ55" s="245"/>
      <c r="AK55" s="185"/>
      <c r="AL55" s="277"/>
      <c r="AM55" s="277"/>
      <c r="AN55" s="258"/>
      <c r="AO55" s="60"/>
      <c r="AP55" s="278"/>
      <c r="AQ55" s="245"/>
      <c r="AR55" s="185"/>
      <c r="AS55" s="277"/>
      <c r="AT55" s="277"/>
      <c r="AU55" s="258"/>
      <c r="AV55" s="60"/>
      <c r="AW55" s="278"/>
      <c r="AX55" s="245"/>
      <c r="AY55" s="185"/>
      <c r="AZ55" s="185"/>
      <c r="BA55" s="185"/>
      <c r="BB55" s="185"/>
      <c r="BC55" s="185"/>
    </row>
    <row r="56" spans="1:55" s="172" customFormat="1" x14ac:dyDescent="0.3">
      <c r="A56" s="1"/>
      <c r="B56" s="66" t="s">
        <v>65</v>
      </c>
      <c r="C56" s="53"/>
      <c r="D56" s="53"/>
      <c r="E56" s="53"/>
      <c r="F56" s="56">
        <v>-0.08</v>
      </c>
      <c r="G56" s="64"/>
      <c r="H56" s="55">
        <f>+H55*F56</f>
        <v>-4.9831241600000009</v>
      </c>
      <c r="I56" s="63"/>
      <c r="J56" s="56">
        <v>-0.08</v>
      </c>
      <c r="K56" s="64"/>
      <c r="L56" s="54">
        <f>+L55*J56</f>
        <v>-5.2851941120000001</v>
      </c>
      <c r="M56" s="60"/>
      <c r="N56" s="54">
        <f>L56-H56</f>
        <v>-0.3020699519999992</v>
      </c>
      <c r="O56" s="221">
        <f t="shared" ref="O56" si="23">IF(OR(H56=0,L56=0),"",(N56/H56))</f>
        <v>6.0618588319500982E-2</v>
      </c>
      <c r="Q56" s="279"/>
      <c r="R56" s="64"/>
      <c r="S56" s="280"/>
      <c r="T56" s="60"/>
      <c r="U56" s="244"/>
      <c r="V56" s="281"/>
      <c r="W56" s="185"/>
      <c r="X56" s="279"/>
      <c r="Y56" s="64"/>
      <c r="Z56" s="280"/>
      <c r="AA56" s="60"/>
      <c r="AB56" s="244"/>
      <c r="AC56" s="281"/>
      <c r="AD56" s="185"/>
      <c r="AE56" s="279"/>
      <c r="AF56" s="64"/>
      <c r="AG56" s="280"/>
      <c r="AH56" s="60"/>
      <c r="AI56" s="244"/>
      <c r="AJ56" s="281"/>
      <c r="AK56" s="185"/>
      <c r="AL56" s="279"/>
      <c r="AM56" s="64"/>
      <c r="AN56" s="280"/>
      <c r="AO56" s="60"/>
      <c r="AP56" s="244"/>
      <c r="AQ56" s="281"/>
      <c r="AR56" s="185"/>
      <c r="AS56" s="279"/>
      <c r="AT56" s="64"/>
      <c r="AU56" s="280"/>
      <c r="AV56" s="60"/>
      <c r="AW56" s="244"/>
      <c r="AX56" s="281"/>
      <c r="AY56" s="185"/>
      <c r="AZ56" s="185"/>
      <c r="BA56" s="185"/>
      <c r="BB56" s="185"/>
      <c r="BC56" s="185"/>
    </row>
    <row r="57" spans="1:55" x14ac:dyDescent="0.3">
      <c r="A57" s="1"/>
      <c r="B57" s="58" t="s">
        <v>1</v>
      </c>
      <c r="C57" s="53"/>
      <c r="D57" s="53"/>
      <c r="E57" s="53"/>
      <c r="F57" s="57">
        <v>0.13</v>
      </c>
      <c r="G57" s="52"/>
      <c r="H57" s="55">
        <f>H55*F57</f>
        <v>8.0975767600000008</v>
      </c>
      <c r="I57" s="51"/>
      <c r="J57" s="56">
        <v>0.13</v>
      </c>
      <c r="K57" s="51"/>
      <c r="L57" s="54">
        <f>L55*J57</f>
        <v>8.5884404320000005</v>
      </c>
      <c r="M57" s="50"/>
      <c r="N57" s="54">
        <f>L57-H57</f>
        <v>0.4908636719999997</v>
      </c>
      <c r="O57" s="221">
        <f t="shared" si="18"/>
        <v>6.0618588319501107E-2</v>
      </c>
      <c r="Q57" s="279"/>
      <c r="R57" s="50"/>
      <c r="S57" s="280"/>
      <c r="T57" s="50"/>
      <c r="U57" s="244"/>
      <c r="V57" s="281"/>
      <c r="W57" s="185"/>
      <c r="X57" s="279"/>
      <c r="Y57" s="50"/>
      <c r="Z57" s="280"/>
      <c r="AA57" s="50"/>
      <c r="AB57" s="244"/>
      <c r="AC57" s="281"/>
      <c r="AD57" s="185"/>
      <c r="AE57" s="279"/>
      <c r="AF57" s="50"/>
      <c r="AG57" s="280"/>
      <c r="AH57" s="50"/>
      <c r="AI57" s="244"/>
      <c r="AJ57" s="281"/>
      <c r="AK57" s="185"/>
      <c r="AL57" s="279"/>
      <c r="AM57" s="50"/>
      <c r="AN57" s="280"/>
      <c r="AO57" s="50"/>
      <c r="AP57" s="244"/>
      <c r="AQ57" s="281"/>
      <c r="AR57" s="185"/>
      <c r="AS57" s="279"/>
      <c r="AT57" s="50"/>
      <c r="AU57" s="280"/>
      <c r="AV57" s="50"/>
      <c r="AW57" s="244"/>
      <c r="AX57" s="281"/>
      <c r="AY57" s="185"/>
      <c r="AZ57" s="185"/>
      <c r="BA57" s="185"/>
      <c r="BB57" s="185"/>
      <c r="BC57" s="185"/>
    </row>
    <row r="58" spans="1:55" s="172" customFormat="1" ht="15" thickBot="1" x14ac:dyDescent="0.35">
      <c r="A58" s="1"/>
      <c r="B58" s="347" t="s">
        <v>66</v>
      </c>
      <c r="C58" s="347"/>
      <c r="D58" s="347"/>
      <c r="E58" s="49"/>
      <c r="F58" s="48"/>
      <c r="G58" s="47"/>
      <c r="H58" s="46">
        <f>SUM(H55:H57)</f>
        <v>65.403504600000005</v>
      </c>
      <c r="I58" s="45"/>
      <c r="J58" s="45"/>
      <c r="K58" s="45"/>
      <c r="L58" s="43">
        <f>SUM(L55:L57)</f>
        <v>69.368172720000004</v>
      </c>
      <c r="M58" s="44"/>
      <c r="N58" s="43">
        <f>L58-H58</f>
        <v>3.9646681199999989</v>
      </c>
      <c r="O58" s="222">
        <f t="shared" si="18"/>
        <v>6.0618588319501135E-2</v>
      </c>
      <c r="Q58" s="60"/>
      <c r="R58" s="60"/>
      <c r="S58" s="258"/>
      <c r="T58" s="60"/>
      <c r="U58" s="282"/>
      <c r="V58" s="283"/>
      <c r="W58" s="185"/>
      <c r="X58" s="60"/>
      <c r="Y58" s="60"/>
      <c r="Z58" s="258"/>
      <c r="AA58" s="60"/>
      <c r="AB58" s="282"/>
      <c r="AC58" s="283"/>
      <c r="AD58" s="185"/>
      <c r="AE58" s="60"/>
      <c r="AF58" s="60"/>
      <c r="AG58" s="258"/>
      <c r="AH58" s="60"/>
      <c r="AI58" s="282"/>
      <c r="AJ58" s="283"/>
      <c r="AK58" s="185"/>
      <c r="AL58" s="60"/>
      <c r="AM58" s="60"/>
      <c r="AN58" s="258"/>
      <c r="AO58" s="60"/>
      <c r="AP58" s="282"/>
      <c r="AQ58" s="283"/>
      <c r="AR58" s="185"/>
      <c r="AS58" s="60"/>
      <c r="AT58" s="60"/>
      <c r="AU58" s="258"/>
      <c r="AV58" s="60"/>
      <c r="AW58" s="282"/>
      <c r="AX58" s="283"/>
      <c r="AY58" s="185"/>
      <c r="AZ58" s="185"/>
      <c r="BA58" s="185"/>
      <c r="BB58" s="185"/>
      <c r="BC58" s="185"/>
    </row>
    <row r="59" spans="1:55" ht="15" thickBot="1" x14ac:dyDescent="0.35">
      <c r="A59" s="6"/>
      <c r="B59" s="18"/>
      <c r="C59" s="16"/>
      <c r="D59" s="17"/>
      <c r="E59" s="16"/>
      <c r="F59" s="42"/>
      <c r="G59" s="11"/>
      <c r="H59" s="40"/>
      <c r="I59" s="9"/>
      <c r="J59" s="42"/>
      <c r="K59" s="41"/>
      <c r="L59" s="189"/>
      <c r="M59" s="9"/>
      <c r="N59" s="39"/>
      <c r="O59" s="7"/>
      <c r="Q59" s="269"/>
      <c r="R59" s="284"/>
      <c r="S59" s="270"/>
      <c r="T59" s="274"/>
      <c r="U59" s="285"/>
      <c r="V59" s="276"/>
      <c r="W59" s="185"/>
      <c r="X59" s="269"/>
      <c r="Y59" s="284"/>
      <c r="Z59" s="270"/>
      <c r="AA59" s="274"/>
      <c r="AB59" s="285"/>
      <c r="AC59" s="276"/>
      <c r="AD59" s="185"/>
      <c r="AE59" s="269"/>
      <c r="AF59" s="284"/>
      <c r="AG59" s="270"/>
      <c r="AH59" s="274"/>
      <c r="AI59" s="285"/>
      <c r="AJ59" s="276"/>
      <c r="AK59" s="185"/>
      <c r="AL59" s="269"/>
      <c r="AM59" s="284"/>
      <c r="AN59" s="270"/>
      <c r="AO59" s="274"/>
      <c r="AP59" s="285"/>
      <c r="AQ59" s="276"/>
      <c r="AR59" s="185"/>
      <c r="AS59" s="269"/>
      <c r="AT59" s="284"/>
      <c r="AU59" s="270"/>
      <c r="AV59" s="274"/>
      <c r="AW59" s="285"/>
      <c r="AX59" s="276"/>
      <c r="AY59" s="185"/>
      <c r="AZ59" s="185"/>
      <c r="BA59" s="185"/>
      <c r="BB59" s="185"/>
      <c r="BC59" s="185"/>
    </row>
    <row r="60" spans="1:5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M60" s="1"/>
      <c r="N60" s="1"/>
      <c r="O60" s="1"/>
      <c r="Q60" s="186"/>
      <c r="R60" s="186"/>
      <c r="S60" s="187"/>
      <c r="T60" s="186"/>
      <c r="U60" s="186"/>
      <c r="V60" s="186"/>
      <c r="W60" s="185"/>
      <c r="X60" s="186"/>
      <c r="Y60" s="186"/>
      <c r="Z60" s="187"/>
      <c r="AA60" s="186"/>
      <c r="AB60" s="186"/>
      <c r="AC60" s="186"/>
      <c r="AD60" s="185"/>
      <c r="AE60" s="186"/>
      <c r="AF60" s="186"/>
      <c r="AG60" s="187"/>
      <c r="AH60" s="186"/>
      <c r="AI60" s="186"/>
      <c r="AJ60" s="186"/>
      <c r="AK60" s="185"/>
      <c r="AL60" s="186"/>
      <c r="AM60" s="186"/>
      <c r="AN60" s="187"/>
      <c r="AO60" s="186"/>
      <c r="AP60" s="186"/>
      <c r="AQ60" s="186"/>
      <c r="AR60" s="185"/>
      <c r="AS60" s="186"/>
      <c r="AT60" s="186"/>
      <c r="AU60" s="187"/>
      <c r="AV60" s="186"/>
      <c r="AW60" s="186"/>
      <c r="AX60" s="186"/>
      <c r="AY60" s="185"/>
      <c r="AZ60" s="185"/>
      <c r="BA60" s="185"/>
      <c r="BB60" s="185"/>
      <c r="BC60" s="185"/>
    </row>
    <row r="61" spans="1:55" x14ac:dyDescent="0.3">
      <c r="A61" s="1"/>
      <c r="B61" s="4" t="s">
        <v>0</v>
      </c>
      <c r="C61" s="1"/>
      <c r="D61" s="1"/>
      <c r="E61" s="1"/>
      <c r="F61" s="3">
        <v>3.7600000000000001E-2</v>
      </c>
      <c r="G61" s="1"/>
      <c r="H61" s="1"/>
      <c r="I61" s="1"/>
      <c r="J61" s="3">
        <v>3.7600000000000001E-2</v>
      </c>
      <c r="K61" s="1"/>
      <c r="L61" s="1"/>
      <c r="M61" s="1"/>
      <c r="N61" s="1"/>
      <c r="O61" s="1"/>
      <c r="Q61" s="286"/>
      <c r="R61" s="186"/>
      <c r="S61" s="186"/>
      <c r="T61" s="186"/>
      <c r="U61" s="186"/>
      <c r="V61" s="186"/>
      <c r="W61" s="185"/>
      <c r="X61" s="287"/>
      <c r="Y61" s="186"/>
      <c r="Z61" s="186"/>
      <c r="AA61" s="186"/>
      <c r="AB61" s="186"/>
      <c r="AC61" s="186"/>
      <c r="AD61" s="185"/>
      <c r="AE61" s="287"/>
      <c r="AF61" s="186"/>
      <c r="AG61" s="186"/>
      <c r="AH61" s="186"/>
      <c r="AI61" s="186"/>
      <c r="AJ61" s="186"/>
      <c r="AK61" s="185"/>
      <c r="AL61" s="287"/>
      <c r="AM61" s="186"/>
      <c r="AN61" s="186"/>
      <c r="AO61" s="186"/>
      <c r="AP61" s="186"/>
      <c r="AQ61" s="186"/>
      <c r="AR61" s="185"/>
      <c r="AS61" s="287"/>
      <c r="AT61" s="186"/>
      <c r="AU61" s="186"/>
      <c r="AV61" s="186"/>
      <c r="AW61" s="186"/>
      <c r="AX61" s="186"/>
      <c r="AY61" s="185"/>
      <c r="AZ61" s="185"/>
      <c r="BA61" s="185"/>
      <c r="BB61" s="185"/>
      <c r="BC61" s="185"/>
    </row>
    <row r="62" spans="1:5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</row>
    <row r="63" spans="1:55" s="172" customFormat="1" ht="17.399999999999999" x14ac:dyDescent="0.3">
      <c r="A63" s="1"/>
      <c r="B63" s="348" t="s">
        <v>34</v>
      </c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</row>
    <row r="64" spans="1:55" s="172" customFormat="1" ht="17.399999999999999" x14ac:dyDescent="0.3">
      <c r="A64" s="1"/>
      <c r="B64" s="348" t="s">
        <v>33</v>
      </c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</row>
    <row r="65" spans="1:55" s="172" customForma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</row>
    <row r="66" spans="1:55" s="172" customForma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</row>
    <row r="67" spans="1:55" s="172" customFormat="1" ht="15.6" x14ac:dyDescent="0.3">
      <c r="A67" s="1"/>
      <c r="B67" s="128" t="s">
        <v>32</v>
      </c>
      <c r="C67" s="1"/>
      <c r="D67" s="349" t="s">
        <v>62</v>
      </c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</row>
    <row r="68" spans="1:55" s="172" customFormat="1" ht="15.6" x14ac:dyDescent="0.3">
      <c r="A68" s="1"/>
      <c r="B68" s="126"/>
      <c r="C68" s="1"/>
      <c r="D68" s="125"/>
      <c r="E68" s="125"/>
      <c r="F68" s="125"/>
      <c r="G68" s="228"/>
      <c r="H68" s="228"/>
      <c r="I68" s="228"/>
      <c r="J68" s="228"/>
      <c r="K68" s="228"/>
      <c r="L68" s="228"/>
      <c r="M68" s="228"/>
      <c r="N68" s="228"/>
      <c r="O68" s="228"/>
      <c r="P68" s="224"/>
      <c r="Q68" s="185"/>
      <c r="R68" s="185"/>
      <c r="S68" s="241"/>
      <c r="T68" s="185"/>
      <c r="U68" s="185"/>
      <c r="V68" s="185"/>
      <c r="W68" s="185"/>
      <c r="X68" s="185"/>
      <c r="Y68" s="185"/>
      <c r="Z68" s="241"/>
      <c r="AA68" s="185"/>
      <c r="AB68" s="185"/>
      <c r="AC68" s="185"/>
      <c r="AD68" s="185"/>
      <c r="AE68" s="185"/>
      <c r="AF68" s="185"/>
      <c r="AG68" s="241"/>
      <c r="AH68" s="185"/>
      <c r="AI68" s="185"/>
      <c r="AJ68" s="185"/>
      <c r="AK68" s="185"/>
      <c r="AL68" s="185"/>
      <c r="AM68" s="185"/>
      <c r="AN68" s="241"/>
      <c r="AO68" s="185"/>
      <c r="AP68" s="185"/>
      <c r="AQ68" s="185"/>
      <c r="AR68" s="185"/>
      <c r="AS68" s="185"/>
      <c r="AT68" s="185"/>
      <c r="AU68" s="241"/>
      <c r="AV68" s="185"/>
      <c r="AW68" s="185"/>
      <c r="AX68" s="185"/>
      <c r="AY68" s="185"/>
      <c r="AZ68" s="185"/>
      <c r="BA68" s="185"/>
      <c r="BB68" s="185"/>
      <c r="BC68" s="185"/>
    </row>
    <row r="69" spans="1:55" s="172" customFormat="1" ht="15.6" x14ac:dyDescent="0.3">
      <c r="A69" s="1"/>
      <c r="B69" s="128" t="s">
        <v>31</v>
      </c>
      <c r="C69" s="1"/>
      <c r="D69" s="127" t="s">
        <v>30</v>
      </c>
      <c r="E69" s="125"/>
      <c r="F69" s="125"/>
      <c r="G69" s="228"/>
      <c r="H69" s="229"/>
      <c r="I69" s="228"/>
      <c r="J69" s="224"/>
      <c r="K69" s="228"/>
      <c r="L69" s="229"/>
      <c r="M69" s="228"/>
      <c r="N69" s="230"/>
      <c r="O69" s="231"/>
      <c r="P69" s="224"/>
      <c r="Q69" s="242"/>
      <c r="R69" s="185"/>
      <c r="S69" s="243"/>
      <c r="T69" s="185"/>
      <c r="U69" s="244"/>
      <c r="V69" s="245"/>
      <c r="W69" s="185"/>
      <c r="X69" s="242"/>
      <c r="Y69" s="185"/>
      <c r="Z69" s="243"/>
      <c r="AA69" s="185"/>
      <c r="AB69" s="244"/>
      <c r="AC69" s="245"/>
      <c r="AD69" s="185"/>
      <c r="AE69" s="242"/>
      <c r="AF69" s="185"/>
      <c r="AG69" s="243"/>
      <c r="AH69" s="185"/>
      <c r="AI69" s="244"/>
      <c r="AJ69" s="245"/>
      <c r="AK69" s="185"/>
      <c r="AL69" s="242"/>
      <c r="AM69" s="185"/>
      <c r="AN69" s="243"/>
      <c r="AO69" s="185"/>
      <c r="AP69" s="244"/>
      <c r="AQ69" s="245"/>
      <c r="AR69" s="185"/>
      <c r="AS69" s="242"/>
      <c r="AT69" s="185"/>
      <c r="AU69" s="243"/>
      <c r="AV69" s="185"/>
      <c r="AW69" s="244"/>
      <c r="AX69" s="245"/>
      <c r="AY69" s="185"/>
      <c r="AZ69" s="185"/>
      <c r="BA69" s="185"/>
      <c r="BB69" s="185"/>
      <c r="BC69" s="185"/>
    </row>
    <row r="70" spans="1:55" s="172" customFormat="1" ht="15.6" x14ac:dyDescent="0.3">
      <c r="A70" s="1"/>
      <c r="B70" s="126"/>
      <c r="C70" s="1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</row>
    <row r="71" spans="1:55" s="172" customFormat="1" x14ac:dyDescent="0.3">
      <c r="A71" s="1"/>
      <c r="B71" s="2"/>
      <c r="C71" s="1"/>
      <c r="D71" s="4" t="s">
        <v>29</v>
      </c>
      <c r="E71" s="4"/>
      <c r="F71" s="124">
        <v>198</v>
      </c>
      <c r="G71" s="4" t="s">
        <v>28</v>
      </c>
      <c r="H71" s="1"/>
      <c r="I71" s="1"/>
      <c r="J71" s="1"/>
      <c r="K71" s="1"/>
      <c r="L71" s="1"/>
      <c r="M71" s="1"/>
      <c r="N71" s="1"/>
      <c r="O71" s="1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</row>
    <row r="72" spans="1:55" s="172" customFormat="1" x14ac:dyDescent="0.3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5"/>
      <c r="M72" s="1"/>
      <c r="N72" s="1"/>
      <c r="O72" s="1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</row>
    <row r="73" spans="1:55" s="172" customFormat="1" x14ac:dyDescent="0.3">
      <c r="A73" s="1"/>
      <c r="B73" s="2"/>
      <c r="C73" s="1"/>
      <c r="D73" s="123"/>
      <c r="E73" s="123"/>
      <c r="F73" s="350" t="s">
        <v>87</v>
      </c>
      <c r="G73" s="351"/>
      <c r="H73" s="352"/>
      <c r="I73" s="1"/>
      <c r="J73" s="353" t="s">
        <v>93</v>
      </c>
      <c r="K73" s="354"/>
      <c r="L73" s="355"/>
      <c r="M73" s="1"/>
      <c r="N73" s="350" t="s">
        <v>27</v>
      </c>
      <c r="O73" s="352"/>
      <c r="Q73" s="358"/>
      <c r="R73" s="358"/>
      <c r="S73" s="358"/>
      <c r="T73" s="186"/>
      <c r="U73" s="357"/>
      <c r="V73" s="357"/>
      <c r="W73" s="185"/>
      <c r="X73" s="358"/>
      <c r="Y73" s="358"/>
      <c r="Z73" s="358"/>
      <c r="AA73" s="186"/>
      <c r="AB73" s="357"/>
      <c r="AC73" s="357"/>
      <c r="AD73" s="185"/>
      <c r="AE73" s="358"/>
      <c r="AF73" s="358"/>
      <c r="AG73" s="358"/>
      <c r="AH73" s="186"/>
      <c r="AI73" s="357"/>
      <c r="AJ73" s="357"/>
      <c r="AK73" s="185"/>
      <c r="AL73" s="358"/>
      <c r="AM73" s="358"/>
      <c r="AN73" s="358"/>
      <c r="AO73" s="186"/>
      <c r="AP73" s="357"/>
      <c r="AQ73" s="357"/>
      <c r="AR73" s="185"/>
      <c r="AS73" s="358"/>
      <c r="AT73" s="358"/>
      <c r="AU73" s="358"/>
      <c r="AV73" s="186"/>
      <c r="AW73" s="357"/>
      <c r="AX73" s="357"/>
      <c r="AY73" s="185"/>
      <c r="AZ73" s="185"/>
      <c r="BA73" s="185"/>
      <c r="BB73" s="185"/>
      <c r="BC73" s="185"/>
    </row>
    <row r="74" spans="1:55" s="172" customFormat="1" ht="15" customHeight="1" x14ac:dyDescent="0.3">
      <c r="A74" s="1"/>
      <c r="B74" s="2"/>
      <c r="C74" s="1"/>
      <c r="D74" s="341" t="s">
        <v>26</v>
      </c>
      <c r="E74" s="119"/>
      <c r="F74" s="122" t="s">
        <v>25</v>
      </c>
      <c r="G74" s="122" t="s">
        <v>24</v>
      </c>
      <c r="H74" s="120" t="s">
        <v>23</v>
      </c>
      <c r="I74" s="1"/>
      <c r="J74" s="214" t="s">
        <v>25</v>
      </c>
      <c r="K74" s="121" t="s">
        <v>24</v>
      </c>
      <c r="L74" s="120" t="s">
        <v>23</v>
      </c>
      <c r="M74" s="1"/>
      <c r="N74" s="343" t="s">
        <v>22</v>
      </c>
      <c r="O74" s="345" t="s">
        <v>21</v>
      </c>
      <c r="Q74" s="246"/>
      <c r="R74" s="246"/>
      <c r="S74" s="246"/>
      <c r="T74" s="186"/>
      <c r="U74" s="359"/>
      <c r="V74" s="359"/>
      <c r="W74" s="185"/>
      <c r="X74" s="246"/>
      <c r="Y74" s="246"/>
      <c r="Z74" s="246"/>
      <c r="AA74" s="186"/>
      <c r="AB74" s="359"/>
      <c r="AC74" s="359"/>
      <c r="AD74" s="185"/>
      <c r="AE74" s="246"/>
      <c r="AF74" s="246"/>
      <c r="AG74" s="246"/>
      <c r="AH74" s="186"/>
      <c r="AI74" s="359"/>
      <c r="AJ74" s="359"/>
      <c r="AK74" s="185"/>
      <c r="AL74" s="246"/>
      <c r="AM74" s="246"/>
      <c r="AN74" s="246"/>
      <c r="AO74" s="186"/>
      <c r="AP74" s="359"/>
      <c r="AQ74" s="359"/>
      <c r="AR74" s="185"/>
      <c r="AS74" s="246"/>
      <c r="AT74" s="246"/>
      <c r="AU74" s="246"/>
      <c r="AV74" s="186"/>
      <c r="AW74" s="359"/>
      <c r="AX74" s="359"/>
      <c r="AY74" s="185"/>
      <c r="AZ74" s="185"/>
      <c r="BA74" s="185"/>
      <c r="BB74" s="185"/>
      <c r="BC74" s="185"/>
    </row>
    <row r="75" spans="1:55" s="172" customFormat="1" x14ac:dyDescent="0.3">
      <c r="A75" s="1"/>
      <c r="B75" s="2"/>
      <c r="C75" s="1"/>
      <c r="D75" s="342"/>
      <c r="E75" s="119"/>
      <c r="F75" s="118" t="s">
        <v>20</v>
      </c>
      <c r="G75" s="118"/>
      <c r="H75" s="117" t="s">
        <v>20</v>
      </c>
      <c r="I75" s="1"/>
      <c r="J75" s="215" t="s">
        <v>20</v>
      </c>
      <c r="K75" s="117"/>
      <c r="L75" s="117" t="s">
        <v>20</v>
      </c>
      <c r="M75" s="1"/>
      <c r="N75" s="344"/>
      <c r="O75" s="346"/>
      <c r="Q75" s="247"/>
      <c r="R75" s="247"/>
      <c r="S75" s="247"/>
      <c r="T75" s="186"/>
      <c r="U75" s="359"/>
      <c r="V75" s="359"/>
      <c r="W75" s="185"/>
      <c r="X75" s="247"/>
      <c r="Y75" s="247"/>
      <c r="Z75" s="247"/>
      <c r="AA75" s="186"/>
      <c r="AB75" s="359"/>
      <c r="AC75" s="359"/>
      <c r="AD75" s="185"/>
      <c r="AE75" s="247"/>
      <c r="AF75" s="247"/>
      <c r="AG75" s="247"/>
      <c r="AH75" s="186"/>
      <c r="AI75" s="359"/>
      <c r="AJ75" s="359"/>
      <c r="AK75" s="185"/>
      <c r="AL75" s="247"/>
      <c r="AM75" s="247"/>
      <c r="AN75" s="247"/>
      <c r="AO75" s="186"/>
      <c r="AP75" s="359"/>
      <c r="AQ75" s="359"/>
      <c r="AR75" s="185"/>
      <c r="AS75" s="247"/>
      <c r="AT75" s="247"/>
      <c r="AU75" s="247"/>
      <c r="AV75" s="186"/>
      <c r="AW75" s="359"/>
      <c r="AX75" s="359"/>
      <c r="AY75" s="185"/>
      <c r="AZ75" s="185"/>
      <c r="BA75" s="185"/>
      <c r="BB75" s="185"/>
      <c r="BC75" s="185"/>
    </row>
    <row r="76" spans="1:55" s="172" customFormat="1" x14ac:dyDescent="0.3">
      <c r="A76" s="1"/>
      <c r="B76" s="53" t="s">
        <v>57</v>
      </c>
      <c r="C76" s="53"/>
      <c r="D76" s="85" t="s">
        <v>41</v>
      </c>
      <c r="E76" s="84"/>
      <c r="F76" s="139">
        <v>26.8</v>
      </c>
      <c r="G76" s="88">
        <v>1</v>
      </c>
      <c r="H76" s="103">
        <f t="shared" ref="H76" si="24">G76*F76</f>
        <v>26.8</v>
      </c>
      <c r="I76" s="82"/>
      <c r="J76" s="139">
        <f>+'[3]2019 Dx, Tx, Rate Riders'!$B$6</f>
        <v>30.58</v>
      </c>
      <c r="K76" s="87">
        <v>1</v>
      </c>
      <c r="L76" s="103">
        <f t="shared" ref="L76" si="25">K76*J76</f>
        <v>30.58</v>
      </c>
      <c r="M76" s="82"/>
      <c r="N76" s="81">
        <f t="shared" ref="N76" si="26">L76-H76</f>
        <v>3.7799999999999976</v>
      </c>
      <c r="O76" s="102">
        <f>IF(OR(H76=0,L76=0),"",(N76/H76))</f>
        <v>0.14104477611940289</v>
      </c>
      <c r="Q76" s="248"/>
      <c r="R76" s="249"/>
      <c r="S76" s="250"/>
      <c r="T76" s="52"/>
      <c r="U76" s="244"/>
      <c r="V76" s="251"/>
      <c r="W76" s="185"/>
      <c r="X76" s="248"/>
      <c r="Y76" s="249"/>
      <c r="Z76" s="250"/>
      <c r="AA76" s="52"/>
      <c r="AB76" s="244"/>
      <c r="AC76" s="251"/>
      <c r="AD76" s="185"/>
      <c r="AE76" s="248"/>
      <c r="AF76" s="249"/>
      <c r="AG76" s="250"/>
      <c r="AH76" s="52"/>
      <c r="AI76" s="244"/>
      <c r="AJ76" s="251"/>
      <c r="AK76" s="185"/>
      <c r="AL76" s="248"/>
      <c r="AM76" s="249"/>
      <c r="AN76" s="250"/>
      <c r="AO76" s="52"/>
      <c r="AP76" s="244"/>
      <c r="AQ76" s="251"/>
      <c r="AR76" s="185"/>
      <c r="AS76" s="248"/>
      <c r="AT76" s="249"/>
      <c r="AU76" s="250"/>
      <c r="AV76" s="52"/>
      <c r="AW76" s="244"/>
      <c r="AX76" s="251"/>
      <c r="AY76" s="185"/>
      <c r="AZ76" s="185"/>
      <c r="BA76" s="185"/>
      <c r="BB76" s="185"/>
      <c r="BC76" s="185"/>
    </row>
    <row r="77" spans="1:55" s="172" customFormat="1" x14ac:dyDescent="0.3">
      <c r="A77" s="1"/>
      <c r="B77" s="177" t="s">
        <v>74</v>
      </c>
      <c r="C77" s="53"/>
      <c r="D77" s="85" t="s">
        <v>41</v>
      </c>
      <c r="E77" s="84"/>
      <c r="F77" s="139">
        <v>-0.19</v>
      </c>
      <c r="G77" s="88">
        <v>1</v>
      </c>
      <c r="H77" s="103">
        <f t="shared" ref="H77:H85" si="27">G77*F77</f>
        <v>-0.19</v>
      </c>
      <c r="I77" s="82"/>
      <c r="J77" s="330"/>
      <c r="K77" s="88">
        <v>1</v>
      </c>
      <c r="L77" s="103">
        <f>K77*J77</f>
        <v>0</v>
      </c>
      <c r="M77" s="82"/>
      <c r="N77" s="81">
        <f>L77-H77</f>
        <v>0.19</v>
      </c>
      <c r="O77" s="102" t="str">
        <f>IF(OR(H77=0,L77=0),"",(N77/H77))</f>
        <v/>
      </c>
      <c r="Q77" s="252"/>
      <c r="R77" s="249"/>
      <c r="S77" s="250"/>
      <c r="T77" s="52"/>
      <c r="U77" s="244"/>
      <c r="V77" s="251"/>
      <c r="W77" s="185"/>
      <c r="X77" s="252"/>
      <c r="Y77" s="249"/>
      <c r="Z77" s="250"/>
      <c r="AA77" s="52"/>
      <c r="AB77" s="244"/>
      <c r="AC77" s="251"/>
      <c r="AD77" s="185"/>
      <c r="AE77" s="252"/>
      <c r="AF77" s="249"/>
      <c r="AG77" s="250"/>
      <c r="AH77" s="52"/>
      <c r="AI77" s="244"/>
      <c r="AJ77" s="251"/>
      <c r="AK77" s="185"/>
      <c r="AL77" s="252"/>
      <c r="AM77" s="249"/>
      <c r="AN77" s="250"/>
      <c r="AO77" s="52"/>
      <c r="AP77" s="244"/>
      <c r="AQ77" s="251"/>
      <c r="AR77" s="185"/>
      <c r="AS77" s="252"/>
      <c r="AT77" s="249"/>
      <c r="AU77" s="250"/>
      <c r="AV77" s="52"/>
      <c r="AW77" s="244"/>
      <c r="AX77" s="251"/>
      <c r="AY77" s="185"/>
      <c r="AZ77" s="185"/>
      <c r="BA77" s="185"/>
      <c r="BB77" s="185"/>
      <c r="BC77" s="185"/>
    </row>
    <row r="78" spans="1:55" s="172" customFormat="1" x14ac:dyDescent="0.3">
      <c r="A78" s="1"/>
      <c r="B78" s="177" t="s">
        <v>75</v>
      </c>
      <c r="C78" s="53"/>
      <c r="D78" s="85" t="s">
        <v>41</v>
      </c>
      <c r="E78" s="84"/>
      <c r="F78" s="139">
        <v>-0.59</v>
      </c>
      <c r="G78" s="88">
        <v>1</v>
      </c>
      <c r="H78" s="103">
        <f t="shared" si="27"/>
        <v>-0.59</v>
      </c>
      <c r="I78" s="82"/>
      <c r="J78" s="331"/>
      <c r="K78" s="88">
        <v>1</v>
      </c>
      <c r="L78" s="103">
        <f t="shared" ref="L78:L85" si="28">K78*J78</f>
        <v>0</v>
      </c>
      <c r="M78" s="82"/>
      <c r="N78" s="81">
        <f t="shared" ref="N78:N106" si="29">L78-H78</f>
        <v>0.59</v>
      </c>
      <c r="O78" s="102" t="str">
        <f t="shared" ref="O78:O83" si="30">IF(OR(H78=0,L78=0),"",(N78/H78))</f>
        <v/>
      </c>
      <c r="Q78" s="252"/>
      <c r="R78" s="249"/>
      <c r="S78" s="250"/>
      <c r="T78" s="52"/>
      <c r="U78" s="244"/>
      <c r="V78" s="251"/>
      <c r="W78" s="185"/>
      <c r="X78" s="252"/>
      <c r="Y78" s="249"/>
      <c r="Z78" s="250"/>
      <c r="AA78" s="52"/>
      <c r="AB78" s="244"/>
      <c r="AC78" s="251"/>
      <c r="AD78" s="185"/>
      <c r="AE78" s="252"/>
      <c r="AF78" s="249"/>
      <c r="AG78" s="250"/>
      <c r="AH78" s="52"/>
      <c r="AI78" s="244"/>
      <c r="AJ78" s="251"/>
      <c r="AK78" s="185"/>
      <c r="AL78" s="252"/>
      <c r="AM78" s="249"/>
      <c r="AN78" s="250"/>
      <c r="AO78" s="52"/>
      <c r="AP78" s="244"/>
      <c r="AQ78" s="251"/>
      <c r="AR78" s="185"/>
      <c r="AS78" s="252"/>
      <c r="AT78" s="249"/>
      <c r="AU78" s="250"/>
      <c r="AV78" s="52"/>
      <c r="AW78" s="244"/>
      <c r="AX78" s="251"/>
      <c r="AY78" s="185"/>
      <c r="AZ78" s="185"/>
      <c r="BA78" s="185"/>
      <c r="BB78" s="185"/>
      <c r="BC78" s="185"/>
    </row>
    <row r="79" spans="1:55" s="172" customFormat="1" x14ac:dyDescent="0.3">
      <c r="A79" s="1"/>
      <c r="B79" s="177" t="s">
        <v>76</v>
      </c>
      <c r="C79" s="53"/>
      <c r="D79" s="85" t="s">
        <v>41</v>
      </c>
      <c r="E79" s="84"/>
      <c r="F79" s="139">
        <v>0.04</v>
      </c>
      <c r="G79" s="88">
        <v>1</v>
      </c>
      <c r="H79" s="103">
        <f t="shared" si="27"/>
        <v>0.04</v>
      </c>
      <c r="I79" s="82"/>
      <c r="J79" s="330">
        <v>0.04</v>
      </c>
      <c r="K79" s="88">
        <v>1</v>
      </c>
      <c r="L79" s="103">
        <f t="shared" si="28"/>
        <v>0.04</v>
      </c>
      <c r="M79" s="82"/>
      <c r="N79" s="81">
        <f t="shared" si="29"/>
        <v>0</v>
      </c>
      <c r="O79" s="102">
        <f t="shared" si="30"/>
        <v>0</v>
      </c>
      <c r="Q79" s="252"/>
      <c r="R79" s="249"/>
      <c r="S79" s="250"/>
      <c r="T79" s="52"/>
      <c r="U79" s="244"/>
      <c r="V79" s="251"/>
      <c r="W79" s="185"/>
      <c r="X79" s="252"/>
      <c r="Y79" s="249"/>
      <c r="Z79" s="250"/>
      <c r="AA79" s="52"/>
      <c r="AB79" s="244"/>
      <c r="AC79" s="251"/>
      <c r="AD79" s="185"/>
      <c r="AE79" s="252"/>
      <c r="AF79" s="249"/>
      <c r="AG79" s="250"/>
      <c r="AH79" s="52"/>
      <c r="AI79" s="244"/>
      <c r="AJ79" s="251"/>
      <c r="AK79" s="185"/>
      <c r="AL79" s="252"/>
      <c r="AM79" s="249"/>
      <c r="AN79" s="250"/>
      <c r="AO79" s="52"/>
      <c r="AP79" s="244"/>
      <c r="AQ79" s="251"/>
      <c r="AR79" s="185"/>
      <c r="AS79" s="252"/>
      <c r="AT79" s="249"/>
      <c r="AU79" s="250"/>
      <c r="AV79" s="52"/>
      <c r="AW79" s="244"/>
      <c r="AX79" s="251"/>
      <c r="AY79" s="185"/>
      <c r="AZ79" s="185"/>
      <c r="BA79" s="185"/>
      <c r="BB79" s="185"/>
      <c r="BC79" s="185"/>
    </row>
    <row r="80" spans="1:55" s="172" customFormat="1" x14ac:dyDescent="0.3">
      <c r="A80" s="1"/>
      <c r="B80" s="177" t="s">
        <v>77</v>
      </c>
      <c r="C80" s="53"/>
      <c r="D80" s="85" t="s">
        <v>41</v>
      </c>
      <c r="E80" s="84"/>
      <c r="F80" s="139">
        <v>0.01</v>
      </c>
      <c r="G80" s="88">
        <v>1</v>
      </c>
      <c r="H80" s="103">
        <f t="shared" si="27"/>
        <v>0.01</v>
      </c>
      <c r="I80" s="82"/>
      <c r="J80" s="330">
        <v>0.01</v>
      </c>
      <c r="K80" s="88">
        <v>1</v>
      </c>
      <c r="L80" s="103">
        <f t="shared" si="28"/>
        <v>0.01</v>
      </c>
      <c r="M80" s="82"/>
      <c r="N80" s="81">
        <f t="shared" si="29"/>
        <v>0</v>
      </c>
      <c r="O80" s="102">
        <f t="shared" si="30"/>
        <v>0</v>
      </c>
      <c r="Q80" s="252"/>
      <c r="R80" s="249"/>
      <c r="S80" s="250"/>
      <c r="T80" s="52"/>
      <c r="U80" s="244"/>
      <c r="V80" s="251"/>
      <c r="W80" s="185"/>
      <c r="X80" s="252"/>
      <c r="Y80" s="249"/>
      <c r="Z80" s="250"/>
      <c r="AA80" s="52"/>
      <c r="AB80" s="244"/>
      <c r="AC80" s="251"/>
      <c r="AD80" s="185"/>
      <c r="AE80" s="252"/>
      <c r="AF80" s="249"/>
      <c r="AG80" s="250"/>
      <c r="AH80" s="52"/>
      <c r="AI80" s="244"/>
      <c r="AJ80" s="251"/>
      <c r="AK80" s="185"/>
      <c r="AL80" s="252"/>
      <c r="AM80" s="249"/>
      <c r="AN80" s="250"/>
      <c r="AO80" s="52"/>
      <c r="AP80" s="244"/>
      <c r="AQ80" s="251"/>
      <c r="AR80" s="185"/>
      <c r="AS80" s="252"/>
      <c r="AT80" s="249"/>
      <c r="AU80" s="250"/>
      <c r="AV80" s="52"/>
      <c r="AW80" s="244"/>
      <c r="AX80" s="251"/>
      <c r="AY80" s="185"/>
      <c r="AZ80" s="185"/>
      <c r="BA80" s="185"/>
      <c r="BB80" s="185"/>
      <c r="BC80" s="185"/>
    </row>
    <row r="81" spans="1:55" s="172" customFormat="1" x14ac:dyDescent="0.3">
      <c r="A81" s="1"/>
      <c r="B81" s="177" t="s">
        <v>78</v>
      </c>
      <c r="C81" s="53"/>
      <c r="D81" s="85" t="s">
        <v>41</v>
      </c>
      <c r="E81" s="84"/>
      <c r="F81" s="139">
        <v>0.18</v>
      </c>
      <c r="G81" s="88">
        <v>1</v>
      </c>
      <c r="H81" s="103">
        <f t="shared" si="27"/>
        <v>0.18</v>
      </c>
      <c r="I81" s="82"/>
      <c r="J81" s="330">
        <v>0.18</v>
      </c>
      <c r="K81" s="88">
        <v>1</v>
      </c>
      <c r="L81" s="103">
        <f t="shared" si="28"/>
        <v>0.18</v>
      </c>
      <c r="M81" s="82"/>
      <c r="N81" s="81">
        <f t="shared" si="29"/>
        <v>0</v>
      </c>
      <c r="O81" s="102">
        <f t="shared" si="30"/>
        <v>0</v>
      </c>
      <c r="Q81" s="252"/>
      <c r="R81" s="249"/>
      <c r="S81" s="250"/>
      <c r="T81" s="52"/>
      <c r="U81" s="244"/>
      <c r="V81" s="251"/>
      <c r="W81" s="185"/>
      <c r="X81" s="252"/>
      <c r="Y81" s="249"/>
      <c r="Z81" s="250"/>
      <c r="AA81" s="52"/>
      <c r="AB81" s="244"/>
      <c r="AC81" s="251"/>
      <c r="AD81" s="185"/>
      <c r="AE81" s="252"/>
      <c r="AF81" s="249"/>
      <c r="AG81" s="250"/>
      <c r="AH81" s="52"/>
      <c r="AI81" s="244"/>
      <c r="AJ81" s="251"/>
      <c r="AK81" s="185"/>
      <c r="AL81" s="252"/>
      <c r="AM81" s="249"/>
      <c r="AN81" s="250"/>
      <c r="AO81" s="52"/>
      <c r="AP81" s="244"/>
      <c r="AQ81" s="251"/>
      <c r="AR81" s="185"/>
      <c r="AS81" s="252"/>
      <c r="AT81" s="249"/>
      <c r="AU81" s="250"/>
      <c r="AV81" s="52"/>
      <c r="AW81" s="244"/>
      <c r="AX81" s="251"/>
      <c r="AY81" s="185"/>
      <c r="AZ81" s="185"/>
      <c r="BA81" s="185"/>
      <c r="BB81" s="185"/>
      <c r="BC81" s="185"/>
    </row>
    <row r="82" spans="1:55" s="181" customFormat="1" x14ac:dyDescent="0.3">
      <c r="A82" s="112"/>
      <c r="B82" s="84" t="s">
        <v>79</v>
      </c>
      <c r="C82" s="84"/>
      <c r="D82" s="85" t="s">
        <v>41</v>
      </c>
      <c r="E82" s="84"/>
      <c r="F82" s="139">
        <v>0.19</v>
      </c>
      <c r="G82" s="88">
        <v>1</v>
      </c>
      <c r="H82" s="103">
        <f t="shared" si="27"/>
        <v>0.19</v>
      </c>
      <c r="I82" s="105"/>
      <c r="J82" s="330">
        <v>0.19</v>
      </c>
      <c r="K82" s="87">
        <v>1</v>
      </c>
      <c r="L82" s="178">
        <f t="shared" si="28"/>
        <v>0.19</v>
      </c>
      <c r="M82" s="105"/>
      <c r="N82" s="179">
        <f t="shared" si="29"/>
        <v>0</v>
      </c>
      <c r="O82" s="180">
        <f t="shared" si="30"/>
        <v>0</v>
      </c>
      <c r="Q82" s="248"/>
      <c r="R82" s="249"/>
      <c r="S82" s="250"/>
      <c r="T82" s="52"/>
      <c r="U82" s="244"/>
      <c r="V82" s="251"/>
      <c r="W82" s="185"/>
      <c r="X82" s="248"/>
      <c r="Y82" s="249"/>
      <c r="Z82" s="250"/>
      <c r="AA82" s="52"/>
      <c r="AB82" s="244"/>
      <c r="AC82" s="251"/>
      <c r="AD82" s="185"/>
      <c r="AE82" s="248"/>
      <c r="AF82" s="249"/>
      <c r="AG82" s="250"/>
      <c r="AH82" s="52"/>
      <c r="AI82" s="244"/>
      <c r="AJ82" s="251"/>
      <c r="AK82" s="185"/>
      <c r="AL82" s="248"/>
      <c r="AM82" s="249"/>
      <c r="AN82" s="250"/>
      <c r="AO82" s="52"/>
      <c r="AP82" s="244"/>
      <c r="AQ82" s="251"/>
      <c r="AR82" s="185"/>
      <c r="AS82" s="248"/>
      <c r="AT82" s="249"/>
      <c r="AU82" s="250"/>
      <c r="AV82" s="52"/>
      <c r="AW82" s="244"/>
      <c r="AX82" s="251"/>
      <c r="AY82" s="185"/>
      <c r="AZ82" s="185"/>
      <c r="BA82" s="185"/>
      <c r="BB82" s="185"/>
      <c r="BC82" s="185"/>
    </row>
    <row r="83" spans="1:55" s="181" customFormat="1" x14ac:dyDescent="0.3">
      <c r="A83" s="112"/>
      <c r="B83" s="84" t="s">
        <v>80</v>
      </c>
      <c r="C83" s="84"/>
      <c r="D83" s="85" t="s">
        <v>41</v>
      </c>
      <c r="E83" s="84"/>
      <c r="F83" s="139">
        <v>0.09</v>
      </c>
      <c r="G83" s="88">
        <v>1</v>
      </c>
      <c r="H83" s="103">
        <f t="shared" si="27"/>
        <v>0.09</v>
      </c>
      <c r="I83" s="105"/>
      <c r="J83" s="330">
        <v>0.09</v>
      </c>
      <c r="K83" s="87">
        <v>1</v>
      </c>
      <c r="L83" s="178">
        <f t="shared" si="28"/>
        <v>0.09</v>
      </c>
      <c r="M83" s="105"/>
      <c r="N83" s="179">
        <f t="shared" si="29"/>
        <v>0</v>
      </c>
      <c r="O83" s="180">
        <f t="shared" si="30"/>
        <v>0</v>
      </c>
      <c r="Q83" s="248"/>
      <c r="R83" s="249"/>
      <c r="S83" s="250"/>
      <c r="T83" s="52"/>
      <c r="U83" s="244"/>
      <c r="V83" s="251"/>
      <c r="W83" s="185"/>
      <c r="X83" s="248"/>
      <c r="Y83" s="249"/>
      <c r="Z83" s="250"/>
      <c r="AA83" s="52"/>
      <c r="AB83" s="244"/>
      <c r="AC83" s="251"/>
      <c r="AD83" s="185"/>
      <c r="AE83" s="248"/>
      <c r="AF83" s="249"/>
      <c r="AG83" s="250"/>
      <c r="AH83" s="52"/>
      <c r="AI83" s="244"/>
      <c r="AJ83" s="251"/>
      <c r="AK83" s="185"/>
      <c r="AL83" s="248"/>
      <c r="AM83" s="249"/>
      <c r="AN83" s="250"/>
      <c r="AO83" s="52"/>
      <c r="AP83" s="244"/>
      <c r="AQ83" s="251"/>
      <c r="AR83" s="185"/>
      <c r="AS83" s="248"/>
      <c r="AT83" s="249"/>
      <c r="AU83" s="250"/>
      <c r="AV83" s="52"/>
      <c r="AW83" s="244"/>
      <c r="AX83" s="251"/>
      <c r="AY83" s="185"/>
      <c r="AZ83" s="185"/>
      <c r="BA83" s="185"/>
      <c r="BB83" s="185"/>
      <c r="BC83" s="185"/>
    </row>
    <row r="84" spans="1:55" s="172" customFormat="1" x14ac:dyDescent="0.3">
      <c r="A84" s="1"/>
      <c r="B84" s="240" t="s">
        <v>19</v>
      </c>
      <c r="C84" s="53"/>
      <c r="D84" s="85" t="s">
        <v>7</v>
      </c>
      <c r="E84" s="84"/>
      <c r="F84" s="140">
        <v>1.627E-2</v>
      </c>
      <c r="G84" s="145">
        <f>F71</f>
        <v>198</v>
      </c>
      <c r="H84" s="103">
        <f t="shared" si="27"/>
        <v>3.22146</v>
      </c>
      <c r="I84" s="82"/>
      <c r="J84" s="140">
        <f>+'[3]2019 Dx, Tx, Rate Riders'!$C$6</f>
        <v>8.4600000000000005E-3</v>
      </c>
      <c r="K84" s="145">
        <f>+F71</f>
        <v>198</v>
      </c>
      <c r="L84" s="103">
        <f t="shared" si="28"/>
        <v>1.6750800000000001</v>
      </c>
      <c r="M84" s="82"/>
      <c r="N84" s="81">
        <f t="shared" si="29"/>
        <v>-1.5463799999999999</v>
      </c>
      <c r="O84" s="102">
        <f>IF(OR(H84=0,L84=0),"",(N84/H84))</f>
        <v>-0.48002458512599872</v>
      </c>
      <c r="Q84" s="253"/>
      <c r="R84" s="254"/>
      <c r="S84" s="250"/>
      <c r="T84" s="52"/>
      <c r="U84" s="244"/>
      <c r="V84" s="251"/>
      <c r="W84" s="185"/>
      <c r="X84" s="253"/>
      <c r="Y84" s="254"/>
      <c r="Z84" s="250"/>
      <c r="AA84" s="52"/>
      <c r="AB84" s="244"/>
      <c r="AC84" s="251"/>
      <c r="AD84" s="185"/>
      <c r="AE84" s="253"/>
      <c r="AF84" s="254"/>
      <c r="AG84" s="250"/>
      <c r="AH84" s="52"/>
      <c r="AI84" s="244"/>
      <c r="AJ84" s="251"/>
      <c r="AK84" s="185"/>
      <c r="AL84" s="253"/>
      <c r="AM84" s="254"/>
      <c r="AN84" s="250"/>
      <c r="AO84" s="52"/>
      <c r="AP84" s="244"/>
      <c r="AQ84" s="251"/>
      <c r="AR84" s="185"/>
      <c r="AS84" s="253"/>
      <c r="AT84" s="254"/>
      <c r="AU84" s="250"/>
      <c r="AV84" s="52"/>
      <c r="AW84" s="244"/>
      <c r="AX84" s="251"/>
      <c r="AY84" s="185"/>
      <c r="AZ84" s="185"/>
      <c r="BA84" s="185"/>
      <c r="BB84" s="185"/>
      <c r="BC84" s="185"/>
    </row>
    <row r="85" spans="1:55" s="172" customFormat="1" x14ac:dyDescent="0.3">
      <c r="A85" s="1"/>
      <c r="B85" s="238" t="s">
        <v>99</v>
      </c>
      <c r="C85" s="53"/>
      <c r="D85" s="85" t="s">
        <v>7</v>
      </c>
      <c r="E85" s="84"/>
      <c r="F85" s="140">
        <v>6.8000000000000005E-4</v>
      </c>
      <c r="G85" s="170">
        <f>+F71</f>
        <v>198</v>
      </c>
      <c r="H85" s="103">
        <f t="shared" si="27"/>
        <v>0.13464000000000001</v>
      </c>
      <c r="I85" s="82"/>
      <c r="J85" s="318">
        <v>1.2600000000000001E-3</v>
      </c>
      <c r="K85" s="145">
        <f>+F71</f>
        <v>198</v>
      </c>
      <c r="L85" s="103">
        <f t="shared" si="28"/>
        <v>0.24948000000000001</v>
      </c>
      <c r="M85" s="82"/>
      <c r="N85" s="81">
        <f t="shared" si="29"/>
        <v>0.11484</v>
      </c>
      <c r="O85" s="102">
        <f t="shared" ref="O85" si="31">IF(OR(H85=0,L85=0),"",(N85/H85))</f>
        <v>0.8529411764705882</v>
      </c>
      <c r="Q85" s="253"/>
      <c r="R85" s="254"/>
      <c r="S85" s="250"/>
      <c r="T85" s="52"/>
      <c r="U85" s="244"/>
      <c r="V85" s="251"/>
      <c r="W85" s="185"/>
      <c r="X85" s="253"/>
      <c r="Y85" s="254"/>
      <c r="Z85" s="250"/>
      <c r="AA85" s="52"/>
      <c r="AB85" s="244"/>
      <c r="AC85" s="251"/>
      <c r="AD85" s="185"/>
      <c r="AE85" s="253"/>
      <c r="AF85" s="254"/>
      <c r="AG85" s="250"/>
      <c r="AH85" s="52"/>
      <c r="AI85" s="244"/>
      <c r="AJ85" s="251"/>
      <c r="AK85" s="185"/>
      <c r="AL85" s="253"/>
      <c r="AM85" s="254"/>
      <c r="AN85" s="250"/>
      <c r="AO85" s="52"/>
      <c r="AP85" s="244"/>
      <c r="AQ85" s="251"/>
      <c r="AR85" s="185"/>
      <c r="AS85" s="253"/>
      <c r="AT85" s="254"/>
      <c r="AU85" s="250"/>
      <c r="AV85" s="52"/>
      <c r="AW85" s="244"/>
      <c r="AX85" s="251"/>
      <c r="AY85" s="185"/>
      <c r="AZ85" s="185"/>
      <c r="BA85" s="185"/>
      <c r="BB85" s="185"/>
      <c r="BC85" s="185"/>
    </row>
    <row r="86" spans="1:55" s="172" customFormat="1" x14ac:dyDescent="0.3">
      <c r="A86" s="112"/>
      <c r="B86" s="116" t="s">
        <v>18</v>
      </c>
      <c r="C86" s="100"/>
      <c r="D86" s="115"/>
      <c r="E86" s="100"/>
      <c r="F86" s="114"/>
      <c r="G86" s="113"/>
      <c r="H86" s="184">
        <f>SUM(H76:H85)</f>
        <v>29.886100000000003</v>
      </c>
      <c r="I86" s="107"/>
      <c r="J86" s="319"/>
      <c r="K86" s="150"/>
      <c r="L86" s="184">
        <f>SUM(L76:L85)</f>
        <v>33.014559999999996</v>
      </c>
      <c r="M86" s="107"/>
      <c r="N86" s="93">
        <f t="shared" si="29"/>
        <v>3.1284599999999934</v>
      </c>
      <c r="O86" s="92">
        <f>IF(OR(H86=0, L86=0),"",(N86/H86))</f>
        <v>0.10467943291362851</v>
      </c>
      <c r="Q86" s="255"/>
      <c r="R86" s="256"/>
      <c r="S86" s="257"/>
      <c r="T86" s="52"/>
      <c r="U86" s="258"/>
      <c r="V86" s="259"/>
      <c r="W86" s="185"/>
      <c r="X86" s="255"/>
      <c r="Y86" s="256"/>
      <c r="Z86" s="257"/>
      <c r="AA86" s="52"/>
      <c r="AB86" s="258"/>
      <c r="AC86" s="259"/>
      <c r="AD86" s="185"/>
      <c r="AE86" s="255"/>
      <c r="AF86" s="256"/>
      <c r="AG86" s="257"/>
      <c r="AH86" s="52"/>
      <c r="AI86" s="258"/>
      <c r="AJ86" s="259"/>
      <c r="AK86" s="185"/>
      <c r="AL86" s="255"/>
      <c r="AM86" s="256"/>
      <c r="AN86" s="257"/>
      <c r="AO86" s="52"/>
      <c r="AP86" s="258"/>
      <c r="AQ86" s="259"/>
      <c r="AR86" s="185"/>
      <c r="AS86" s="255"/>
      <c r="AT86" s="256"/>
      <c r="AU86" s="257"/>
      <c r="AV86" s="52"/>
      <c r="AW86" s="258"/>
      <c r="AX86" s="259"/>
      <c r="AY86" s="185"/>
      <c r="AZ86" s="185"/>
      <c r="BA86" s="185"/>
      <c r="BB86" s="185"/>
      <c r="BC86" s="185"/>
    </row>
    <row r="87" spans="1:55" s="172" customFormat="1" x14ac:dyDescent="0.3">
      <c r="A87" s="1"/>
      <c r="B87" s="86" t="s">
        <v>17</v>
      </c>
      <c r="C87" s="53"/>
      <c r="D87" s="85" t="s">
        <v>7</v>
      </c>
      <c r="E87" s="84"/>
      <c r="F87" s="288">
        <f>+RESIDENTIAL!$F$35</f>
        <v>8.1990000000000007E-2</v>
      </c>
      <c r="G87" s="144">
        <f>$F71*(1+F114)-$F71</f>
        <v>7.444800000000015</v>
      </c>
      <c r="H87" s="142">
        <f t="shared" ref="H87:H91" si="32">G87*F87</f>
        <v>0.61039915200000128</v>
      </c>
      <c r="I87" s="82"/>
      <c r="J87" s="332">
        <v>8.1990000000000007E-2</v>
      </c>
      <c r="K87" s="144">
        <f>$F71*(1+J114)-$F71</f>
        <v>7.444800000000015</v>
      </c>
      <c r="L87" s="142">
        <f>K87*J87</f>
        <v>0.61039915200000128</v>
      </c>
      <c r="M87" s="82"/>
      <c r="N87" s="81">
        <f t="shared" si="29"/>
        <v>0</v>
      </c>
      <c r="O87" s="102">
        <f t="shared" ref="O87:O91" si="33">IF(OR(H87=0,L87=0),"",(N87/H87))</f>
        <v>0</v>
      </c>
      <c r="Q87" s="260"/>
      <c r="R87" s="261"/>
      <c r="S87" s="262"/>
      <c r="T87" s="52"/>
      <c r="U87" s="244"/>
      <c r="V87" s="251"/>
      <c r="W87" s="185"/>
      <c r="X87" s="260"/>
      <c r="Y87" s="263"/>
      <c r="Z87" s="262"/>
      <c r="AA87" s="52"/>
      <c r="AB87" s="244"/>
      <c r="AC87" s="251"/>
      <c r="AD87" s="185"/>
      <c r="AE87" s="260"/>
      <c r="AF87" s="263"/>
      <c r="AG87" s="262"/>
      <c r="AH87" s="52"/>
      <c r="AI87" s="244"/>
      <c r="AJ87" s="251"/>
      <c r="AK87" s="185"/>
      <c r="AL87" s="260"/>
      <c r="AM87" s="263"/>
      <c r="AN87" s="262"/>
      <c r="AO87" s="52"/>
      <c r="AP87" s="244"/>
      <c r="AQ87" s="251"/>
      <c r="AR87" s="185"/>
      <c r="AS87" s="260"/>
      <c r="AT87" s="263"/>
      <c r="AU87" s="262"/>
      <c r="AV87" s="52"/>
      <c r="AW87" s="244"/>
      <c r="AX87" s="251"/>
      <c r="AY87" s="185"/>
      <c r="AZ87" s="185"/>
      <c r="BA87" s="185"/>
      <c r="BB87" s="185"/>
      <c r="BC87" s="185"/>
    </row>
    <row r="88" spans="1:55" s="181" customFormat="1" x14ac:dyDescent="0.3">
      <c r="A88" s="112"/>
      <c r="B88" s="238" t="s">
        <v>96</v>
      </c>
      <c r="C88" s="84"/>
      <c r="D88" s="85" t="s">
        <v>7</v>
      </c>
      <c r="E88" s="84"/>
      <c r="F88" s="232">
        <v>-3.9199999999999999E-3</v>
      </c>
      <c r="G88" s="170">
        <f>+F71</f>
        <v>198</v>
      </c>
      <c r="H88" s="142">
        <f t="shared" si="32"/>
        <v>-0.77615999999999996</v>
      </c>
      <c r="I88" s="105"/>
      <c r="J88" s="318">
        <v>-5.4000000000000001E-4</v>
      </c>
      <c r="K88" s="168">
        <f>+F71</f>
        <v>198</v>
      </c>
      <c r="L88" s="142">
        <f t="shared" ref="L88:L90" si="34">K88*J88</f>
        <v>-0.10692</v>
      </c>
      <c r="M88" s="105"/>
      <c r="N88" s="81">
        <f t="shared" si="29"/>
        <v>0.66923999999999995</v>
      </c>
      <c r="O88" s="223">
        <f t="shared" si="33"/>
        <v>-0.86224489795918369</v>
      </c>
      <c r="Q88" s="264"/>
      <c r="R88" s="254"/>
      <c r="S88" s="262"/>
      <c r="T88" s="52"/>
      <c r="U88" s="244"/>
      <c r="V88" s="251"/>
      <c r="W88" s="185"/>
      <c r="X88" s="264"/>
      <c r="Y88" s="254"/>
      <c r="Z88" s="262"/>
      <c r="AA88" s="52"/>
      <c r="AB88" s="244"/>
      <c r="AC88" s="251"/>
      <c r="AD88" s="185"/>
      <c r="AE88" s="264"/>
      <c r="AF88" s="254"/>
      <c r="AG88" s="262"/>
      <c r="AH88" s="52"/>
      <c r="AI88" s="244"/>
      <c r="AJ88" s="251"/>
      <c r="AK88" s="185"/>
      <c r="AL88" s="264"/>
      <c r="AM88" s="254"/>
      <c r="AN88" s="262"/>
      <c r="AO88" s="52"/>
      <c r="AP88" s="244"/>
      <c r="AQ88" s="251"/>
      <c r="AR88" s="185"/>
      <c r="AS88" s="264"/>
      <c r="AT88" s="254"/>
      <c r="AU88" s="262"/>
      <c r="AV88" s="52"/>
      <c r="AW88" s="244"/>
      <c r="AX88" s="251"/>
      <c r="AY88" s="185"/>
      <c r="AZ88" s="185"/>
      <c r="BA88" s="185"/>
      <c r="BB88" s="185"/>
      <c r="BC88" s="185"/>
    </row>
    <row r="89" spans="1:55" s="181" customFormat="1" x14ac:dyDescent="0.3">
      <c r="A89" s="112"/>
      <c r="B89" s="238" t="s">
        <v>97</v>
      </c>
      <c r="C89" s="84"/>
      <c r="D89" s="85" t="s">
        <v>7</v>
      </c>
      <c r="E89" s="84"/>
      <c r="F89" s="232">
        <v>6.9999999999999994E-5</v>
      </c>
      <c r="G89" s="170">
        <f>+F71</f>
        <v>198</v>
      </c>
      <c r="H89" s="142">
        <f t="shared" si="32"/>
        <v>1.3859999999999999E-2</v>
      </c>
      <c r="I89" s="105"/>
      <c r="J89" s="318">
        <v>3.0000000000000001E-5</v>
      </c>
      <c r="K89" s="168">
        <f>+F71</f>
        <v>198</v>
      </c>
      <c r="L89" s="142">
        <f t="shared" si="34"/>
        <v>5.94E-3</v>
      </c>
      <c r="M89" s="105"/>
      <c r="N89" s="81">
        <f t="shared" si="29"/>
        <v>-7.92E-3</v>
      </c>
      <c r="O89" s="223">
        <f t="shared" si="33"/>
        <v>-0.57142857142857151</v>
      </c>
      <c r="Q89" s="264"/>
      <c r="R89" s="254"/>
      <c r="S89" s="262"/>
      <c r="T89" s="52"/>
      <c r="U89" s="244"/>
      <c r="V89" s="251"/>
      <c r="W89" s="185"/>
      <c r="X89" s="264"/>
      <c r="Y89" s="254"/>
      <c r="Z89" s="262"/>
      <c r="AA89" s="52"/>
      <c r="AB89" s="244"/>
      <c r="AC89" s="251"/>
      <c r="AD89" s="185"/>
      <c r="AE89" s="264"/>
      <c r="AF89" s="254"/>
      <c r="AG89" s="262"/>
      <c r="AH89" s="52"/>
      <c r="AI89" s="244"/>
      <c r="AJ89" s="251"/>
      <c r="AK89" s="185"/>
      <c r="AL89" s="264"/>
      <c r="AM89" s="254"/>
      <c r="AN89" s="262"/>
      <c r="AO89" s="52"/>
      <c r="AP89" s="244"/>
      <c r="AQ89" s="251"/>
      <c r="AR89" s="185"/>
      <c r="AS89" s="264"/>
      <c r="AT89" s="254"/>
      <c r="AU89" s="262"/>
      <c r="AV89" s="52"/>
      <c r="AW89" s="244"/>
      <c r="AX89" s="251"/>
      <c r="AY89" s="185"/>
      <c r="AZ89" s="185"/>
      <c r="BA89" s="185"/>
      <c r="BB89" s="185"/>
      <c r="BC89" s="185"/>
    </row>
    <row r="90" spans="1:55" s="181" customFormat="1" x14ac:dyDescent="0.3">
      <c r="A90" s="112"/>
      <c r="B90" s="238" t="s">
        <v>98</v>
      </c>
      <c r="C90" s="84"/>
      <c r="D90" s="85" t="s">
        <v>7</v>
      </c>
      <c r="E90" s="84"/>
      <c r="F90" s="232">
        <v>-1.1199999999999999E-3</v>
      </c>
      <c r="G90" s="170"/>
      <c r="H90" s="142">
        <f t="shared" si="32"/>
        <v>0</v>
      </c>
      <c r="I90" s="105"/>
      <c r="J90" s="318">
        <v>6.8000000000000005E-4</v>
      </c>
      <c r="K90" s="168"/>
      <c r="L90" s="142">
        <f t="shared" si="34"/>
        <v>0</v>
      </c>
      <c r="M90" s="105"/>
      <c r="N90" s="81">
        <f t="shared" si="29"/>
        <v>0</v>
      </c>
      <c r="O90" s="102" t="str">
        <f t="shared" si="33"/>
        <v/>
      </c>
      <c r="Q90" s="264"/>
      <c r="R90" s="254"/>
      <c r="S90" s="262"/>
      <c r="T90" s="52"/>
      <c r="U90" s="244"/>
      <c r="V90" s="251"/>
      <c r="W90" s="185"/>
      <c r="X90" s="264"/>
      <c r="Y90" s="254"/>
      <c r="Z90" s="262"/>
      <c r="AA90" s="52"/>
      <c r="AB90" s="244"/>
      <c r="AC90" s="251"/>
      <c r="AD90" s="185"/>
      <c r="AE90" s="264"/>
      <c r="AF90" s="254"/>
      <c r="AG90" s="262"/>
      <c r="AH90" s="52"/>
      <c r="AI90" s="244"/>
      <c r="AJ90" s="251"/>
      <c r="AK90" s="185"/>
      <c r="AL90" s="264"/>
      <c r="AM90" s="254"/>
      <c r="AN90" s="262"/>
      <c r="AO90" s="52"/>
      <c r="AP90" s="244"/>
      <c r="AQ90" s="251"/>
      <c r="AR90" s="185"/>
      <c r="AS90" s="264"/>
      <c r="AT90" s="254"/>
      <c r="AU90" s="262"/>
      <c r="AV90" s="52"/>
      <c r="AW90" s="244"/>
      <c r="AX90" s="251"/>
      <c r="AY90" s="185"/>
      <c r="AZ90" s="185"/>
      <c r="BA90" s="185"/>
      <c r="BB90" s="185"/>
      <c r="BC90" s="185"/>
    </row>
    <row r="91" spans="1:55" s="172" customFormat="1" x14ac:dyDescent="0.3">
      <c r="A91" s="1"/>
      <c r="B91" s="238" t="s">
        <v>92</v>
      </c>
      <c r="C91" s="53"/>
      <c r="D91" s="85" t="s">
        <v>41</v>
      </c>
      <c r="E91" s="84"/>
      <c r="F91" s="289">
        <v>0.56000000000000005</v>
      </c>
      <c r="G91" s="145">
        <v>1</v>
      </c>
      <c r="H91" s="142">
        <f t="shared" si="32"/>
        <v>0.56000000000000005</v>
      </c>
      <c r="I91" s="82"/>
      <c r="J91" s="321">
        <v>0.56000000000000005</v>
      </c>
      <c r="K91" s="87">
        <v>1</v>
      </c>
      <c r="L91" s="142">
        <f>K91*J91</f>
        <v>0.56000000000000005</v>
      </c>
      <c r="M91" s="82"/>
      <c r="N91" s="81">
        <f t="shared" si="29"/>
        <v>0</v>
      </c>
      <c r="O91" s="102">
        <f t="shared" si="33"/>
        <v>0</v>
      </c>
      <c r="Q91" s="265"/>
      <c r="R91" s="249"/>
      <c r="S91" s="262"/>
      <c r="T91" s="52"/>
      <c r="U91" s="244"/>
      <c r="V91" s="251"/>
      <c r="W91" s="185"/>
      <c r="X91" s="265"/>
      <c r="Y91" s="249"/>
      <c r="Z91" s="262"/>
      <c r="AA91" s="52"/>
      <c r="AB91" s="244"/>
      <c r="AC91" s="251"/>
      <c r="AD91" s="185"/>
      <c r="AE91" s="265"/>
      <c r="AF91" s="249"/>
      <c r="AG91" s="262"/>
      <c r="AH91" s="52"/>
      <c r="AI91" s="244"/>
      <c r="AJ91" s="251"/>
      <c r="AK91" s="185"/>
      <c r="AL91" s="265"/>
      <c r="AM91" s="249"/>
      <c r="AN91" s="262"/>
      <c r="AO91" s="52"/>
      <c r="AP91" s="244"/>
      <c r="AQ91" s="251"/>
      <c r="AR91" s="185"/>
      <c r="AS91" s="265"/>
      <c r="AT91" s="249"/>
      <c r="AU91" s="262"/>
      <c r="AV91" s="52"/>
      <c r="AW91" s="244"/>
      <c r="AX91" s="251"/>
      <c r="AY91" s="185"/>
      <c r="AZ91" s="185"/>
      <c r="BA91" s="185"/>
      <c r="BB91" s="185"/>
      <c r="BC91" s="185"/>
    </row>
    <row r="92" spans="1:55" s="172" customFormat="1" x14ac:dyDescent="0.3">
      <c r="A92" s="1"/>
      <c r="B92" s="101" t="s">
        <v>16</v>
      </c>
      <c r="C92" s="110"/>
      <c r="D92" s="110"/>
      <c r="E92" s="110"/>
      <c r="F92" s="109"/>
      <c r="G92" s="98"/>
      <c r="H92" s="95">
        <f>SUM(H87:H91)+H86</f>
        <v>30.294199152000004</v>
      </c>
      <c r="I92" s="107"/>
      <c r="J92" s="322"/>
      <c r="K92" s="108"/>
      <c r="L92" s="95">
        <f>SUM(L87:L91)+L86</f>
        <v>34.083979151999998</v>
      </c>
      <c r="M92" s="107"/>
      <c r="N92" s="93">
        <f t="shared" si="29"/>
        <v>3.7897799999999933</v>
      </c>
      <c r="O92" s="92">
        <f>IF(OR(H92=0,L92=0),"",(N92/H92))</f>
        <v>0.12509919740690006</v>
      </c>
      <c r="Q92" s="249"/>
      <c r="R92" s="249"/>
      <c r="S92" s="266"/>
      <c r="T92" s="52"/>
      <c r="U92" s="258"/>
      <c r="V92" s="259"/>
      <c r="W92" s="185"/>
      <c r="X92" s="249"/>
      <c r="Y92" s="249"/>
      <c r="Z92" s="266"/>
      <c r="AA92" s="52"/>
      <c r="AB92" s="258"/>
      <c r="AC92" s="259"/>
      <c r="AD92" s="185"/>
      <c r="AE92" s="249"/>
      <c r="AF92" s="249"/>
      <c r="AG92" s="266"/>
      <c r="AH92" s="52"/>
      <c r="AI92" s="258"/>
      <c r="AJ92" s="259"/>
      <c r="AK92" s="185"/>
      <c r="AL92" s="249"/>
      <c r="AM92" s="249"/>
      <c r="AN92" s="266"/>
      <c r="AO92" s="52"/>
      <c r="AP92" s="258"/>
      <c r="AQ92" s="259"/>
      <c r="AR92" s="185"/>
      <c r="AS92" s="249"/>
      <c r="AT92" s="249"/>
      <c r="AU92" s="266"/>
      <c r="AV92" s="52"/>
      <c r="AW92" s="258"/>
      <c r="AX92" s="259"/>
      <c r="AY92" s="185"/>
      <c r="AZ92" s="185"/>
      <c r="BA92" s="185"/>
      <c r="BB92" s="185"/>
      <c r="BC92" s="185"/>
    </row>
    <row r="93" spans="1:55" s="172" customFormat="1" x14ac:dyDescent="0.3">
      <c r="A93" s="1"/>
      <c r="B93" s="82" t="s">
        <v>81</v>
      </c>
      <c r="C93" s="82"/>
      <c r="D93" s="85" t="s">
        <v>7</v>
      </c>
      <c r="E93" s="105"/>
      <c r="F93" s="141">
        <v>7.5900000000000004E-3</v>
      </c>
      <c r="G93" s="90">
        <f>$F71*(1+F114)</f>
        <v>205.44480000000001</v>
      </c>
      <c r="H93" s="103">
        <f>G93*F93</f>
        <v>1.5593260320000002</v>
      </c>
      <c r="I93" s="82"/>
      <c r="J93" s="318">
        <v>7.9600000000000001E-3</v>
      </c>
      <c r="K93" s="90">
        <f>$F71*(1+J114)</f>
        <v>205.44480000000001</v>
      </c>
      <c r="L93" s="103">
        <f>K93*J93</f>
        <v>1.6353406080000001</v>
      </c>
      <c r="M93" s="82"/>
      <c r="N93" s="81">
        <f t="shared" si="29"/>
        <v>7.6014575999999945E-2</v>
      </c>
      <c r="O93" s="102">
        <f>IF(OR(H93=0,L93=0),"",(N93/H93))</f>
        <v>4.8748353096179142E-2</v>
      </c>
      <c r="Q93" s="253"/>
      <c r="R93" s="267"/>
      <c r="S93" s="250"/>
      <c r="T93" s="52"/>
      <c r="U93" s="244"/>
      <c r="V93" s="251"/>
      <c r="W93" s="185"/>
      <c r="X93" s="253"/>
      <c r="Y93" s="267"/>
      <c r="Z93" s="250"/>
      <c r="AA93" s="52"/>
      <c r="AB93" s="244"/>
      <c r="AC93" s="251"/>
      <c r="AD93" s="185"/>
      <c r="AE93" s="253"/>
      <c r="AF93" s="267"/>
      <c r="AG93" s="250"/>
      <c r="AH93" s="52"/>
      <c r="AI93" s="244"/>
      <c r="AJ93" s="251"/>
      <c r="AK93" s="185"/>
      <c r="AL93" s="253"/>
      <c r="AM93" s="267"/>
      <c r="AN93" s="250"/>
      <c r="AO93" s="52"/>
      <c r="AP93" s="244"/>
      <c r="AQ93" s="251"/>
      <c r="AR93" s="185"/>
      <c r="AS93" s="253"/>
      <c r="AT93" s="267"/>
      <c r="AU93" s="250"/>
      <c r="AV93" s="52"/>
      <c r="AW93" s="244"/>
      <c r="AX93" s="251"/>
      <c r="AY93" s="185"/>
      <c r="AZ93" s="185"/>
      <c r="BA93" s="185"/>
      <c r="BB93" s="185"/>
      <c r="BC93" s="185"/>
    </row>
    <row r="94" spans="1:55" s="172" customFormat="1" x14ac:dyDescent="0.3">
      <c r="A94" s="1"/>
      <c r="B94" s="106" t="s">
        <v>82</v>
      </c>
      <c r="C94" s="82"/>
      <c r="D94" s="85" t="s">
        <v>7</v>
      </c>
      <c r="E94" s="105"/>
      <c r="F94" s="141">
        <v>6.1700000000000001E-3</v>
      </c>
      <c r="G94" s="90">
        <f>G93</f>
        <v>205.44480000000001</v>
      </c>
      <c r="H94" s="103">
        <f>G94*F94</f>
        <v>1.2675944160000001</v>
      </c>
      <c r="I94" s="82"/>
      <c r="J94" s="318">
        <v>7.0299999999999998E-3</v>
      </c>
      <c r="K94" s="90">
        <f>K93</f>
        <v>205.44480000000001</v>
      </c>
      <c r="L94" s="103">
        <f>K94*J94</f>
        <v>1.4442769440000001</v>
      </c>
      <c r="M94" s="82"/>
      <c r="N94" s="81">
        <f t="shared" si="29"/>
        <v>0.17668252799999995</v>
      </c>
      <c r="O94" s="102">
        <f>IF(OR(H94=0,L94=0),"",(N94/H94))</f>
        <v>0.13938411669367903</v>
      </c>
      <c r="Q94" s="253"/>
      <c r="R94" s="268"/>
      <c r="S94" s="250"/>
      <c r="T94" s="52"/>
      <c r="U94" s="244"/>
      <c r="V94" s="251"/>
      <c r="W94" s="185"/>
      <c r="X94" s="253"/>
      <c r="Y94" s="268"/>
      <c r="Z94" s="250"/>
      <c r="AA94" s="52"/>
      <c r="AB94" s="244"/>
      <c r="AC94" s="251"/>
      <c r="AD94" s="185"/>
      <c r="AE94" s="253"/>
      <c r="AF94" s="268"/>
      <c r="AG94" s="250"/>
      <c r="AH94" s="52"/>
      <c r="AI94" s="244"/>
      <c r="AJ94" s="251"/>
      <c r="AK94" s="185"/>
      <c r="AL94" s="253"/>
      <c r="AM94" s="268"/>
      <c r="AN94" s="250"/>
      <c r="AO94" s="52"/>
      <c r="AP94" s="244"/>
      <c r="AQ94" s="251"/>
      <c r="AR94" s="185"/>
      <c r="AS94" s="253"/>
      <c r="AT94" s="268"/>
      <c r="AU94" s="250"/>
      <c r="AV94" s="52"/>
      <c r="AW94" s="244"/>
      <c r="AX94" s="251"/>
      <c r="AY94" s="185"/>
      <c r="AZ94" s="185"/>
      <c r="BA94" s="185"/>
      <c r="BB94" s="185"/>
      <c r="BC94" s="185"/>
    </row>
    <row r="95" spans="1:55" s="172" customFormat="1" x14ac:dyDescent="0.3">
      <c r="A95" s="1"/>
      <c r="B95" s="101" t="s">
        <v>13</v>
      </c>
      <c r="C95" s="100"/>
      <c r="D95" s="100"/>
      <c r="E95" s="100"/>
      <c r="F95" s="99"/>
      <c r="G95" s="98"/>
      <c r="H95" s="95">
        <f>SUM(H92:H94)</f>
        <v>33.121119600000007</v>
      </c>
      <c r="I95" s="94"/>
      <c r="J95" s="97"/>
      <c r="K95" s="98"/>
      <c r="L95" s="95">
        <f>SUM(L92:L94)</f>
        <v>37.163596704</v>
      </c>
      <c r="M95" s="94"/>
      <c r="N95" s="93">
        <f t="shared" si="29"/>
        <v>4.0424771039999925</v>
      </c>
      <c r="O95" s="92">
        <f>IF(OR(H95=0,L95=0),"",(N95/H95))</f>
        <v>0.12205134224991572</v>
      </c>
      <c r="Q95" s="60"/>
      <c r="R95" s="60"/>
      <c r="S95" s="258"/>
      <c r="T95" s="60"/>
      <c r="U95" s="258"/>
      <c r="V95" s="259"/>
      <c r="W95" s="185"/>
      <c r="X95" s="60"/>
      <c r="Y95" s="60"/>
      <c r="Z95" s="258"/>
      <c r="AA95" s="60"/>
      <c r="AB95" s="258"/>
      <c r="AC95" s="259"/>
      <c r="AD95" s="185"/>
      <c r="AE95" s="60"/>
      <c r="AF95" s="60"/>
      <c r="AG95" s="258"/>
      <c r="AH95" s="60"/>
      <c r="AI95" s="258"/>
      <c r="AJ95" s="259"/>
      <c r="AK95" s="185"/>
      <c r="AL95" s="60"/>
      <c r="AM95" s="60"/>
      <c r="AN95" s="258"/>
      <c r="AO95" s="60"/>
      <c r="AP95" s="258"/>
      <c r="AQ95" s="259"/>
      <c r="AR95" s="185"/>
      <c r="AS95" s="60"/>
      <c r="AT95" s="60"/>
      <c r="AU95" s="258"/>
      <c r="AV95" s="60"/>
      <c r="AW95" s="258"/>
      <c r="AX95" s="259"/>
      <c r="AY95" s="185"/>
      <c r="AZ95" s="185"/>
      <c r="BA95" s="185"/>
      <c r="BB95" s="185"/>
      <c r="BC95" s="185"/>
    </row>
    <row r="96" spans="1:55" s="172" customFormat="1" x14ac:dyDescent="0.3">
      <c r="A96" s="1"/>
      <c r="B96" s="91" t="s">
        <v>83</v>
      </c>
      <c r="C96" s="53"/>
      <c r="D96" s="85" t="s">
        <v>7</v>
      </c>
      <c r="E96" s="84"/>
      <c r="F96" s="78">
        <f>+RESIDENTIAL!$F$44</f>
        <v>3.2000000000000002E-3</v>
      </c>
      <c r="G96" s="90">
        <f>+G93</f>
        <v>205.44480000000001</v>
      </c>
      <c r="H96" s="76">
        <f t="shared" ref="H96:H106" si="35">G96*F96</f>
        <v>0.65742336000000012</v>
      </c>
      <c r="I96" s="82"/>
      <c r="J96" s="78">
        <f>+RESIDENTIAL!$F$44</f>
        <v>3.2000000000000002E-3</v>
      </c>
      <c r="K96" s="90">
        <f>+K93</f>
        <v>205.44480000000001</v>
      </c>
      <c r="L96" s="76">
        <f t="shared" ref="L96:L106" si="36">K96*J96</f>
        <v>0.65742336000000012</v>
      </c>
      <c r="M96" s="82"/>
      <c r="N96" s="81">
        <f t="shared" si="29"/>
        <v>0</v>
      </c>
      <c r="O96" s="102">
        <f>IF(OR(H96=0,L96=0),"",(N96/H96))</f>
        <v>0</v>
      </c>
      <c r="Q96" s="269"/>
      <c r="R96" s="267"/>
      <c r="S96" s="270"/>
      <c r="T96" s="52"/>
      <c r="U96" s="244"/>
      <c r="V96" s="251"/>
      <c r="W96" s="185"/>
      <c r="X96" s="269"/>
      <c r="Y96" s="267"/>
      <c r="Z96" s="270"/>
      <c r="AA96" s="52"/>
      <c r="AB96" s="244"/>
      <c r="AC96" s="251"/>
      <c r="AD96" s="185"/>
      <c r="AE96" s="269"/>
      <c r="AF96" s="267"/>
      <c r="AG96" s="270"/>
      <c r="AH96" s="52"/>
      <c r="AI96" s="244"/>
      <c r="AJ96" s="251"/>
      <c r="AK96" s="185"/>
      <c r="AL96" s="269"/>
      <c r="AM96" s="267"/>
      <c r="AN96" s="270"/>
      <c r="AO96" s="52"/>
      <c r="AP96" s="244"/>
      <c r="AQ96" s="251"/>
      <c r="AR96" s="185"/>
      <c r="AS96" s="269"/>
      <c r="AT96" s="267"/>
      <c r="AU96" s="270"/>
      <c r="AV96" s="52"/>
      <c r="AW96" s="244"/>
      <c r="AX96" s="251"/>
      <c r="AY96" s="185"/>
      <c r="AZ96" s="185"/>
      <c r="BA96" s="185"/>
      <c r="BB96" s="185"/>
      <c r="BC96" s="185"/>
    </row>
    <row r="97" spans="1:55" s="172" customFormat="1" x14ac:dyDescent="0.3">
      <c r="A97" s="1"/>
      <c r="B97" s="91" t="s">
        <v>84</v>
      </c>
      <c r="C97" s="53"/>
      <c r="D97" s="85" t="s">
        <v>7</v>
      </c>
      <c r="E97" s="84"/>
      <c r="F97" s="78">
        <f>+RESIDENTIAL!$F$45</f>
        <v>2.9999999999999997E-4</v>
      </c>
      <c r="G97" s="90">
        <f>+G93</f>
        <v>205.44480000000001</v>
      </c>
      <c r="H97" s="76">
        <f t="shared" si="35"/>
        <v>6.1633439999999998E-2</v>
      </c>
      <c r="I97" s="82"/>
      <c r="J97" s="78">
        <f>+RESIDENTIAL!$F$45</f>
        <v>2.9999999999999997E-4</v>
      </c>
      <c r="K97" s="90">
        <f>+K93</f>
        <v>205.44480000000001</v>
      </c>
      <c r="L97" s="76">
        <f t="shared" si="36"/>
        <v>6.1633439999999998E-2</v>
      </c>
      <c r="M97" s="82"/>
      <c r="N97" s="81">
        <f t="shared" si="29"/>
        <v>0</v>
      </c>
      <c r="O97" s="102">
        <f t="shared" ref="O97:O106" si="37">IF(OR(H97=0,L97=0),"",(N97/H97))</f>
        <v>0</v>
      </c>
      <c r="Q97" s="269"/>
      <c r="R97" s="267"/>
      <c r="S97" s="270"/>
      <c r="T97" s="52"/>
      <c r="U97" s="244"/>
      <c r="V97" s="251"/>
      <c r="W97" s="185"/>
      <c r="X97" s="269"/>
      <c r="Y97" s="267"/>
      <c r="Z97" s="270"/>
      <c r="AA97" s="52"/>
      <c r="AB97" s="244"/>
      <c r="AC97" s="251"/>
      <c r="AD97" s="185"/>
      <c r="AE97" s="269"/>
      <c r="AF97" s="267"/>
      <c r="AG97" s="270"/>
      <c r="AH97" s="52"/>
      <c r="AI97" s="244"/>
      <c r="AJ97" s="251"/>
      <c r="AK97" s="185"/>
      <c r="AL97" s="269"/>
      <c r="AM97" s="267"/>
      <c r="AN97" s="270"/>
      <c r="AO97" s="52"/>
      <c r="AP97" s="244"/>
      <c r="AQ97" s="251"/>
      <c r="AR97" s="185"/>
      <c r="AS97" s="269"/>
      <c r="AT97" s="267"/>
      <c r="AU97" s="270"/>
      <c r="AV97" s="52"/>
      <c r="AW97" s="244"/>
      <c r="AX97" s="251"/>
      <c r="AY97" s="185"/>
      <c r="AZ97" s="185"/>
      <c r="BA97" s="185"/>
      <c r="BB97" s="185"/>
      <c r="BC97" s="185"/>
    </row>
    <row r="98" spans="1:55" s="172" customFormat="1" x14ac:dyDescent="0.3">
      <c r="A98" s="1"/>
      <c r="B98" s="91" t="s">
        <v>85</v>
      </c>
      <c r="C98" s="53"/>
      <c r="D98" s="85" t="s">
        <v>7</v>
      </c>
      <c r="E98" s="84"/>
      <c r="F98" s="78">
        <f>+RESIDENTIAL!$F$46</f>
        <v>4.0000000000000002E-4</v>
      </c>
      <c r="G98" s="90">
        <f>+G93</f>
        <v>205.44480000000001</v>
      </c>
      <c r="H98" s="76">
        <f t="shared" si="35"/>
        <v>8.2177920000000015E-2</v>
      </c>
      <c r="I98" s="82"/>
      <c r="J98" s="78">
        <f>+RESIDENTIAL!$F$46</f>
        <v>4.0000000000000002E-4</v>
      </c>
      <c r="K98" s="90">
        <f>+K93</f>
        <v>205.44480000000001</v>
      </c>
      <c r="L98" s="76">
        <f t="shared" si="36"/>
        <v>8.2177920000000015E-2</v>
      </c>
      <c r="M98" s="82"/>
      <c r="N98" s="81">
        <f t="shared" si="29"/>
        <v>0</v>
      </c>
      <c r="O98" s="102">
        <f t="shared" si="37"/>
        <v>0</v>
      </c>
      <c r="Q98" s="269"/>
      <c r="R98" s="267"/>
      <c r="S98" s="270"/>
      <c r="T98" s="52"/>
      <c r="U98" s="244"/>
      <c r="V98" s="251"/>
      <c r="W98" s="185"/>
      <c r="X98" s="269"/>
      <c r="Y98" s="267"/>
      <c r="Z98" s="270"/>
      <c r="AA98" s="52"/>
      <c r="AB98" s="244"/>
      <c r="AC98" s="251"/>
      <c r="AD98" s="185"/>
      <c r="AE98" s="269"/>
      <c r="AF98" s="267"/>
      <c r="AG98" s="270"/>
      <c r="AH98" s="52"/>
      <c r="AI98" s="244"/>
      <c r="AJ98" s="251"/>
      <c r="AK98" s="185"/>
      <c r="AL98" s="269"/>
      <c r="AM98" s="267"/>
      <c r="AN98" s="270"/>
      <c r="AO98" s="52"/>
      <c r="AP98" s="244"/>
      <c r="AQ98" s="251"/>
      <c r="AR98" s="185"/>
      <c r="AS98" s="269"/>
      <c r="AT98" s="267"/>
      <c r="AU98" s="270"/>
      <c r="AV98" s="52"/>
      <c r="AW98" s="244"/>
      <c r="AX98" s="251"/>
      <c r="AY98" s="185"/>
      <c r="AZ98" s="185"/>
      <c r="BA98" s="185"/>
      <c r="BB98" s="185"/>
      <c r="BC98" s="185"/>
    </row>
    <row r="99" spans="1:55" s="172" customFormat="1" x14ac:dyDescent="0.3">
      <c r="A99" s="1"/>
      <c r="B99" s="53" t="s">
        <v>86</v>
      </c>
      <c r="C99" s="53"/>
      <c r="D99" s="85" t="s">
        <v>41</v>
      </c>
      <c r="E99" s="84"/>
      <c r="F99" s="176">
        <f>+RESIDENTIAL!$F$47</f>
        <v>0.25</v>
      </c>
      <c r="G99" s="88">
        <v>1</v>
      </c>
      <c r="H99" s="76">
        <f t="shared" si="35"/>
        <v>0.25</v>
      </c>
      <c r="I99" s="82"/>
      <c r="J99" s="176">
        <f>+RESIDENTIAL!$F$47</f>
        <v>0.25</v>
      </c>
      <c r="K99" s="87">
        <v>1</v>
      </c>
      <c r="L99" s="76">
        <f t="shared" si="36"/>
        <v>0.25</v>
      </c>
      <c r="M99" s="82"/>
      <c r="N99" s="81">
        <f t="shared" si="29"/>
        <v>0</v>
      </c>
      <c r="O99" s="102">
        <f t="shared" si="37"/>
        <v>0</v>
      </c>
      <c r="Q99" s="271"/>
      <c r="R99" s="52"/>
      <c r="S99" s="270"/>
      <c r="T99" s="52"/>
      <c r="U99" s="244"/>
      <c r="V99" s="251"/>
      <c r="W99" s="185"/>
      <c r="X99" s="271"/>
      <c r="Y99" s="52"/>
      <c r="Z99" s="270"/>
      <c r="AA99" s="52"/>
      <c r="AB99" s="244"/>
      <c r="AC99" s="251"/>
      <c r="AD99" s="185"/>
      <c r="AE99" s="271"/>
      <c r="AF99" s="52"/>
      <c r="AG99" s="270"/>
      <c r="AH99" s="52"/>
      <c r="AI99" s="244"/>
      <c r="AJ99" s="251"/>
      <c r="AK99" s="185"/>
      <c r="AL99" s="271"/>
      <c r="AM99" s="52"/>
      <c r="AN99" s="270"/>
      <c r="AO99" s="52"/>
      <c r="AP99" s="244"/>
      <c r="AQ99" s="251"/>
      <c r="AR99" s="185"/>
      <c r="AS99" s="271"/>
      <c r="AT99" s="52"/>
      <c r="AU99" s="270"/>
      <c r="AV99" s="52"/>
      <c r="AW99" s="244"/>
      <c r="AX99" s="251"/>
      <c r="AY99" s="185"/>
      <c r="AZ99" s="185"/>
      <c r="BA99" s="185"/>
      <c r="BB99" s="185"/>
      <c r="BC99" s="185"/>
    </row>
    <row r="100" spans="1:55" s="172" customFormat="1" x14ac:dyDescent="0.3">
      <c r="A100" s="1"/>
      <c r="B100" s="86" t="s">
        <v>9</v>
      </c>
      <c r="C100" s="53"/>
      <c r="D100" s="85" t="s">
        <v>7</v>
      </c>
      <c r="E100" s="84"/>
      <c r="F100" s="78">
        <f>+RESIDENTIAL!$F$48</f>
        <v>6.5000000000000002E-2</v>
      </c>
      <c r="G100" s="83">
        <f>0.65*$F71</f>
        <v>128.70000000000002</v>
      </c>
      <c r="H100" s="76">
        <f t="shared" si="35"/>
        <v>8.3655000000000008</v>
      </c>
      <c r="I100" s="82"/>
      <c r="J100" s="78">
        <f>+RESIDENTIAL!$F$48</f>
        <v>6.5000000000000002E-2</v>
      </c>
      <c r="K100" s="83">
        <f>$G100</f>
        <v>128.70000000000002</v>
      </c>
      <c r="L100" s="76">
        <f t="shared" si="36"/>
        <v>8.3655000000000008</v>
      </c>
      <c r="M100" s="82"/>
      <c r="N100" s="81">
        <f t="shared" si="29"/>
        <v>0</v>
      </c>
      <c r="O100" s="102">
        <f t="shared" si="37"/>
        <v>0</v>
      </c>
      <c r="Q100" s="269"/>
      <c r="R100" s="272"/>
      <c r="S100" s="270"/>
      <c r="T100" s="52"/>
      <c r="U100" s="244"/>
      <c r="V100" s="251"/>
      <c r="W100" s="185"/>
      <c r="X100" s="269"/>
      <c r="Y100" s="272"/>
      <c r="Z100" s="270"/>
      <c r="AA100" s="52"/>
      <c r="AB100" s="244"/>
      <c r="AC100" s="251"/>
      <c r="AD100" s="185"/>
      <c r="AE100" s="269"/>
      <c r="AF100" s="272"/>
      <c r="AG100" s="270"/>
      <c r="AH100" s="52"/>
      <c r="AI100" s="244"/>
      <c r="AJ100" s="251"/>
      <c r="AK100" s="185"/>
      <c r="AL100" s="269"/>
      <c r="AM100" s="272"/>
      <c r="AN100" s="270"/>
      <c r="AO100" s="52"/>
      <c r="AP100" s="244"/>
      <c r="AQ100" s="251"/>
      <c r="AR100" s="185"/>
      <c r="AS100" s="269"/>
      <c r="AT100" s="272"/>
      <c r="AU100" s="270"/>
      <c r="AV100" s="52"/>
      <c r="AW100" s="244"/>
      <c r="AX100" s="251"/>
      <c r="AY100" s="185"/>
      <c r="AZ100" s="185"/>
      <c r="BA100" s="185"/>
      <c r="BB100" s="185"/>
      <c r="BC100" s="185"/>
    </row>
    <row r="101" spans="1:55" s="172" customFormat="1" x14ac:dyDescent="0.3">
      <c r="A101" s="1"/>
      <c r="B101" s="86" t="s">
        <v>8</v>
      </c>
      <c r="C101" s="53"/>
      <c r="D101" s="85" t="s">
        <v>7</v>
      </c>
      <c r="E101" s="84"/>
      <c r="F101" s="78">
        <f>+RESIDENTIAL!$F$49</f>
        <v>9.4E-2</v>
      </c>
      <c r="G101" s="83">
        <f>0.17*$F71</f>
        <v>33.660000000000004</v>
      </c>
      <c r="H101" s="76">
        <f t="shared" si="35"/>
        <v>3.1640400000000004</v>
      </c>
      <c r="I101" s="82"/>
      <c r="J101" s="78">
        <f>+RESIDENTIAL!$F$49</f>
        <v>9.4E-2</v>
      </c>
      <c r="K101" s="83">
        <f>$G101</f>
        <v>33.660000000000004</v>
      </c>
      <c r="L101" s="76">
        <f t="shared" si="36"/>
        <v>3.1640400000000004</v>
      </c>
      <c r="M101" s="82"/>
      <c r="N101" s="81">
        <f t="shared" si="29"/>
        <v>0</v>
      </c>
      <c r="O101" s="102">
        <f t="shared" si="37"/>
        <v>0</v>
      </c>
      <c r="Q101" s="269"/>
      <c r="R101" s="272"/>
      <c r="S101" s="270"/>
      <c r="T101" s="52"/>
      <c r="U101" s="244"/>
      <c r="V101" s="251"/>
      <c r="W101" s="185"/>
      <c r="X101" s="269"/>
      <c r="Y101" s="272"/>
      <c r="Z101" s="270"/>
      <c r="AA101" s="52"/>
      <c r="AB101" s="244"/>
      <c r="AC101" s="251"/>
      <c r="AD101" s="185"/>
      <c r="AE101" s="269"/>
      <c r="AF101" s="272"/>
      <c r="AG101" s="270"/>
      <c r="AH101" s="52"/>
      <c r="AI101" s="244"/>
      <c r="AJ101" s="251"/>
      <c r="AK101" s="185"/>
      <c r="AL101" s="269"/>
      <c r="AM101" s="272"/>
      <c r="AN101" s="270"/>
      <c r="AO101" s="52"/>
      <c r="AP101" s="244"/>
      <c r="AQ101" s="251"/>
      <c r="AR101" s="185"/>
      <c r="AS101" s="269"/>
      <c r="AT101" s="272"/>
      <c r="AU101" s="270"/>
      <c r="AV101" s="52"/>
      <c r="AW101" s="244"/>
      <c r="AX101" s="251"/>
      <c r="AY101" s="185"/>
      <c r="AZ101" s="185"/>
      <c r="BA101" s="185"/>
      <c r="BB101" s="185"/>
      <c r="BC101" s="185"/>
    </row>
    <row r="102" spans="1:55" s="172" customFormat="1" x14ac:dyDescent="0.3">
      <c r="A102" s="1"/>
      <c r="B102" s="2" t="s">
        <v>6</v>
      </c>
      <c r="C102" s="53"/>
      <c r="D102" s="85" t="s">
        <v>7</v>
      </c>
      <c r="E102" s="84"/>
      <c r="F102" s="78">
        <f>+RESIDENTIAL!$F$50</f>
        <v>0.13200000000000001</v>
      </c>
      <c r="G102" s="83">
        <f>0.18*$F71</f>
        <v>35.64</v>
      </c>
      <c r="H102" s="76">
        <f t="shared" si="35"/>
        <v>4.7044800000000002</v>
      </c>
      <c r="I102" s="82"/>
      <c r="J102" s="78">
        <f>+RESIDENTIAL!$F$50</f>
        <v>0.13200000000000001</v>
      </c>
      <c r="K102" s="83">
        <f>$G102</f>
        <v>35.64</v>
      </c>
      <c r="L102" s="76">
        <f t="shared" si="36"/>
        <v>4.7044800000000002</v>
      </c>
      <c r="M102" s="82"/>
      <c r="N102" s="81">
        <f t="shared" si="29"/>
        <v>0</v>
      </c>
      <c r="O102" s="102">
        <f t="shared" si="37"/>
        <v>0</v>
      </c>
      <c r="Q102" s="269"/>
      <c r="R102" s="272"/>
      <c r="S102" s="270"/>
      <c r="T102" s="52"/>
      <c r="U102" s="244"/>
      <c r="V102" s="251"/>
      <c r="W102" s="185"/>
      <c r="X102" s="269"/>
      <c r="Y102" s="272"/>
      <c r="Z102" s="270"/>
      <c r="AA102" s="52"/>
      <c r="AB102" s="244"/>
      <c r="AC102" s="251"/>
      <c r="AD102" s="185"/>
      <c r="AE102" s="269"/>
      <c r="AF102" s="272"/>
      <c r="AG102" s="270"/>
      <c r="AH102" s="52"/>
      <c r="AI102" s="244"/>
      <c r="AJ102" s="251"/>
      <c r="AK102" s="185"/>
      <c r="AL102" s="269"/>
      <c r="AM102" s="272"/>
      <c r="AN102" s="270"/>
      <c r="AO102" s="52"/>
      <c r="AP102" s="244"/>
      <c r="AQ102" s="251"/>
      <c r="AR102" s="185"/>
      <c r="AS102" s="269"/>
      <c r="AT102" s="272"/>
      <c r="AU102" s="270"/>
      <c r="AV102" s="52"/>
      <c r="AW102" s="244"/>
      <c r="AX102" s="251"/>
      <c r="AY102" s="185"/>
      <c r="AZ102" s="185"/>
      <c r="BA102" s="185"/>
      <c r="BB102" s="185"/>
      <c r="BC102" s="185"/>
    </row>
    <row r="103" spans="1:55" s="172" customFormat="1" x14ac:dyDescent="0.3">
      <c r="A103" s="6"/>
      <c r="B103" s="80" t="s">
        <v>5</v>
      </c>
      <c r="C103" s="24"/>
      <c r="D103" s="85" t="s">
        <v>7</v>
      </c>
      <c r="E103" s="79"/>
      <c r="F103" s="78">
        <f>+RESIDENTIAL!$F$51</f>
        <v>7.6999999999999999E-2</v>
      </c>
      <c r="G103" s="77">
        <f>IF(AND($T$1=1, $F71&gt;=600), 600, IF(AND($T$1=1, AND($F71&lt;600, $F71&gt;=0)), $F71, IF(AND($T$1=2, $F71&gt;=1000), 1000, IF(AND($T$1=2, AND($F71&lt;1000, $F71&gt;=0)), $F71))))</f>
        <v>198</v>
      </c>
      <c r="H103" s="76">
        <f t="shared" si="35"/>
        <v>15.246</v>
      </c>
      <c r="I103" s="75"/>
      <c r="J103" s="78">
        <f>+RESIDENTIAL!$F$51</f>
        <v>7.6999999999999999E-2</v>
      </c>
      <c r="K103" s="77">
        <f>$G103</f>
        <v>198</v>
      </c>
      <c r="L103" s="76">
        <f t="shared" si="36"/>
        <v>15.246</v>
      </c>
      <c r="M103" s="75"/>
      <c r="N103" s="81">
        <f t="shared" si="29"/>
        <v>0</v>
      </c>
      <c r="O103" s="102">
        <f t="shared" si="37"/>
        <v>0</v>
      </c>
      <c r="Q103" s="269"/>
      <c r="R103" s="273"/>
      <c r="S103" s="270"/>
      <c r="T103" s="274"/>
      <c r="U103" s="244"/>
      <c r="V103" s="251"/>
      <c r="W103" s="185"/>
      <c r="X103" s="269"/>
      <c r="Y103" s="273"/>
      <c r="Z103" s="270"/>
      <c r="AA103" s="274"/>
      <c r="AB103" s="244"/>
      <c r="AC103" s="251"/>
      <c r="AD103" s="185"/>
      <c r="AE103" s="269"/>
      <c r="AF103" s="273"/>
      <c r="AG103" s="270"/>
      <c r="AH103" s="274"/>
      <c r="AI103" s="244"/>
      <c r="AJ103" s="251"/>
      <c r="AK103" s="185"/>
      <c r="AL103" s="269"/>
      <c r="AM103" s="273"/>
      <c r="AN103" s="270"/>
      <c r="AO103" s="274"/>
      <c r="AP103" s="244"/>
      <c r="AQ103" s="251"/>
      <c r="AR103" s="185"/>
      <c r="AS103" s="269"/>
      <c r="AT103" s="273"/>
      <c r="AU103" s="270"/>
      <c r="AV103" s="274"/>
      <c r="AW103" s="244"/>
      <c r="AX103" s="251"/>
      <c r="AY103" s="185"/>
      <c r="AZ103" s="185"/>
      <c r="BA103" s="185"/>
      <c r="BB103" s="185"/>
      <c r="BC103" s="185"/>
    </row>
    <row r="104" spans="1:55" s="172" customFormat="1" x14ac:dyDescent="0.3">
      <c r="A104" s="6"/>
      <c r="B104" s="80" t="s">
        <v>4</v>
      </c>
      <c r="C104" s="24"/>
      <c r="D104" s="85" t="s">
        <v>7</v>
      </c>
      <c r="E104" s="79"/>
      <c r="F104" s="78">
        <f>+RESIDENTIAL!$F$52</f>
        <v>8.8999999999999996E-2</v>
      </c>
      <c r="G104" s="77">
        <f>IF(AND($T$1=1, F71&gt;=600), F71-600, IF(AND($T$1=1, AND(F71&lt;600, F71&gt;=0)), 0, IF(AND($T$1=2, F71&gt;=1000), F71-1000, IF(AND($T$1=2, AND(F71&lt;1000, F71&gt;=0)), 0))))</f>
        <v>0</v>
      </c>
      <c r="H104" s="76">
        <f t="shared" si="35"/>
        <v>0</v>
      </c>
      <c r="I104" s="75"/>
      <c r="J104" s="78">
        <f>+RESIDENTIAL!$F$52</f>
        <v>8.8999999999999996E-2</v>
      </c>
      <c r="K104" s="77">
        <f>$G104</f>
        <v>0</v>
      </c>
      <c r="L104" s="76">
        <f t="shared" si="36"/>
        <v>0</v>
      </c>
      <c r="M104" s="75"/>
      <c r="N104" s="81">
        <f t="shared" si="29"/>
        <v>0</v>
      </c>
      <c r="O104" s="102" t="str">
        <f t="shared" si="37"/>
        <v/>
      </c>
      <c r="Q104" s="269"/>
      <c r="R104" s="273"/>
      <c r="S104" s="270"/>
      <c r="T104" s="274"/>
      <c r="U104" s="244"/>
      <c r="V104" s="251"/>
      <c r="W104" s="185"/>
      <c r="X104" s="269"/>
      <c r="Y104" s="273"/>
      <c r="Z104" s="270"/>
      <c r="AA104" s="274"/>
      <c r="AB104" s="244"/>
      <c r="AC104" s="251"/>
      <c r="AD104" s="185"/>
      <c r="AE104" s="269"/>
      <c r="AF104" s="273"/>
      <c r="AG104" s="270"/>
      <c r="AH104" s="274"/>
      <c r="AI104" s="244"/>
      <c r="AJ104" s="251"/>
      <c r="AK104" s="185"/>
      <c r="AL104" s="269"/>
      <c r="AM104" s="273"/>
      <c r="AN104" s="270"/>
      <c r="AO104" s="274"/>
      <c r="AP104" s="244"/>
      <c r="AQ104" s="251"/>
      <c r="AR104" s="185"/>
      <c r="AS104" s="269"/>
      <c r="AT104" s="273"/>
      <c r="AU104" s="270"/>
      <c r="AV104" s="274"/>
      <c r="AW104" s="244"/>
      <c r="AX104" s="251"/>
      <c r="AY104" s="185"/>
      <c r="AZ104" s="185"/>
      <c r="BA104" s="185"/>
      <c r="BB104" s="185"/>
      <c r="BC104" s="185"/>
    </row>
    <row r="105" spans="1:55" s="172" customFormat="1" x14ac:dyDescent="0.3">
      <c r="A105" s="6"/>
      <c r="B105" s="183" t="s">
        <v>63</v>
      </c>
      <c r="C105" s="24"/>
      <c r="D105" s="85" t="s">
        <v>7</v>
      </c>
      <c r="E105" s="79"/>
      <c r="F105" s="78">
        <f>+RESIDENTIAL!$F$53</f>
        <v>0.1164</v>
      </c>
      <c r="G105" s="77"/>
      <c r="H105" s="76">
        <f t="shared" si="35"/>
        <v>0</v>
      </c>
      <c r="I105" s="75"/>
      <c r="J105" s="78">
        <f>+RESIDENTIAL!$F$53</f>
        <v>0.1164</v>
      </c>
      <c r="K105" s="77">
        <f t="shared" ref="K105:K106" si="38">$G105</f>
        <v>0</v>
      </c>
      <c r="L105" s="76">
        <f t="shared" si="36"/>
        <v>0</v>
      </c>
      <c r="M105" s="75"/>
      <c r="N105" s="81">
        <f t="shared" si="29"/>
        <v>0</v>
      </c>
      <c r="O105" s="102" t="str">
        <f t="shared" si="37"/>
        <v/>
      </c>
      <c r="Q105" s="269"/>
      <c r="R105" s="273"/>
      <c r="S105" s="270"/>
      <c r="T105" s="274"/>
      <c r="U105" s="244"/>
      <c r="V105" s="251"/>
      <c r="W105" s="185"/>
      <c r="X105" s="269"/>
      <c r="Y105" s="273"/>
      <c r="Z105" s="270"/>
      <c r="AA105" s="274"/>
      <c r="AB105" s="244"/>
      <c r="AC105" s="251"/>
      <c r="AD105" s="185"/>
      <c r="AE105" s="269"/>
      <c r="AF105" s="273"/>
      <c r="AG105" s="270"/>
      <c r="AH105" s="274"/>
      <c r="AI105" s="244"/>
      <c r="AJ105" s="251"/>
      <c r="AK105" s="185"/>
      <c r="AL105" s="269"/>
      <c r="AM105" s="273"/>
      <c r="AN105" s="270"/>
      <c r="AO105" s="274"/>
      <c r="AP105" s="244"/>
      <c r="AQ105" s="251"/>
      <c r="AR105" s="185"/>
      <c r="AS105" s="269"/>
      <c r="AT105" s="273"/>
      <c r="AU105" s="270"/>
      <c r="AV105" s="274"/>
      <c r="AW105" s="244"/>
      <c r="AX105" s="251"/>
      <c r="AY105" s="185"/>
      <c r="AZ105" s="185"/>
      <c r="BA105" s="185"/>
      <c r="BB105" s="185"/>
      <c r="BC105" s="185"/>
    </row>
    <row r="106" spans="1:55" s="172" customFormat="1" ht="15" thickBot="1" x14ac:dyDescent="0.35">
      <c r="A106" s="6"/>
      <c r="B106" s="183" t="s">
        <v>64</v>
      </c>
      <c r="C106" s="24"/>
      <c r="D106" s="85" t="s">
        <v>7</v>
      </c>
      <c r="E106" s="79"/>
      <c r="F106" s="78">
        <f>+RESIDENTIAL!$F$54</f>
        <v>0.1164</v>
      </c>
      <c r="G106" s="77"/>
      <c r="H106" s="76">
        <f t="shared" si="35"/>
        <v>0</v>
      </c>
      <c r="I106" s="75"/>
      <c r="J106" s="78">
        <f>+RESIDENTIAL!$F$54</f>
        <v>0.1164</v>
      </c>
      <c r="K106" s="77">
        <f t="shared" si="38"/>
        <v>0</v>
      </c>
      <c r="L106" s="76">
        <f t="shared" si="36"/>
        <v>0</v>
      </c>
      <c r="M106" s="75"/>
      <c r="N106" s="81">
        <f t="shared" si="29"/>
        <v>0</v>
      </c>
      <c r="O106" s="102" t="str">
        <f t="shared" si="37"/>
        <v/>
      </c>
      <c r="Q106" s="269"/>
      <c r="R106" s="273"/>
      <c r="S106" s="270"/>
      <c r="T106" s="274"/>
      <c r="U106" s="244"/>
      <c r="V106" s="251"/>
      <c r="W106" s="185"/>
      <c r="X106" s="269"/>
      <c r="Y106" s="273"/>
      <c r="Z106" s="270"/>
      <c r="AA106" s="274"/>
      <c r="AB106" s="244"/>
      <c r="AC106" s="251"/>
      <c r="AD106" s="185"/>
      <c r="AE106" s="269"/>
      <c r="AF106" s="273"/>
      <c r="AG106" s="270"/>
      <c r="AH106" s="274"/>
      <c r="AI106" s="244"/>
      <c r="AJ106" s="251"/>
      <c r="AK106" s="185"/>
      <c r="AL106" s="269"/>
      <c r="AM106" s="273"/>
      <c r="AN106" s="270"/>
      <c r="AO106" s="274"/>
      <c r="AP106" s="244"/>
      <c r="AQ106" s="251"/>
      <c r="AR106" s="185"/>
      <c r="AS106" s="269"/>
      <c r="AT106" s="273"/>
      <c r="AU106" s="270"/>
      <c r="AV106" s="274"/>
      <c r="AW106" s="244"/>
      <c r="AX106" s="251"/>
      <c r="AY106" s="185"/>
      <c r="AZ106" s="185"/>
      <c r="BA106" s="185"/>
      <c r="BB106" s="185"/>
      <c r="BC106" s="185"/>
    </row>
    <row r="107" spans="1:55" s="172" customFormat="1" ht="15" thickBot="1" x14ac:dyDescent="0.35">
      <c r="A107" s="1"/>
      <c r="B107" s="73"/>
      <c r="C107" s="71"/>
      <c r="D107" s="72"/>
      <c r="E107" s="71"/>
      <c r="F107" s="42"/>
      <c r="G107" s="70"/>
      <c r="H107" s="40"/>
      <c r="I107" s="68"/>
      <c r="J107" s="42"/>
      <c r="K107" s="69"/>
      <c r="L107" s="40"/>
      <c r="M107" s="68"/>
      <c r="N107" s="67"/>
      <c r="O107" s="7"/>
      <c r="Q107" s="269"/>
      <c r="R107" s="275"/>
      <c r="S107" s="270"/>
      <c r="T107" s="52"/>
      <c r="U107" s="244"/>
      <c r="V107" s="276"/>
      <c r="W107" s="185"/>
      <c r="X107" s="269"/>
      <c r="Y107" s="275"/>
      <c r="Z107" s="270"/>
      <c r="AA107" s="52"/>
      <c r="AB107" s="244"/>
      <c r="AC107" s="276"/>
      <c r="AD107" s="185"/>
      <c r="AE107" s="269"/>
      <c r="AF107" s="275"/>
      <c r="AG107" s="270"/>
      <c r="AH107" s="52"/>
      <c r="AI107" s="244"/>
      <c r="AJ107" s="276"/>
      <c r="AK107" s="185"/>
      <c r="AL107" s="269"/>
      <c r="AM107" s="275"/>
      <c r="AN107" s="270"/>
      <c r="AO107" s="52"/>
      <c r="AP107" s="244"/>
      <c r="AQ107" s="276"/>
      <c r="AR107" s="185"/>
      <c r="AS107" s="269"/>
      <c r="AT107" s="275"/>
      <c r="AU107" s="270"/>
      <c r="AV107" s="52"/>
      <c r="AW107" s="244"/>
      <c r="AX107" s="276"/>
      <c r="AY107" s="185"/>
      <c r="AZ107" s="185"/>
      <c r="BA107" s="185"/>
      <c r="BB107" s="185"/>
      <c r="BC107" s="185"/>
    </row>
    <row r="108" spans="1:55" s="172" customFormat="1" x14ac:dyDescent="0.3">
      <c r="A108" s="1"/>
      <c r="B108" s="66" t="s">
        <v>3</v>
      </c>
      <c r="C108" s="53"/>
      <c r="D108" s="53"/>
      <c r="E108" s="53"/>
      <c r="F108" s="65"/>
      <c r="G108" s="64"/>
      <c r="H108" s="61">
        <f>SUM(H96:H102,H95)</f>
        <v>50.406374320000012</v>
      </c>
      <c r="I108" s="63"/>
      <c r="J108" s="62"/>
      <c r="K108" s="62"/>
      <c r="L108" s="146">
        <f>SUM(L96:L102,L95)</f>
        <v>54.448851423999997</v>
      </c>
      <c r="M108" s="60"/>
      <c r="N108" s="199">
        <f>L108-H108</f>
        <v>4.0424771039999854</v>
      </c>
      <c r="O108" s="200">
        <f t="shared" ref="O108:O111" si="39">IF(OR(H108=0,L108=0),"",(N108/H108))</f>
        <v>8.0197736070773684E-2</v>
      </c>
      <c r="Q108" s="277"/>
      <c r="R108" s="277"/>
      <c r="S108" s="258"/>
      <c r="T108" s="60"/>
      <c r="U108" s="278"/>
      <c r="V108" s="245"/>
      <c r="W108" s="185"/>
      <c r="X108" s="277"/>
      <c r="Y108" s="277"/>
      <c r="Z108" s="258"/>
      <c r="AA108" s="60"/>
      <c r="AB108" s="278"/>
      <c r="AC108" s="245"/>
      <c r="AD108" s="185"/>
      <c r="AE108" s="277"/>
      <c r="AF108" s="277"/>
      <c r="AG108" s="258"/>
      <c r="AH108" s="60"/>
      <c r="AI108" s="278"/>
      <c r="AJ108" s="245"/>
      <c r="AK108" s="185"/>
      <c r="AL108" s="277"/>
      <c r="AM108" s="277"/>
      <c r="AN108" s="258"/>
      <c r="AO108" s="60"/>
      <c r="AP108" s="278"/>
      <c r="AQ108" s="245"/>
      <c r="AR108" s="185"/>
      <c r="AS108" s="277"/>
      <c r="AT108" s="277"/>
      <c r="AU108" s="258"/>
      <c r="AV108" s="60"/>
      <c r="AW108" s="278"/>
      <c r="AX108" s="245"/>
      <c r="AY108" s="185"/>
      <c r="AZ108" s="185"/>
      <c r="BA108" s="185"/>
      <c r="BB108" s="185"/>
      <c r="BC108" s="185"/>
    </row>
    <row r="109" spans="1:55" s="172" customFormat="1" x14ac:dyDescent="0.3">
      <c r="A109" s="1"/>
      <c r="B109" s="66" t="s">
        <v>65</v>
      </c>
      <c r="C109" s="53"/>
      <c r="D109" s="53"/>
      <c r="E109" s="53"/>
      <c r="F109" s="56">
        <v>-0.08</v>
      </c>
      <c r="G109" s="64"/>
      <c r="H109" s="55">
        <f>+H108*F109</f>
        <v>-4.0325099456000011</v>
      </c>
      <c r="I109" s="63"/>
      <c r="J109" s="56">
        <v>-0.08</v>
      </c>
      <c r="K109" s="64"/>
      <c r="L109" s="54">
        <f>+L108*J109</f>
        <v>-4.35590811392</v>
      </c>
      <c r="M109" s="60"/>
      <c r="N109" s="54">
        <f>L109-H109</f>
        <v>-0.3233981683199989</v>
      </c>
      <c r="O109" s="221">
        <f t="shared" si="39"/>
        <v>8.0197736070773698E-2</v>
      </c>
      <c r="Q109" s="279"/>
      <c r="R109" s="64"/>
      <c r="S109" s="280"/>
      <c r="T109" s="60"/>
      <c r="U109" s="244"/>
      <c r="V109" s="281"/>
      <c r="W109" s="185"/>
      <c r="X109" s="279"/>
      <c r="Y109" s="64"/>
      <c r="Z109" s="280"/>
      <c r="AA109" s="60"/>
      <c r="AB109" s="244"/>
      <c r="AC109" s="281"/>
      <c r="AD109" s="185"/>
      <c r="AE109" s="279"/>
      <c r="AF109" s="64"/>
      <c r="AG109" s="280"/>
      <c r="AH109" s="60"/>
      <c r="AI109" s="244"/>
      <c r="AJ109" s="281"/>
      <c r="AK109" s="185"/>
      <c r="AL109" s="279"/>
      <c r="AM109" s="64"/>
      <c r="AN109" s="280"/>
      <c r="AO109" s="60"/>
      <c r="AP109" s="244"/>
      <c r="AQ109" s="281"/>
      <c r="AR109" s="185"/>
      <c r="AS109" s="279"/>
      <c r="AT109" s="64"/>
      <c r="AU109" s="280"/>
      <c r="AV109" s="60"/>
      <c r="AW109" s="244"/>
      <c r="AX109" s="281"/>
      <c r="AY109" s="185"/>
      <c r="AZ109" s="185"/>
      <c r="BA109" s="185"/>
      <c r="BB109" s="185"/>
      <c r="BC109" s="185"/>
    </row>
    <row r="110" spans="1:55" s="172" customFormat="1" x14ac:dyDescent="0.3">
      <c r="A110" s="1"/>
      <c r="B110" s="58" t="s">
        <v>1</v>
      </c>
      <c r="C110" s="53"/>
      <c r="D110" s="53"/>
      <c r="E110" s="53"/>
      <c r="F110" s="57">
        <v>0.13</v>
      </c>
      <c r="G110" s="52"/>
      <c r="H110" s="55">
        <f>H108*F110</f>
        <v>6.5528286616000013</v>
      </c>
      <c r="I110" s="51"/>
      <c r="J110" s="56">
        <v>0.13</v>
      </c>
      <c r="K110" s="51"/>
      <c r="L110" s="54">
        <f>L108*J110</f>
        <v>7.0783506851200002</v>
      </c>
      <c r="M110" s="50"/>
      <c r="N110" s="54">
        <f>L110-H110</f>
        <v>0.52552202351999888</v>
      </c>
      <c r="O110" s="221">
        <f t="shared" si="39"/>
        <v>8.0197736070773809E-2</v>
      </c>
      <c r="Q110" s="279"/>
      <c r="R110" s="50"/>
      <c r="S110" s="280"/>
      <c r="T110" s="50"/>
      <c r="U110" s="244"/>
      <c r="V110" s="281"/>
      <c r="W110" s="185"/>
      <c r="X110" s="279"/>
      <c r="Y110" s="50"/>
      <c r="Z110" s="280"/>
      <c r="AA110" s="50"/>
      <c r="AB110" s="244"/>
      <c r="AC110" s="281"/>
      <c r="AD110" s="185"/>
      <c r="AE110" s="279"/>
      <c r="AF110" s="50"/>
      <c r="AG110" s="280"/>
      <c r="AH110" s="50"/>
      <c r="AI110" s="244"/>
      <c r="AJ110" s="281"/>
      <c r="AK110" s="185"/>
      <c r="AL110" s="279"/>
      <c r="AM110" s="50"/>
      <c r="AN110" s="280"/>
      <c r="AO110" s="50"/>
      <c r="AP110" s="244"/>
      <c r="AQ110" s="281"/>
      <c r="AR110" s="185"/>
      <c r="AS110" s="279"/>
      <c r="AT110" s="50"/>
      <c r="AU110" s="280"/>
      <c r="AV110" s="50"/>
      <c r="AW110" s="244"/>
      <c r="AX110" s="281"/>
      <c r="AY110" s="185"/>
      <c r="AZ110" s="185"/>
      <c r="BA110" s="185"/>
      <c r="BB110" s="185"/>
      <c r="BC110" s="185"/>
    </row>
    <row r="111" spans="1:55" s="172" customFormat="1" ht="15" thickBot="1" x14ac:dyDescent="0.35">
      <c r="A111" s="1"/>
      <c r="B111" s="347" t="s">
        <v>66</v>
      </c>
      <c r="C111" s="347"/>
      <c r="D111" s="347"/>
      <c r="E111" s="49"/>
      <c r="F111" s="48"/>
      <c r="G111" s="47"/>
      <c r="H111" s="46">
        <f>SUM(H108:H110)</f>
        <v>52.926693036000017</v>
      </c>
      <c r="I111" s="45"/>
      <c r="J111" s="45"/>
      <c r="K111" s="45"/>
      <c r="L111" s="43">
        <f>SUM(L108:L110)</f>
        <v>57.171293995199996</v>
      </c>
      <c r="M111" s="44"/>
      <c r="N111" s="43">
        <f>L111-H111</f>
        <v>4.2446009591999783</v>
      </c>
      <c r="O111" s="222">
        <f t="shared" si="39"/>
        <v>8.0197736070773559E-2</v>
      </c>
      <c r="Q111" s="60"/>
      <c r="R111" s="60"/>
      <c r="S111" s="258"/>
      <c r="T111" s="60"/>
      <c r="U111" s="282"/>
      <c r="V111" s="283"/>
      <c r="W111" s="185"/>
      <c r="X111" s="60"/>
      <c r="Y111" s="60"/>
      <c r="Z111" s="258"/>
      <c r="AA111" s="60"/>
      <c r="AB111" s="282"/>
      <c r="AC111" s="283"/>
      <c r="AD111" s="185"/>
      <c r="AE111" s="60"/>
      <c r="AF111" s="60"/>
      <c r="AG111" s="258"/>
      <c r="AH111" s="60"/>
      <c r="AI111" s="282"/>
      <c r="AJ111" s="283"/>
      <c r="AK111" s="185"/>
      <c r="AL111" s="60"/>
      <c r="AM111" s="60"/>
      <c r="AN111" s="258"/>
      <c r="AO111" s="60"/>
      <c r="AP111" s="282"/>
      <c r="AQ111" s="283"/>
      <c r="AR111" s="185"/>
      <c r="AS111" s="60"/>
      <c r="AT111" s="60"/>
      <c r="AU111" s="258"/>
      <c r="AV111" s="60"/>
      <c r="AW111" s="282"/>
      <c r="AX111" s="283"/>
      <c r="AY111" s="185"/>
      <c r="AZ111" s="185"/>
      <c r="BA111" s="185"/>
      <c r="BB111" s="185"/>
      <c r="BC111" s="185"/>
    </row>
    <row r="112" spans="1:55" s="172" customFormat="1" ht="15" thickBot="1" x14ac:dyDescent="0.35">
      <c r="A112" s="6"/>
      <c r="B112" s="18"/>
      <c r="C112" s="16"/>
      <c r="D112" s="17"/>
      <c r="E112" s="16"/>
      <c r="F112" s="42"/>
      <c r="G112" s="11"/>
      <c r="H112" s="40"/>
      <c r="I112" s="9"/>
      <c r="J112" s="42"/>
      <c r="K112" s="41"/>
      <c r="L112" s="189"/>
      <c r="M112" s="9"/>
      <c r="N112" s="39"/>
      <c r="O112" s="7"/>
      <c r="Q112" s="269"/>
      <c r="R112" s="284"/>
      <c r="S112" s="270"/>
      <c r="T112" s="274"/>
      <c r="U112" s="285"/>
      <c r="V112" s="276"/>
      <c r="W112" s="185"/>
      <c r="X112" s="269"/>
      <c r="Y112" s="284"/>
      <c r="Z112" s="270"/>
      <c r="AA112" s="274"/>
      <c r="AB112" s="285"/>
      <c r="AC112" s="276"/>
      <c r="AD112" s="185"/>
      <c r="AE112" s="269"/>
      <c r="AF112" s="284"/>
      <c r="AG112" s="270"/>
      <c r="AH112" s="274"/>
      <c r="AI112" s="285"/>
      <c r="AJ112" s="276"/>
      <c r="AK112" s="185"/>
      <c r="AL112" s="269"/>
      <c r="AM112" s="284"/>
      <c r="AN112" s="270"/>
      <c r="AO112" s="274"/>
      <c r="AP112" s="285"/>
      <c r="AQ112" s="276"/>
      <c r="AR112" s="185"/>
      <c r="AS112" s="269"/>
      <c r="AT112" s="284"/>
      <c r="AU112" s="270"/>
      <c r="AV112" s="274"/>
      <c r="AW112" s="285"/>
      <c r="AX112" s="276"/>
      <c r="AY112" s="185"/>
      <c r="AZ112" s="185"/>
      <c r="BA112" s="185"/>
      <c r="BB112" s="185"/>
      <c r="BC112" s="185"/>
    </row>
    <row r="113" spans="1:55" s="172" customForma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5"/>
      <c r="M113" s="1"/>
      <c r="N113" s="1"/>
      <c r="O113" s="1"/>
      <c r="Q113" s="186"/>
      <c r="R113" s="186"/>
      <c r="S113" s="187"/>
      <c r="T113" s="186"/>
      <c r="U113" s="186"/>
      <c r="V113" s="186"/>
      <c r="W113" s="185"/>
      <c r="X113" s="186"/>
      <c r="Y113" s="186"/>
      <c r="Z113" s="187"/>
      <c r="AA113" s="186"/>
      <c r="AB113" s="186"/>
      <c r="AC113" s="186"/>
      <c r="AD113" s="185"/>
      <c r="AE113" s="186"/>
      <c r="AF113" s="186"/>
      <c r="AG113" s="187"/>
      <c r="AH113" s="186"/>
      <c r="AI113" s="186"/>
      <c r="AJ113" s="186"/>
      <c r="AK113" s="185"/>
      <c r="AL113" s="186"/>
      <c r="AM113" s="186"/>
      <c r="AN113" s="187"/>
      <c r="AO113" s="186"/>
      <c r="AP113" s="186"/>
      <c r="AQ113" s="186"/>
      <c r="AR113" s="185"/>
      <c r="AS113" s="186"/>
      <c r="AT113" s="186"/>
      <c r="AU113" s="187"/>
      <c r="AV113" s="186"/>
      <c r="AW113" s="186"/>
      <c r="AX113" s="186"/>
      <c r="AY113" s="185"/>
      <c r="AZ113" s="185"/>
      <c r="BA113" s="185"/>
      <c r="BB113" s="185"/>
      <c r="BC113" s="185"/>
    </row>
    <row r="114" spans="1:55" s="172" customFormat="1" x14ac:dyDescent="0.3">
      <c r="A114" s="1"/>
      <c r="B114" s="4" t="s">
        <v>0</v>
      </c>
      <c r="C114" s="1"/>
      <c r="D114" s="1"/>
      <c r="E114" s="1"/>
      <c r="F114" s="3">
        <v>3.7600000000000001E-2</v>
      </c>
      <c r="G114" s="1"/>
      <c r="H114" s="1"/>
      <c r="I114" s="1"/>
      <c r="J114" s="3">
        <v>3.7600000000000001E-2</v>
      </c>
      <c r="K114" s="1"/>
      <c r="L114" s="1"/>
      <c r="M114" s="1"/>
      <c r="N114" s="1"/>
      <c r="O114" s="1"/>
      <c r="Q114" s="286"/>
      <c r="R114" s="186"/>
      <c r="S114" s="186"/>
      <c r="T114" s="186"/>
      <c r="U114" s="186"/>
      <c r="V114" s="186"/>
      <c r="W114" s="185"/>
      <c r="X114" s="287"/>
      <c r="Y114" s="186"/>
      <c r="Z114" s="186"/>
      <c r="AA114" s="186"/>
      <c r="AB114" s="186"/>
      <c r="AC114" s="186"/>
      <c r="AD114" s="185"/>
      <c r="AE114" s="287"/>
      <c r="AF114" s="186"/>
      <c r="AG114" s="186"/>
      <c r="AH114" s="186"/>
      <c r="AI114" s="186"/>
      <c r="AJ114" s="186"/>
      <c r="AK114" s="185"/>
      <c r="AL114" s="287"/>
      <c r="AM114" s="186"/>
      <c r="AN114" s="186"/>
      <c r="AO114" s="186"/>
      <c r="AP114" s="186"/>
      <c r="AQ114" s="186"/>
      <c r="AR114" s="185"/>
      <c r="AS114" s="287"/>
      <c r="AT114" s="186"/>
      <c r="AU114" s="186"/>
      <c r="AV114" s="186"/>
      <c r="AW114" s="186"/>
      <c r="AX114" s="186"/>
      <c r="AY114" s="185"/>
      <c r="AZ114" s="185"/>
      <c r="BA114" s="185"/>
      <c r="BB114" s="185"/>
      <c r="BC114" s="185"/>
    </row>
    <row r="115" spans="1:55" x14ac:dyDescent="0.3"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5"/>
    </row>
    <row r="116" spans="1:55" ht="17.399999999999999" x14ac:dyDescent="0.3">
      <c r="B116" s="348" t="s">
        <v>34</v>
      </c>
      <c r="C116" s="348"/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8"/>
      <c r="O116" s="348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5"/>
      <c r="AT116" s="185"/>
      <c r="AU116" s="185"/>
      <c r="AV116" s="185"/>
      <c r="AW116" s="185"/>
      <c r="AX116" s="185"/>
      <c r="AY116" s="185"/>
      <c r="AZ116" s="185"/>
      <c r="BA116" s="185"/>
      <c r="BB116" s="185"/>
      <c r="BC116" s="185"/>
    </row>
    <row r="117" spans="1:55" ht="17.399999999999999" x14ac:dyDescent="0.3">
      <c r="B117" s="348" t="s">
        <v>33</v>
      </c>
      <c r="C117" s="348"/>
      <c r="D117" s="348"/>
      <c r="E117" s="348"/>
      <c r="F117" s="348"/>
      <c r="G117" s="348"/>
      <c r="H117" s="348"/>
      <c r="I117" s="348"/>
      <c r="J117" s="348"/>
      <c r="K117" s="348"/>
      <c r="L117" s="348"/>
      <c r="M117" s="348"/>
      <c r="N117" s="348"/>
      <c r="O117" s="348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</row>
    <row r="118" spans="1:55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39"/>
      <c r="M118" s="239"/>
      <c r="N118" s="239"/>
      <c r="O118" s="239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</row>
    <row r="119" spans="1:55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39"/>
      <c r="M119" s="239"/>
      <c r="N119" s="239"/>
      <c r="O119" s="239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85"/>
      <c r="AT119" s="185"/>
      <c r="AU119" s="185"/>
      <c r="AV119" s="185"/>
      <c r="AW119" s="185"/>
      <c r="AX119" s="185"/>
      <c r="AY119" s="185"/>
      <c r="AZ119" s="185"/>
      <c r="BA119" s="185"/>
      <c r="BB119" s="185"/>
      <c r="BC119" s="185"/>
    </row>
    <row r="120" spans="1:55" ht="15.6" x14ac:dyDescent="0.3">
      <c r="B120" s="128" t="s">
        <v>32</v>
      </c>
      <c r="C120" s="1"/>
      <c r="D120" s="349" t="s">
        <v>62</v>
      </c>
      <c r="E120" s="349"/>
      <c r="F120" s="349"/>
      <c r="G120" s="349"/>
      <c r="H120" s="349"/>
      <c r="I120" s="349"/>
      <c r="J120" s="349"/>
      <c r="K120" s="349"/>
      <c r="L120" s="349"/>
      <c r="M120" s="349"/>
      <c r="N120" s="349"/>
      <c r="O120" s="349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</row>
    <row r="121" spans="1:55" ht="15.6" x14ac:dyDescent="0.3">
      <c r="B121" s="126"/>
      <c r="C121" s="1"/>
      <c r="D121" s="125"/>
      <c r="E121" s="125"/>
      <c r="F121" s="125"/>
      <c r="G121" s="228"/>
      <c r="H121" s="228"/>
      <c r="I121" s="228"/>
      <c r="J121" s="228"/>
      <c r="K121" s="228"/>
      <c r="L121" s="228"/>
      <c r="M121" s="228"/>
      <c r="N121" s="228"/>
      <c r="O121" s="228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</row>
    <row r="122" spans="1:55" ht="15.6" x14ac:dyDescent="0.3">
      <c r="B122" s="128" t="s">
        <v>31</v>
      </c>
      <c r="C122" s="1"/>
      <c r="D122" s="127" t="s">
        <v>30</v>
      </c>
      <c r="E122" s="125"/>
      <c r="F122" s="194" t="s">
        <v>94</v>
      </c>
      <c r="G122" s="228"/>
      <c r="H122" s="229"/>
      <c r="I122" s="228"/>
      <c r="J122" s="224"/>
      <c r="K122" s="228"/>
      <c r="L122" s="229"/>
      <c r="M122" s="228"/>
      <c r="N122" s="230"/>
      <c r="O122" s="231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</row>
    <row r="123" spans="1:55" ht="15.6" x14ac:dyDescent="0.3">
      <c r="B123" s="126"/>
      <c r="C123" s="1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</row>
    <row r="124" spans="1:55" x14ac:dyDescent="0.3">
      <c r="B124" s="2"/>
      <c r="C124" s="1"/>
      <c r="D124" s="4" t="s">
        <v>29</v>
      </c>
      <c r="E124" s="4"/>
      <c r="F124" s="124">
        <v>300</v>
      </c>
      <c r="G124" s="4" t="s">
        <v>28</v>
      </c>
      <c r="H124" s="1"/>
      <c r="I124" s="1"/>
      <c r="J124" s="1"/>
      <c r="K124" s="1"/>
      <c r="L124" s="1"/>
      <c r="M124" s="1"/>
      <c r="N124" s="1"/>
      <c r="O124" s="1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</row>
    <row r="125" spans="1:55" x14ac:dyDescent="0.3"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5"/>
      <c r="M125" s="1"/>
      <c r="N125" s="1"/>
      <c r="O125" s="1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5"/>
      <c r="AM125" s="185"/>
      <c r="AN125" s="185"/>
      <c r="AO125" s="185"/>
      <c r="AP125" s="185"/>
      <c r="AQ125" s="185"/>
      <c r="AR125" s="185"/>
      <c r="AS125" s="185"/>
      <c r="AT125" s="185"/>
      <c r="AU125" s="185"/>
      <c r="AV125" s="185"/>
      <c r="AW125" s="185"/>
      <c r="AX125" s="185"/>
      <c r="AY125" s="185"/>
      <c r="AZ125" s="185"/>
      <c r="BA125" s="185"/>
      <c r="BB125" s="185"/>
      <c r="BC125" s="185"/>
    </row>
    <row r="126" spans="1:55" x14ac:dyDescent="0.3">
      <c r="B126" s="2"/>
      <c r="C126" s="1"/>
      <c r="D126" s="123"/>
      <c r="E126" s="123"/>
      <c r="F126" s="350" t="s">
        <v>87</v>
      </c>
      <c r="G126" s="351"/>
      <c r="H126" s="352"/>
      <c r="I126" s="1"/>
      <c r="J126" s="353" t="s">
        <v>93</v>
      </c>
      <c r="K126" s="354"/>
      <c r="L126" s="355"/>
      <c r="M126" s="1"/>
      <c r="N126" s="350" t="s">
        <v>27</v>
      </c>
      <c r="O126" s="352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</row>
    <row r="127" spans="1:55" x14ac:dyDescent="0.3">
      <c r="B127" s="2"/>
      <c r="C127" s="1"/>
      <c r="D127" s="341" t="s">
        <v>26</v>
      </c>
      <c r="E127" s="119"/>
      <c r="F127" s="122" t="s">
        <v>25</v>
      </c>
      <c r="G127" s="122" t="s">
        <v>24</v>
      </c>
      <c r="H127" s="120" t="s">
        <v>23</v>
      </c>
      <c r="I127" s="1"/>
      <c r="J127" s="214" t="s">
        <v>25</v>
      </c>
      <c r="K127" s="121" t="s">
        <v>24</v>
      </c>
      <c r="L127" s="120" t="s">
        <v>23</v>
      </c>
      <c r="M127" s="1"/>
      <c r="N127" s="343" t="s">
        <v>22</v>
      </c>
      <c r="O127" s="345" t="s">
        <v>21</v>
      </c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</row>
    <row r="128" spans="1:55" x14ac:dyDescent="0.3">
      <c r="B128" s="2"/>
      <c r="C128" s="1"/>
      <c r="D128" s="342"/>
      <c r="E128" s="119"/>
      <c r="F128" s="118" t="s">
        <v>20</v>
      </c>
      <c r="G128" s="118"/>
      <c r="H128" s="117" t="s">
        <v>20</v>
      </c>
      <c r="I128" s="1"/>
      <c r="J128" s="215" t="s">
        <v>20</v>
      </c>
      <c r="K128" s="117"/>
      <c r="L128" s="117" t="s">
        <v>20</v>
      </c>
      <c r="M128" s="1"/>
      <c r="N128" s="344"/>
      <c r="O128" s="346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</row>
    <row r="129" spans="2:55" x14ac:dyDescent="0.3">
      <c r="B129" s="53" t="s">
        <v>57</v>
      </c>
      <c r="C129" s="53"/>
      <c r="D129" s="85" t="s">
        <v>41</v>
      </c>
      <c r="E129" s="84"/>
      <c r="F129" s="139">
        <v>26.8</v>
      </c>
      <c r="G129" s="88">
        <v>1</v>
      </c>
      <c r="H129" s="103">
        <f t="shared" ref="H129:H138" si="40">G129*F129</f>
        <v>26.8</v>
      </c>
      <c r="I129" s="82"/>
      <c r="J129" s="139">
        <f>+'[3]2019 Dx, Tx, Rate Riders'!$B$6</f>
        <v>30.58</v>
      </c>
      <c r="K129" s="87">
        <v>1</v>
      </c>
      <c r="L129" s="103">
        <f t="shared" ref="L129" si="41">K129*J129</f>
        <v>30.58</v>
      </c>
      <c r="M129" s="82"/>
      <c r="N129" s="81">
        <f t="shared" ref="N129" si="42">L129-H129</f>
        <v>3.7799999999999976</v>
      </c>
      <c r="O129" s="102">
        <f>IF(OR(H129=0,L129=0),"",(N129/H129))</f>
        <v>0.14104477611940289</v>
      </c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</row>
    <row r="130" spans="2:55" x14ac:dyDescent="0.3">
      <c r="B130" s="177" t="s">
        <v>74</v>
      </c>
      <c r="C130" s="53"/>
      <c r="D130" s="85" t="s">
        <v>41</v>
      </c>
      <c r="E130" s="84"/>
      <c r="F130" s="139">
        <v>-0.19</v>
      </c>
      <c r="G130" s="88">
        <v>1</v>
      </c>
      <c r="H130" s="103">
        <f t="shared" si="40"/>
        <v>-0.19</v>
      </c>
      <c r="I130" s="82"/>
      <c r="J130" s="330"/>
      <c r="K130" s="88">
        <v>1</v>
      </c>
      <c r="L130" s="103">
        <f>K130*J130</f>
        <v>0</v>
      </c>
      <c r="M130" s="82"/>
      <c r="N130" s="81">
        <f>L130-H130</f>
        <v>0.19</v>
      </c>
      <c r="O130" s="102" t="str">
        <f>IF(OR(H130=0,L130=0),"",(N130/H130))</f>
        <v/>
      </c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</row>
    <row r="131" spans="2:55" x14ac:dyDescent="0.3">
      <c r="B131" s="177" t="s">
        <v>75</v>
      </c>
      <c r="C131" s="53"/>
      <c r="D131" s="85" t="s">
        <v>41</v>
      </c>
      <c r="E131" s="84"/>
      <c r="F131" s="139">
        <v>-0.59</v>
      </c>
      <c r="G131" s="88">
        <v>1</v>
      </c>
      <c r="H131" s="103">
        <f t="shared" si="40"/>
        <v>-0.59</v>
      </c>
      <c r="I131" s="82"/>
      <c r="J131" s="331"/>
      <c r="K131" s="88">
        <v>1</v>
      </c>
      <c r="L131" s="103">
        <f t="shared" ref="L131:L138" si="43">K131*J131</f>
        <v>0</v>
      </c>
      <c r="M131" s="82"/>
      <c r="N131" s="81">
        <f t="shared" ref="N131:N160" si="44">L131-H131</f>
        <v>0.59</v>
      </c>
      <c r="O131" s="102" t="str">
        <f t="shared" ref="O131:O136" si="45">IF(OR(H131=0,L131=0),"",(N131/H131))</f>
        <v/>
      </c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</row>
    <row r="132" spans="2:55" x14ac:dyDescent="0.3">
      <c r="B132" s="177" t="s">
        <v>76</v>
      </c>
      <c r="C132" s="53"/>
      <c r="D132" s="85" t="s">
        <v>41</v>
      </c>
      <c r="E132" s="84"/>
      <c r="F132" s="139">
        <v>0.04</v>
      </c>
      <c r="G132" s="88">
        <v>1</v>
      </c>
      <c r="H132" s="103">
        <f t="shared" si="40"/>
        <v>0.04</v>
      </c>
      <c r="I132" s="82"/>
      <c r="J132" s="330">
        <v>0.04</v>
      </c>
      <c r="K132" s="88">
        <v>1</v>
      </c>
      <c r="L132" s="103">
        <f t="shared" si="43"/>
        <v>0.04</v>
      </c>
      <c r="M132" s="82"/>
      <c r="N132" s="81">
        <f t="shared" si="44"/>
        <v>0</v>
      </c>
      <c r="O132" s="102">
        <f t="shared" si="45"/>
        <v>0</v>
      </c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</row>
    <row r="133" spans="2:55" x14ac:dyDescent="0.3">
      <c r="B133" s="177" t="s">
        <v>77</v>
      </c>
      <c r="C133" s="53"/>
      <c r="D133" s="85" t="s">
        <v>41</v>
      </c>
      <c r="E133" s="84"/>
      <c r="F133" s="139">
        <v>0.01</v>
      </c>
      <c r="G133" s="88">
        <v>1</v>
      </c>
      <c r="H133" s="103">
        <f t="shared" si="40"/>
        <v>0.01</v>
      </c>
      <c r="I133" s="82"/>
      <c r="J133" s="330">
        <v>0.01</v>
      </c>
      <c r="K133" s="88">
        <v>1</v>
      </c>
      <c r="L133" s="103">
        <f t="shared" si="43"/>
        <v>0.01</v>
      </c>
      <c r="M133" s="82"/>
      <c r="N133" s="81">
        <f t="shared" si="44"/>
        <v>0</v>
      </c>
      <c r="O133" s="102">
        <f t="shared" si="45"/>
        <v>0</v>
      </c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</row>
    <row r="134" spans="2:55" x14ac:dyDescent="0.3">
      <c r="B134" s="177" t="s">
        <v>78</v>
      </c>
      <c r="C134" s="53"/>
      <c r="D134" s="85" t="s">
        <v>41</v>
      </c>
      <c r="E134" s="84"/>
      <c r="F134" s="139">
        <v>0.18</v>
      </c>
      <c r="G134" s="88">
        <v>1</v>
      </c>
      <c r="H134" s="103">
        <f t="shared" si="40"/>
        <v>0.18</v>
      </c>
      <c r="I134" s="82"/>
      <c r="J134" s="330">
        <v>0.18</v>
      </c>
      <c r="K134" s="88">
        <v>1</v>
      </c>
      <c r="L134" s="103">
        <f t="shared" si="43"/>
        <v>0.18</v>
      </c>
      <c r="M134" s="82"/>
      <c r="N134" s="81">
        <f t="shared" si="44"/>
        <v>0</v>
      </c>
      <c r="O134" s="102">
        <f t="shared" si="45"/>
        <v>0</v>
      </c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</row>
    <row r="135" spans="2:55" x14ac:dyDescent="0.3">
      <c r="B135" s="84" t="s">
        <v>79</v>
      </c>
      <c r="C135" s="84"/>
      <c r="D135" s="85" t="s">
        <v>41</v>
      </c>
      <c r="E135" s="84"/>
      <c r="F135" s="139">
        <v>0.19</v>
      </c>
      <c r="G135" s="88">
        <v>1</v>
      </c>
      <c r="H135" s="103">
        <f t="shared" si="40"/>
        <v>0.19</v>
      </c>
      <c r="I135" s="105"/>
      <c r="J135" s="330">
        <v>0.19</v>
      </c>
      <c r="K135" s="87">
        <v>1</v>
      </c>
      <c r="L135" s="178">
        <f t="shared" si="43"/>
        <v>0.19</v>
      </c>
      <c r="M135" s="105"/>
      <c r="N135" s="179">
        <f t="shared" si="44"/>
        <v>0</v>
      </c>
      <c r="O135" s="180">
        <f t="shared" si="45"/>
        <v>0</v>
      </c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  <c r="AZ135" s="185"/>
      <c r="BA135" s="185"/>
      <c r="BB135" s="185"/>
      <c r="BC135" s="185"/>
    </row>
    <row r="136" spans="2:55" x14ac:dyDescent="0.3">
      <c r="B136" s="84" t="s">
        <v>80</v>
      </c>
      <c r="C136" s="84"/>
      <c r="D136" s="85" t="s">
        <v>41</v>
      </c>
      <c r="E136" s="84"/>
      <c r="F136" s="139">
        <v>0.09</v>
      </c>
      <c r="G136" s="88">
        <v>1</v>
      </c>
      <c r="H136" s="103">
        <f t="shared" si="40"/>
        <v>0.09</v>
      </c>
      <c r="I136" s="105"/>
      <c r="J136" s="330">
        <v>0.09</v>
      </c>
      <c r="K136" s="87">
        <v>1</v>
      </c>
      <c r="L136" s="178">
        <f t="shared" si="43"/>
        <v>0.09</v>
      </c>
      <c r="M136" s="105"/>
      <c r="N136" s="179">
        <f t="shared" si="44"/>
        <v>0</v>
      </c>
      <c r="O136" s="180">
        <f t="shared" si="45"/>
        <v>0</v>
      </c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5"/>
      <c r="AT136" s="185"/>
      <c r="AU136" s="185"/>
      <c r="AV136" s="185"/>
      <c r="AW136" s="185"/>
      <c r="AX136" s="185"/>
      <c r="AY136" s="185"/>
      <c r="AZ136" s="185"/>
      <c r="BA136" s="185"/>
      <c r="BB136" s="185"/>
      <c r="BC136" s="185"/>
    </row>
    <row r="137" spans="2:55" x14ac:dyDescent="0.3">
      <c r="B137" s="53" t="s">
        <v>19</v>
      </c>
      <c r="C137" s="53"/>
      <c r="D137" s="85" t="s">
        <v>7</v>
      </c>
      <c r="E137" s="84"/>
      <c r="F137" s="140">
        <v>1.627E-2</v>
      </c>
      <c r="G137" s="145">
        <f>F124</f>
        <v>300</v>
      </c>
      <c r="H137" s="103">
        <f t="shared" si="40"/>
        <v>4.8810000000000002</v>
      </c>
      <c r="I137" s="82"/>
      <c r="J137" s="140">
        <f>+'[3]2019 Dx, Tx, Rate Riders'!$C$6</f>
        <v>8.4600000000000005E-3</v>
      </c>
      <c r="K137" s="145">
        <f>+F124</f>
        <v>300</v>
      </c>
      <c r="L137" s="103">
        <f t="shared" si="43"/>
        <v>2.5380000000000003</v>
      </c>
      <c r="M137" s="82"/>
      <c r="N137" s="81">
        <f t="shared" si="44"/>
        <v>-2.343</v>
      </c>
      <c r="O137" s="102">
        <f>IF(OR(H137=0,L137=0),"",(N137/H137))</f>
        <v>-0.48002458512599872</v>
      </c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85"/>
      <c r="AT137" s="185"/>
      <c r="AU137" s="185"/>
      <c r="AV137" s="185"/>
      <c r="AW137" s="185"/>
      <c r="AX137" s="185"/>
      <c r="AY137" s="185"/>
      <c r="AZ137" s="185"/>
      <c r="BA137" s="185"/>
      <c r="BB137" s="185"/>
      <c r="BC137" s="185"/>
    </row>
    <row r="138" spans="2:55" x14ac:dyDescent="0.3">
      <c r="B138" s="238" t="s">
        <v>99</v>
      </c>
      <c r="C138" s="240"/>
      <c r="D138" s="324" t="s">
        <v>7</v>
      </c>
      <c r="E138" s="238"/>
      <c r="F138" s="325">
        <v>6.8000000000000005E-4</v>
      </c>
      <c r="G138" s="170">
        <f>+F124</f>
        <v>300</v>
      </c>
      <c r="H138" s="103">
        <f t="shared" si="40"/>
        <v>0.20400000000000001</v>
      </c>
      <c r="I138" s="82"/>
      <c r="J138" s="318">
        <v>1.2600000000000001E-3</v>
      </c>
      <c r="K138" s="145">
        <f>+F124</f>
        <v>300</v>
      </c>
      <c r="L138" s="103">
        <f t="shared" si="43"/>
        <v>0.378</v>
      </c>
      <c r="M138" s="82"/>
      <c r="N138" s="81">
        <f t="shared" si="44"/>
        <v>0.17399999999999999</v>
      </c>
      <c r="O138" s="102">
        <f t="shared" ref="O138" si="46">IF(OR(H138=0,L138=0),"",(N138/H138))</f>
        <v>0.85294117647058809</v>
      </c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5"/>
      <c r="AU138" s="185"/>
      <c r="AV138" s="185"/>
      <c r="AW138" s="185"/>
      <c r="AX138" s="185"/>
      <c r="AY138" s="185"/>
      <c r="AZ138" s="185"/>
      <c r="BA138" s="185"/>
      <c r="BB138" s="185"/>
      <c r="BC138" s="185"/>
    </row>
    <row r="139" spans="2:55" x14ac:dyDescent="0.3">
      <c r="B139" s="116" t="s">
        <v>18</v>
      </c>
      <c r="C139" s="326"/>
      <c r="D139" s="327"/>
      <c r="E139" s="326"/>
      <c r="F139" s="328"/>
      <c r="G139" s="113"/>
      <c r="H139" s="184">
        <f>SUM(H129:H138)</f>
        <v>31.615000000000002</v>
      </c>
      <c r="I139" s="107"/>
      <c r="J139" s="319"/>
      <c r="K139" s="150"/>
      <c r="L139" s="184">
        <f>SUM(L129:L138)</f>
        <v>34.006</v>
      </c>
      <c r="M139" s="107"/>
      <c r="N139" s="93">
        <f t="shared" si="44"/>
        <v>2.3909999999999982</v>
      </c>
      <c r="O139" s="92">
        <f>IF(OR(H139=0, L139=0),"",(N139/H139))</f>
        <v>7.562865728293526E-2</v>
      </c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85"/>
      <c r="AT139" s="185"/>
      <c r="AU139" s="185"/>
      <c r="AV139" s="185"/>
      <c r="AW139" s="185"/>
      <c r="AX139" s="185"/>
      <c r="AY139" s="185"/>
      <c r="AZ139" s="185"/>
      <c r="BA139" s="185"/>
      <c r="BB139" s="185"/>
      <c r="BC139" s="185"/>
    </row>
    <row r="140" spans="2:55" x14ac:dyDescent="0.3">
      <c r="B140" s="86" t="s">
        <v>17</v>
      </c>
      <c r="C140" s="240"/>
      <c r="D140" s="324" t="s">
        <v>7</v>
      </c>
      <c r="E140" s="238"/>
      <c r="F140" s="78">
        <f>+RESIDENTIAL!$F$54</f>
        <v>0.1164</v>
      </c>
      <c r="G140" s="144">
        <f>$F124*(1+F168)-$F124</f>
        <v>11.28000000000003</v>
      </c>
      <c r="H140" s="142">
        <f t="shared" ref="H140:H145" si="47">G140*F140</f>
        <v>1.3129920000000035</v>
      </c>
      <c r="I140" s="82"/>
      <c r="J140" s="332">
        <v>0.1164</v>
      </c>
      <c r="K140" s="144">
        <f>$F124*(1+J168)-$F124</f>
        <v>11.28000000000003</v>
      </c>
      <c r="L140" s="142">
        <f>K140*J140</f>
        <v>1.3129920000000035</v>
      </c>
      <c r="M140" s="82"/>
      <c r="N140" s="81">
        <f t="shared" si="44"/>
        <v>0</v>
      </c>
      <c r="O140" s="102">
        <f t="shared" ref="O140:O145" si="48">IF(OR(H140=0,L140=0),"",(N140/H140))</f>
        <v>0</v>
      </c>
      <c r="Q140" s="185"/>
      <c r="R140" s="291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5"/>
    </row>
    <row r="141" spans="2:55" s="239" customFormat="1" x14ac:dyDescent="0.3">
      <c r="B141" s="86" t="s">
        <v>95</v>
      </c>
      <c r="C141" s="240"/>
      <c r="D141" s="324" t="s">
        <v>7</v>
      </c>
      <c r="E141" s="238"/>
      <c r="F141" s="313">
        <f>+RESIDENTIAL!$F$198</f>
        <v>-4.4380000000000003E-2</v>
      </c>
      <c r="G141" s="144">
        <f>+G140</f>
        <v>11.28000000000003</v>
      </c>
      <c r="H141" s="142">
        <f t="shared" si="47"/>
        <v>-0.50060640000000134</v>
      </c>
      <c r="I141" s="82"/>
      <c r="J141" s="313">
        <v>-4.4380000000000003E-2</v>
      </c>
      <c r="K141" s="192">
        <f>+G141</f>
        <v>11.28000000000003</v>
      </c>
      <c r="L141" s="142">
        <f>K141*J141</f>
        <v>-0.50060640000000134</v>
      </c>
      <c r="M141" s="82"/>
      <c r="N141" s="81">
        <f t="shared" ref="N141" si="49">L141-H141</f>
        <v>0</v>
      </c>
      <c r="O141" s="102">
        <f t="shared" ref="O141" si="50">IF(OR(H141=0,L141=0),"",(N141/H141))</f>
        <v>0</v>
      </c>
      <c r="Q141" s="185"/>
      <c r="R141" s="291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185"/>
      <c r="BB141" s="185"/>
      <c r="BC141" s="185"/>
    </row>
    <row r="142" spans="2:55" x14ac:dyDescent="0.3">
      <c r="B142" s="238" t="s">
        <v>96</v>
      </c>
      <c r="C142" s="238"/>
      <c r="D142" s="324" t="s">
        <v>7</v>
      </c>
      <c r="E142" s="238"/>
      <c r="F142" s="313">
        <v>-3.9199999999999999E-3</v>
      </c>
      <c r="G142" s="170">
        <f>+F124</f>
        <v>300</v>
      </c>
      <c r="H142" s="142">
        <f t="shared" si="47"/>
        <v>-1.1759999999999999</v>
      </c>
      <c r="I142" s="105"/>
      <c r="J142" s="318">
        <v>-5.4000000000000001E-4</v>
      </c>
      <c r="K142" s="168">
        <f>+F124</f>
        <v>300</v>
      </c>
      <c r="L142" s="142">
        <f t="shared" ref="L142:L144" si="51">K142*J142</f>
        <v>-0.16200000000000001</v>
      </c>
      <c r="M142" s="105"/>
      <c r="N142" s="81">
        <f t="shared" si="44"/>
        <v>1.014</v>
      </c>
      <c r="O142" s="223">
        <f t="shared" si="48"/>
        <v>-0.86224489795918369</v>
      </c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  <c r="AR142" s="185"/>
      <c r="AS142" s="185"/>
      <c r="AT142" s="185"/>
      <c r="AU142" s="185"/>
      <c r="AV142" s="185"/>
      <c r="AW142" s="185"/>
      <c r="AX142" s="185"/>
      <c r="AY142" s="185"/>
      <c r="AZ142" s="185"/>
      <c r="BA142" s="185"/>
      <c r="BB142" s="185"/>
      <c r="BC142" s="185"/>
    </row>
    <row r="143" spans="2:55" x14ac:dyDescent="0.3">
      <c r="B143" s="238" t="s">
        <v>97</v>
      </c>
      <c r="C143" s="238"/>
      <c r="D143" s="324" t="s">
        <v>7</v>
      </c>
      <c r="E143" s="238"/>
      <c r="F143" s="313">
        <v>6.9999999999999994E-5</v>
      </c>
      <c r="G143" s="170">
        <f>+F124</f>
        <v>300</v>
      </c>
      <c r="H143" s="142">
        <f t="shared" si="47"/>
        <v>2.0999999999999998E-2</v>
      </c>
      <c r="I143" s="105"/>
      <c r="J143" s="318">
        <v>3.0000000000000001E-5</v>
      </c>
      <c r="K143" s="168">
        <f>+F124</f>
        <v>300</v>
      </c>
      <c r="L143" s="142">
        <f t="shared" si="51"/>
        <v>9.0000000000000011E-3</v>
      </c>
      <c r="M143" s="105"/>
      <c r="N143" s="81">
        <f t="shared" si="44"/>
        <v>-1.1999999999999997E-2</v>
      </c>
      <c r="O143" s="223">
        <f t="shared" si="48"/>
        <v>-0.57142857142857129</v>
      </c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</row>
    <row r="144" spans="2:55" x14ac:dyDescent="0.3">
      <c r="B144" s="238" t="s">
        <v>98</v>
      </c>
      <c r="C144" s="238"/>
      <c r="D144" s="324" t="s">
        <v>7</v>
      </c>
      <c r="E144" s="238"/>
      <c r="F144" s="313">
        <v>-1.1199999999999999E-3</v>
      </c>
      <c r="G144" s="170">
        <f>+F124</f>
        <v>300</v>
      </c>
      <c r="H144" s="142">
        <f t="shared" si="47"/>
        <v>-0.33599999999999997</v>
      </c>
      <c r="I144" s="105"/>
      <c r="J144" s="318">
        <v>6.8000000000000005E-4</v>
      </c>
      <c r="K144" s="168">
        <f>+F124</f>
        <v>300</v>
      </c>
      <c r="L144" s="142">
        <f t="shared" si="51"/>
        <v>0.20400000000000001</v>
      </c>
      <c r="M144" s="105"/>
      <c r="N144" s="81">
        <f t="shared" si="44"/>
        <v>0.54</v>
      </c>
      <c r="O144" s="102">
        <f t="shared" si="48"/>
        <v>-1.6071428571428574</v>
      </c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</row>
    <row r="145" spans="2:55" x14ac:dyDescent="0.3">
      <c r="B145" s="84" t="s">
        <v>92</v>
      </c>
      <c r="C145" s="53"/>
      <c r="D145" s="85" t="s">
        <v>41</v>
      </c>
      <c r="E145" s="84"/>
      <c r="F145" s="289">
        <v>0.56000000000000005</v>
      </c>
      <c r="G145" s="145">
        <v>1</v>
      </c>
      <c r="H145" s="142">
        <f t="shared" si="47"/>
        <v>0.56000000000000005</v>
      </c>
      <c r="I145" s="82"/>
      <c r="J145" s="321">
        <v>0.56000000000000005</v>
      </c>
      <c r="K145" s="87">
        <v>1</v>
      </c>
      <c r="L145" s="142">
        <f>K145*J145</f>
        <v>0.56000000000000005</v>
      </c>
      <c r="M145" s="82"/>
      <c r="N145" s="81">
        <f t="shared" si="44"/>
        <v>0</v>
      </c>
      <c r="O145" s="102">
        <f t="shared" si="48"/>
        <v>0</v>
      </c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</row>
    <row r="146" spans="2:55" x14ac:dyDescent="0.3">
      <c r="B146" s="101" t="s">
        <v>16</v>
      </c>
      <c r="C146" s="110"/>
      <c r="D146" s="110"/>
      <c r="E146" s="110"/>
      <c r="F146" s="109"/>
      <c r="G146" s="98"/>
      <c r="H146" s="95">
        <f>SUM(H140:H145)+H139</f>
        <v>31.496385600000004</v>
      </c>
      <c r="I146" s="107"/>
      <c r="J146" s="322"/>
      <c r="K146" s="108"/>
      <c r="L146" s="95">
        <f>SUM(L140:L145)+L139</f>
        <v>35.429385600000003</v>
      </c>
      <c r="M146" s="107"/>
      <c r="N146" s="93">
        <f t="shared" si="44"/>
        <v>3.9329999999999998</v>
      </c>
      <c r="O146" s="92">
        <f>IF(OR(H146=0,L146=0),"",(N146/H146))</f>
        <v>0.12487147096649716</v>
      </c>
      <c r="Q146" s="185"/>
      <c r="R146" s="291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</row>
    <row r="147" spans="2:55" x14ac:dyDescent="0.3">
      <c r="B147" s="82" t="s">
        <v>81</v>
      </c>
      <c r="C147" s="82"/>
      <c r="D147" s="85" t="s">
        <v>7</v>
      </c>
      <c r="E147" s="105"/>
      <c r="F147" s="141">
        <v>7.5900000000000004E-3</v>
      </c>
      <c r="G147" s="90">
        <f>$F124*(1+F168)</f>
        <v>311.28000000000003</v>
      </c>
      <c r="H147" s="103">
        <f>G147*F147</f>
        <v>2.3626152000000005</v>
      </c>
      <c r="I147" s="82"/>
      <c r="J147" s="318">
        <v>7.9600000000000001E-3</v>
      </c>
      <c r="K147" s="90">
        <f>$F124*(1+J168)</f>
        <v>311.28000000000003</v>
      </c>
      <c r="L147" s="103">
        <f>K147*J147</f>
        <v>2.4777888000000003</v>
      </c>
      <c r="M147" s="82"/>
      <c r="N147" s="81">
        <f t="shared" si="44"/>
        <v>0.11517359999999988</v>
      </c>
      <c r="O147" s="102">
        <f>IF(OR(H147=0,L147=0),"",(N147/H147))</f>
        <v>4.8748353096179121E-2</v>
      </c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</row>
    <row r="148" spans="2:55" x14ac:dyDescent="0.3">
      <c r="B148" s="106" t="s">
        <v>82</v>
      </c>
      <c r="C148" s="82"/>
      <c r="D148" s="85" t="s">
        <v>7</v>
      </c>
      <c r="E148" s="105"/>
      <c r="F148" s="141">
        <v>6.1700000000000001E-3</v>
      </c>
      <c r="G148" s="90">
        <f>G147</f>
        <v>311.28000000000003</v>
      </c>
      <c r="H148" s="103">
        <f>G148*F148</f>
        <v>1.9205976000000002</v>
      </c>
      <c r="I148" s="82"/>
      <c r="J148" s="318">
        <v>7.0299999999999998E-3</v>
      </c>
      <c r="K148" s="90">
        <f>K147</f>
        <v>311.28000000000003</v>
      </c>
      <c r="L148" s="103">
        <f>K148*J148</f>
        <v>2.1882984000000003</v>
      </c>
      <c r="M148" s="82"/>
      <c r="N148" s="81">
        <f t="shared" si="44"/>
        <v>0.26770080000000007</v>
      </c>
      <c r="O148" s="102">
        <f>IF(OR(H148=0,L148=0),"",(N148/H148))</f>
        <v>0.13938411669367912</v>
      </c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</row>
    <row r="149" spans="2:55" x14ac:dyDescent="0.3">
      <c r="B149" s="101" t="s">
        <v>13</v>
      </c>
      <c r="C149" s="100"/>
      <c r="D149" s="100"/>
      <c r="E149" s="100"/>
      <c r="F149" s="99"/>
      <c r="G149" s="98"/>
      <c r="H149" s="95">
        <f>SUM(H146:H148)</f>
        <v>35.779598400000005</v>
      </c>
      <c r="I149" s="94"/>
      <c r="J149" s="97"/>
      <c r="K149" s="98"/>
      <c r="L149" s="95">
        <f>SUM(L146:L148)</f>
        <v>40.095472800000003</v>
      </c>
      <c r="M149" s="94"/>
      <c r="N149" s="93">
        <f t="shared" si="44"/>
        <v>4.3158743999999984</v>
      </c>
      <c r="O149" s="92">
        <f>IF(OR(H149=0,L149=0),"",(N149/H149))</f>
        <v>0.12062389163093563</v>
      </c>
      <c r="Q149" s="185"/>
      <c r="R149" s="291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</row>
    <row r="150" spans="2:55" x14ac:dyDescent="0.3">
      <c r="B150" s="91" t="s">
        <v>83</v>
      </c>
      <c r="C150" s="53"/>
      <c r="D150" s="85" t="s">
        <v>7</v>
      </c>
      <c r="E150" s="84"/>
      <c r="F150" s="78">
        <f>+RESIDENTIAL!$F$44</f>
        <v>3.2000000000000002E-3</v>
      </c>
      <c r="G150" s="90">
        <f>+G147</f>
        <v>311.28000000000003</v>
      </c>
      <c r="H150" s="76">
        <f t="shared" ref="H150:H160" si="52">G150*F150</f>
        <v>0.99609600000000009</v>
      </c>
      <c r="I150" s="82"/>
      <c r="J150" s="78">
        <f>+RESIDENTIAL!$F$44</f>
        <v>3.2000000000000002E-3</v>
      </c>
      <c r="K150" s="90">
        <f>+K147</f>
        <v>311.28000000000003</v>
      </c>
      <c r="L150" s="76">
        <f t="shared" ref="L150:L160" si="53">K150*J150</f>
        <v>0.99609600000000009</v>
      </c>
      <c r="M150" s="82"/>
      <c r="N150" s="81">
        <f t="shared" si="44"/>
        <v>0</v>
      </c>
      <c r="O150" s="102">
        <f>IF(OR(H150=0,L150=0),"",(N150/H150))</f>
        <v>0</v>
      </c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</row>
    <row r="151" spans="2:55" x14ac:dyDescent="0.3">
      <c r="B151" s="91" t="s">
        <v>84</v>
      </c>
      <c r="C151" s="53"/>
      <c r="D151" s="85" t="s">
        <v>7</v>
      </c>
      <c r="E151" s="84"/>
      <c r="F151" s="78">
        <f>+RESIDENTIAL!$F$45</f>
        <v>2.9999999999999997E-4</v>
      </c>
      <c r="G151" s="90">
        <f>+G147</f>
        <v>311.28000000000003</v>
      </c>
      <c r="H151" s="76">
        <f t="shared" si="52"/>
        <v>9.3383999999999995E-2</v>
      </c>
      <c r="I151" s="82"/>
      <c r="J151" s="78">
        <f>+RESIDENTIAL!$F$45</f>
        <v>2.9999999999999997E-4</v>
      </c>
      <c r="K151" s="90">
        <f>+K147</f>
        <v>311.28000000000003</v>
      </c>
      <c r="L151" s="76">
        <f t="shared" si="53"/>
        <v>9.3383999999999995E-2</v>
      </c>
      <c r="M151" s="82"/>
      <c r="N151" s="81">
        <f t="shared" si="44"/>
        <v>0</v>
      </c>
      <c r="O151" s="102">
        <f t="shared" ref="O151:O160" si="54">IF(OR(H151=0,L151=0),"",(N151/H151))</f>
        <v>0</v>
      </c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</row>
    <row r="152" spans="2:55" x14ac:dyDescent="0.3">
      <c r="B152" s="91" t="s">
        <v>85</v>
      </c>
      <c r="C152" s="53"/>
      <c r="D152" s="85" t="s">
        <v>7</v>
      </c>
      <c r="E152" s="84"/>
      <c r="F152" s="78">
        <f>+RESIDENTIAL!$F$46</f>
        <v>4.0000000000000002E-4</v>
      </c>
      <c r="G152" s="90">
        <f>+G147</f>
        <v>311.28000000000003</v>
      </c>
      <c r="H152" s="76">
        <f t="shared" si="52"/>
        <v>0.12451200000000001</v>
      </c>
      <c r="I152" s="82"/>
      <c r="J152" s="78">
        <f>+RESIDENTIAL!$F$46</f>
        <v>4.0000000000000002E-4</v>
      </c>
      <c r="K152" s="90">
        <f>+K147</f>
        <v>311.28000000000003</v>
      </c>
      <c r="L152" s="76">
        <f t="shared" si="53"/>
        <v>0.12451200000000001</v>
      </c>
      <c r="M152" s="82"/>
      <c r="N152" s="81">
        <f t="shared" si="44"/>
        <v>0</v>
      </c>
      <c r="O152" s="102">
        <f t="shared" si="54"/>
        <v>0</v>
      </c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</row>
    <row r="153" spans="2:55" x14ac:dyDescent="0.3">
      <c r="B153" s="53" t="s">
        <v>86</v>
      </c>
      <c r="C153" s="53"/>
      <c r="D153" s="85" t="s">
        <v>41</v>
      </c>
      <c r="E153" s="84"/>
      <c r="F153" s="176">
        <f>+RESIDENTIAL!$F$47</f>
        <v>0.25</v>
      </c>
      <c r="G153" s="88">
        <v>1</v>
      </c>
      <c r="H153" s="76">
        <f t="shared" si="52"/>
        <v>0.25</v>
      </c>
      <c r="I153" s="82"/>
      <c r="J153" s="176">
        <f>+RESIDENTIAL!$F$47</f>
        <v>0.25</v>
      </c>
      <c r="K153" s="87">
        <v>1</v>
      </c>
      <c r="L153" s="76">
        <f t="shared" si="53"/>
        <v>0.25</v>
      </c>
      <c r="M153" s="82"/>
      <c r="N153" s="81">
        <f t="shared" si="44"/>
        <v>0</v>
      </c>
      <c r="O153" s="102">
        <f t="shared" si="54"/>
        <v>0</v>
      </c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</row>
    <row r="154" spans="2:55" x14ac:dyDescent="0.3">
      <c r="B154" s="86" t="s">
        <v>9</v>
      </c>
      <c r="C154" s="53"/>
      <c r="D154" s="85" t="s">
        <v>7</v>
      </c>
      <c r="E154" s="84"/>
      <c r="F154" s="78">
        <f>+RESIDENTIAL!$F$48</f>
        <v>6.5000000000000002E-2</v>
      </c>
      <c r="G154" s="83">
        <f>0.65*$F124</f>
        <v>195</v>
      </c>
      <c r="H154" s="76">
        <f t="shared" si="52"/>
        <v>12.675000000000001</v>
      </c>
      <c r="I154" s="82"/>
      <c r="J154" s="78">
        <f>+RESIDENTIAL!$F$48</f>
        <v>6.5000000000000002E-2</v>
      </c>
      <c r="K154" s="83">
        <f>$G154</f>
        <v>195</v>
      </c>
      <c r="L154" s="76">
        <f t="shared" si="53"/>
        <v>12.675000000000001</v>
      </c>
      <c r="M154" s="82"/>
      <c r="N154" s="81">
        <f t="shared" si="44"/>
        <v>0</v>
      </c>
      <c r="O154" s="102">
        <f t="shared" si="54"/>
        <v>0</v>
      </c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</row>
    <row r="155" spans="2:55" x14ac:dyDescent="0.3">
      <c r="B155" s="86" t="s">
        <v>8</v>
      </c>
      <c r="C155" s="53"/>
      <c r="D155" s="85" t="s">
        <v>7</v>
      </c>
      <c r="E155" s="84"/>
      <c r="F155" s="78">
        <f>+RESIDENTIAL!$F$49</f>
        <v>9.4E-2</v>
      </c>
      <c r="G155" s="83">
        <f>0.17*$F124</f>
        <v>51.000000000000007</v>
      </c>
      <c r="H155" s="76">
        <f t="shared" si="52"/>
        <v>4.7940000000000005</v>
      </c>
      <c r="I155" s="82"/>
      <c r="J155" s="78">
        <f>+RESIDENTIAL!$F$49</f>
        <v>9.4E-2</v>
      </c>
      <c r="K155" s="83">
        <f>$G155</f>
        <v>51.000000000000007</v>
      </c>
      <c r="L155" s="76">
        <f t="shared" si="53"/>
        <v>4.7940000000000005</v>
      </c>
      <c r="M155" s="82"/>
      <c r="N155" s="81">
        <f t="shared" si="44"/>
        <v>0</v>
      </c>
      <c r="O155" s="102">
        <f t="shared" si="54"/>
        <v>0</v>
      </c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</row>
    <row r="156" spans="2:55" x14ac:dyDescent="0.3">
      <c r="B156" s="2" t="s">
        <v>6</v>
      </c>
      <c r="C156" s="53"/>
      <c r="D156" s="85" t="s">
        <v>7</v>
      </c>
      <c r="E156" s="84"/>
      <c r="F156" s="78">
        <f>+RESIDENTIAL!$F$50</f>
        <v>0.13200000000000001</v>
      </c>
      <c r="G156" s="83">
        <f>0.18*$F124</f>
        <v>54</v>
      </c>
      <c r="H156" s="76">
        <f t="shared" si="52"/>
        <v>7.1280000000000001</v>
      </c>
      <c r="I156" s="82"/>
      <c r="J156" s="78">
        <f>+RESIDENTIAL!$F$50</f>
        <v>0.13200000000000001</v>
      </c>
      <c r="K156" s="83">
        <f>$G156</f>
        <v>54</v>
      </c>
      <c r="L156" s="76">
        <f t="shared" si="53"/>
        <v>7.1280000000000001</v>
      </c>
      <c r="M156" s="82"/>
      <c r="N156" s="81">
        <f t="shared" si="44"/>
        <v>0</v>
      </c>
      <c r="O156" s="102">
        <f t="shared" si="54"/>
        <v>0</v>
      </c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</row>
    <row r="157" spans="2:55" x14ac:dyDescent="0.3">
      <c r="B157" s="80" t="s">
        <v>5</v>
      </c>
      <c r="C157" s="24"/>
      <c r="D157" s="85" t="s">
        <v>7</v>
      </c>
      <c r="E157" s="79"/>
      <c r="F157" s="78">
        <f>+RESIDENTIAL!$F$51</f>
        <v>7.6999999999999999E-2</v>
      </c>
      <c r="G157" s="77">
        <f>IF(AND($T$1=1, $F124&gt;=600), 600, IF(AND($T$1=1, AND($F124&lt;600, $F124&gt;=0)), $F124, IF(AND($T$1=2, $F124&gt;=1000), 1000, IF(AND($T$1=2, AND($F124&lt;1000, $F124&gt;=0)), $F124))))</f>
        <v>300</v>
      </c>
      <c r="H157" s="76">
        <f t="shared" si="52"/>
        <v>23.1</v>
      </c>
      <c r="I157" s="75"/>
      <c r="J157" s="78">
        <f>+RESIDENTIAL!$F$51</f>
        <v>7.6999999999999999E-2</v>
      </c>
      <c r="K157" s="77">
        <f>$G157</f>
        <v>300</v>
      </c>
      <c r="L157" s="76">
        <f t="shared" si="53"/>
        <v>23.1</v>
      </c>
      <c r="M157" s="75"/>
      <c r="N157" s="81">
        <f t="shared" si="44"/>
        <v>0</v>
      </c>
      <c r="O157" s="102">
        <f t="shared" si="54"/>
        <v>0</v>
      </c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5"/>
      <c r="AT157" s="185"/>
      <c r="AU157" s="185"/>
      <c r="AV157" s="185"/>
      <c r="AW157" s="185"/>
      <c r="AX157" s="185"/>
      <c r="AY157" s="185"/>
      <c r="AZ157" s="185"/>
      <c r="BA157" s="185"/>
      <c r="BB157" s="185"/>
      <c r="BC157" s="185"/>
    </row>
    <row r="158" spans="2:55" x14ac:dyDescent="0.3">
      <c r="B158" s="80" t="s">
        <v>4</v>
      </c>
      <c r="C158" s="24"/>
      <c r="D158" s="85" t="s">
        <v>7</v>
      </c>
      <c r="E158" s="79"/>
      <c r="F158" s="78">
        <f>+RESIDENTIAL!$F$52</f>
        <v>8.8999999999999996E-2</v>
      </c>
      <c r="G158" s="77">
        <f>IF(AND($T$1=1, F124&gt;=600), F124-600, IF(AND($T$1=1, AND(F124&lt;600, F124&gt;=0)), 0, IF(AND($T$1=2, F124&gt;=1000), F124-1000, IF(AND($T$1=2, AND(F124&lt;1000, F124&gt;=0)), 0))))</f>
        <v>0</v>
      </c>
      <c r="H158" s="76">
        <f t="shared" si="52"/>
        <v>0</v>
      </c>
      <c r="I158" s="75"/>
      <c r="J158" s="78">
        <f>+RESIDENTIAL!$F$52</f>
        <v>8.8999999999999996E-2</v>
      </c>
      <c r="K158" s="77">
        <f>$G158</f>
        <v>0</v>
      </c>
      <c r="L158" s="76">
        <f t="shared" si="53"/>
        <v>0</v>
      </c>
      <c r="M158" s="75"/>
      <c r="N158" s="81">
        <f t="shared" si="44"/>
        <v>0</v>
      </c>
      <c r="O158" s="102" t="str">
        <f t="shared" si="54"/>
        <v/>
      </c>
    </row>
    <row r="159" spans="2:55" x14ac:dyDescent="0.3">
      <c r="B159" s="183" t="s">
        <v>63</v>
      </c>
      <c r="C159" s="24"/>
      <c r="D159" s="85" t="s">
        <v>7</v>
      </c>
      <c r="E159" s="79"/>
      <c r="F159" s="78">
        <f>+RESIDENTIAL!$F$54</f>
        <v>0.1164</v>
      </c>
      <c r="G159" s="77"/>
      <c r="H159" s="76">
        <f t="shared" si="52"/>
        <v>0</v>
      </c>
      <c r="I159" s="75"/>
      <c r="J159" s="78">
        <f>+RESIDENTIAL!$F$53</f>
        <v>0.1164</v>
      </c>
      <c r="K159" s="77">
        <f t="shared" ref="K159:K160" si="55">$G159</f>
        <v>0</v>
      </c>
      <c r="L159" s="76">
        <f t="shared" si="53"/>
        <v>0</v>
      </c>
      <c r="M159" s="75"/>
      <c r="N159" s="81">
        <f t="shared" si="44"/>
        <v>0</v>
      </c>
      <c r="O159" s="102" t="str">
        <f t="shared" si="54"/>
        <v/>
      </c>
    </row>
    <row r="160" spans="2:55" ht="15" thickBot="1" x14ac:dyDescent="0.35">
      <c r="B160" s="183" t="s">
        <v>64</v>
      </c>
      <c r="C160" s="24"/>
      <c r="D160" s="85" t="s">
        <v>7</v>
      </c>
      <c r="E160" s="79"/>
      <c r="F160" s="78">
        <f>+RESIDENTIAL!$F$54</f>
        <v>0.1164</v>
      </c>
      <c r="G160" s="77"/>
      <c r="H160" s="76">
        <f t="shared" si="52"/>
        <v>0</v>
      </c>
      <c r="I160" s="75"/>
      <c r="J160" s="78">
        <f>+RESIDENTIAL!$F$54</f>
        <v>0.1164</v>
      </c>
      <c r="K160" s="77">
        <f t="shared" si="55"/>
        <v>0</v>
      </c>
      <c r="L160" s="76">
        <f t="shared" si="53"/>
        <v>0</v>
      </c>
      <c r="M160" s="75"/>
      <c r="N160" s="81">
        <f t="shared" si="44"/>
        <v>0</v>
      </c>
      <c r="O160" s="102" t="str">
        <f t="shared" si="54"/>
        <v/>
      </c>
    </row>
    <row r="161" spans="2:18" ht="15" thickBot="1" x14ac:dyDescent="0.35">
      <c r="B161" s="73"/>
      <c r="C161" s="71"/>
      <c r="D161" s="72"/>
      <c r="E161" s="71"/>
      <c r="F161" s="42"/>
      <c r="G161" s="70"/>
      <c r="H161" s="40"/>
      <c r="I161" s="68"/>
      <c r="J161" s="42"/>
      <c r="K161" s="69"/>
      <c r="L161" s="40"/>
      <c r="M161" s="68"/>
      <c r="N161" s="67"/>
      <c r="O161" s="7"/>
    </row>
    <row r="162" spans="2:18" x14ac:dyDescent="0.3">
      <c r="B162" s="66" t="s">
        <v>3</v>
      </c>
      <c r="C162" s="53"/>
      <c r="D162" s="53"/>
      <c r="E162" s="53"/>
      <c r="F162" s="65"/>
      <c r="G162" s="64"/>
      <c r="H162" s="61">
        <f>SUM(H150:H156,H149)</f>
        <v>61.840590400000004</v>
      </c>
      <c r="I162" s="63"/>
      <c r="J162" s="62"/>
      <c r="K162" s="62"/>
      <c r="L162" s="146">
        <f>SUM(L150:L156,L149)</f>
        <v>66.156464800000009</v>
      </c>
      <c r="M162" s="60"/>
      <c r="N162" s="199">
        <f>L162-H162</f>
        <v>4.3158744000000056</v>
      </c>
      <c r="O162" s="200">
        <f t="shared" ref="O162:O165" si="56">IF(OR(H162=0,L162=0),"",(N162/H162))</f>
        <v>6.9790316878992883E-2</v>
      </c>
      <c r="R162" s="160"/>
    </row>
    <row r="163" spans="2:18" x14ac:dyDescent="0.3">
      <c r="B163" s="66" t="s">
        <v>65</v>
      </c>
      <c r="C163" s="53"/>
      <c r="D163" s="53"/>
      <c r="E163" s="53"/>
      <c r="F163" s="56">
        <v>-0.08</v>
      </c>
      <c r="G163" s="64"/>
      <c r="H163" s="55">
        <f>+H162*F163</f>
        <v>-4.9472472320000005</v>
      </c>
      <c r="I163" s="63"/>
      <c r="J163" s="56">
        <v>-0.08</v>
      </c>
      <c r="K163" s="64"/>
      <c r="L163" s="54">
        <f>+L162*J163</f>
        <v>-5.2925171840000012</v>
      </c>
      <c r="M163" s="60"/>
      <c r="N163" s="54">
        <f>L163-H163</f>
        <v>-0.34526995200000066</v>
      </c>
      <c r="O163" s="221">
        <f t="shared" si="56"/>
        <v>6.9790316878992925E-2</v>
      </c>
    </row>
    <row r="164" spans="2:18" x14ac:dyDescent="0.3">
      <c r="B164" s="58" t="s">
        <v>1</v>
      </c>
      <c r="C164" s="53"/>
      <c r="D164" s="53"/>
      <c r="E164" s="53"/>
      <c r="F164" s="57">
        <v>0.13</v>
      </c>
      <c r="G164" s="52"/>
      <c r="H164" s="55">
        <f>H162*F164</f>
        <v>8.039276752000001</v>
      </c>
      <c r="I164" s="51"/>
      <c r="J164" s="56">
        <v>0.13</v>
      </c>
      <c r="K164" s="51"/>
      <c r="L164" s="54">
        <f>L162*J164</f>
        <v>8.6003404240000023</v>
      </c>
      <c r="M164" s="50"/>
      <c r="N164" s="54">
        <f>L164-H164</f>
        <v>0.56106367200000129</v>
      </c>
      <c r="O164" s="221">
        <f t="shared" si="56"/>
        <v>6.9790316878992953E-2</v>
      </c>
    </row>
    <row r="165" spans="2:18" ht="15" thickBot="1" x14ac:dyDescent="0.35">
      <c r="B165" s="347" t="s">
        <v>66</v>
      </c>
      <c r="C165" s="347"/>
      <c r="D165" s="347"/>
      <c r="E165" s="49"/>
      <c r="F165" s="48"/>
      <c r="G165" s="47"/>
      <c r="H165" s="46">
        <f>SUM(H162:H164)</f>
        <v>64.932619920000008</v>
      </c>
      <c r="I165" s="45"/>
      <c r="J165" s="45"/>
      <c r="K165" s="45"/>
      <c r="L165" s="43">
        <f>SUM(L162:L164)</f>
        <v>69.464288040000014</v>
      </c>
      <c r="M165" s="44"/>
      <c r="N165" s="43">
        <f>L165-H165</f>
        <v>4.5316681200000062</v>
      </c>
      <c r="O165" s="222">
        <f t="shared" si="56"/>
        <v>6.9790316878992883E-2</v>
      </c>
    </row>
    <row r="166" spans="2:18" ht="15" thickBot="1" x14ac:dyDescent="0.35">
      <c r="B166" s="18"/>
      <c r="C166" s="16"/>
      <c r="D166" s="17"/>
      <c r="E166" s="16"/>
      <c r="F166" s="42"/>
      <c r="G166" s="11"/>
      <c r="H166" s="40"/>
      <c r="I166" s="9"/>
      <c r="J166" s="42"/>
      <c r="K166" s="41"/>
      <c r="L166" s="189"/>
      <c r="M166" s="9"/>
      <c r="N166" s="39"/>
      <c r="O166" s="7"/>
    </row>
    <row r="167" spans="2:18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5"/>
      <c r="M167" s="1"/>
      <c r="N167" s="1"/>
      <c r="O167" s="1"/>
    </row>
    <row r="168" spans="2:18" x14ac:dyDescent="0.3">
      <c r="B168" s="4" t="s">
        <v>0</v>
      </c>
      <c r="C168" s="1"/>
      <c r="D168" s="1"/>
      <c r="E168" s="1"/>
      <c r="F168" s="3">
        <v>3.7600000000000001E-2</v>
      </c>
      <c r="G168" s="1"/>
      <c r="H168" s="1"/>
      <c r="I168" s="1"/>
      <c r="J168" s="3">
        <v>3.7600000000000001E-2</v>
      </c>
      <c r="K168" s="1"/>
      <c r="L168" s="1"/>
      <c r="M168" s="1"/>
      <c r="N168" s="1"/>
      <c r="O168" s="1"/>
    </row>
    <row r="170" spans="2:18" ht="17.399999999999999" x14ac:dyDescent="0.3">
      <c r="B170" s="348" t="s">
        <v>34</v>
      </c>
      <c r="C170" s="348"/>
      <c r="D170" s="348"/>
      <c r="E170" s="348"/>
      <c r="F170" s="348"/>
      <c r="G170" s="348"/>
      <c r="H170" s="348"/>
      <c r="I170" s="348"/>
      <c r="J170" s="348"/>
      <c r="K170" s="348"/>
      <c r="L170" s="348"/>
      <c r="M170" s="348"/>
      <c r="N170" s="348"/>
      <c r="O170" s="348"/>
    </row>
    <row r="171" spans="2:18" ht="17.399999999999999" x14ac:dyDescent="0.3">
      <c r="B171" s="348" t="s">
        <v>33</v>
      </c>
      <c r="C171" s="348"/>
      <c r="D171" s="348"/>
      <c r="E171" s="348"/>
      <c r="F171" s="348"/>
      <c r="G171" s="348"/>
      <c r="H171" s="348"/>
      <c r="I171" s="348"/>
      <c r="J171" s="348"/>
      <c r="K171" s="348"/>
      <c r="L171" s="348"/>
      <c r="M171" s="348"/>
      <c r="N171" s="348"/>
      <c r="O171" s="348"/>
    </row>
    <row r="172" spans="2:18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39"/>
      <c r="M172" s="239"/>
      <c r="N172" s="239"/>
      <c r="O172" s="239"/>
    </row>
    <row r="173" spans="2:18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39"/>
      <c r="M173" s="239"/>
      <c r="N173" s="239"/>
      <c r="O173" s="239"/>
    </row>
    <row r="174" spans="2:18" ht="15.6" x14ac:dyDescent="0.3">
      <c r="B174" s="128" t="s">
        <v>32</v>
      </c>
      <c r="C174" s="1"/>
      <c r="D174" s="349" t="s">
        <v>62</v>
      </c>
      <c r="E174" s="349"/>
      <c r="F174" s="349"/>
      <c r="G174" s="349"/>
      <c r="H174" s="349"/>
      <c r="I174" s="349"/>
      <c r="J174" s="349"/>
      <c r="K174" s="349"/>
      <c r="L174" s="349"/>
      <c r="M174" s="349"/>
      <c r="N174" s="349"/>
      <c r="O174" s="349"/>
    </row>
    <row r="175" spans="2:18" ht="15.6" x14ac:dyDescent="0.3">
      <c r="B175" s="126"/>
      <c r="C175" s="1"/>
      <c r="D175" s="125"/>
      <c r="E175" s="125"/>
      <c r="F175" s="125"/>
      <c r="G175" s="228"/>
      <c r="H175" s="228"/>
      <c r="I175" s="228"/>
      <c r="J175" s="228"/>
      <c r="K175" s="228"/>
      <c r="L175" s="228"/>
      <c r="M175" s="228"/>
      <c r="N175" s="228"/>
      <c r="O175" s="228"/>
    </row>
    <row r="176" spans="2:18" ht="15.6" x14ac:dyDescent="0.3">
      <c r="B176" s="128" t="s">
        <v>31</v>
      </c>
      <c r="C176" s="1"/>
      <c r="D176" s="127" t="s">
        <v>30</v>
      </c>
      <c r="E176" s="125"/>
      <c r="F176" s="194" t="s">
        <v>94</v>
      </c>
      <c r="G176" s="228"/>
      <c r="H176" s="229"/>
      <c r="I176" s="228"/>
      <c r="J176" s="224"/>
      <c r="K176" s="228"/>
      <c r="L176" s="229"/>
      <c r="M176" s="228"/>
      <c r="N176" s="230"/>
      <c r="O176" s="231"/>
    </row>
    <row r="177" spans="2:15" ht="15.6" x14ac:dyDescent="0.3">
      <c r="B177" s="126"/>
      <c r="C177" s="1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</row>
    <row r="178" spans="2:15" x14ac:dyDescent="0.3">
      <c r="B178" s="2"/>
      <c r="C178" s="1"/>
      <c r="D178" s="4" t="s">
        <v>29</v>
      </c>
      <c r="E178" s="4"/>
      <c r="F178" s="124">
        <v>198</v>
      </c>
      <c r="G178" s="4" t="s">
        <v>28</v>
      </c>
      <c r="H178" s="1"/>
      <c r="I178" s="1"/>
      <c r="J178" s="1"/>
      <c r="K178" s="1"/>
      <c r="L178" s="1"/>
      <c r="M178" s="1"/>
      <c r="N178" s="1"/>
      <c r="O178" s="1"/>
    </row>
    <row r="179" spans="2:15" x14ac:dyDescent="0.3"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5"/>
      <c r="M179" s="1"/>
      <c r="N179" s="1"/>
      <c r="O179" s="1"/>
    </row>
    <row r="180" spans="2:15" x14ac:dyDescent="0.3">
      <c r="B180" s="2"/>
      <c r="C180" s="1"/>
      <c r="D180" s="123"/>
      <c r="E180" s="123"/>
      <c r="F180" s="350" t="s">
        <v>87</v>
      </c>
      <c r="G180" s="351"/>
      <c r="H180" s="352"/>
      <c r="I180" s="1"/>
      <c r="J180" s="353" t="s">
        <v>93</v>
      </c>
      <c r="K180" s="354"/>
      <c r="L180" s="355"/>
      <c r="M180" s="1"/>
      <c r="N180" s="350" t="s">
        <v>27</v>
      </c>
      <c r="O180" s="352"/>
    </row>
    <row r="181" spans="2:15" x14ac:dyDescent="0.3">
      <c r="B181" s="2"/>
      <c r="C181" s="1"/>
      <c r="D181" s="341" t="s">
        <v>26</v>
      </c>
      <c r="E181" s="119"/>
      <c r="F181" s="122" t="s">
        <v>25</v>
      </c>
      <c r="G181" s="122" t="s">
        <v>24</v>
      </c>
      <c r="H181" s="120" t="s">
        <v>23</v>
      </c>
      <c r="I181" s="1"/>
      <c r="J181" s="214" t="s">
        <v>25</v>
      </c>
      <c r="K181" s="121" t="s">
        <v>24</v>
      </c>
      <c r="L181" s="120" t="s">
        <v>23</v>
      </c>
      <c r="M181" s="1"/>
      <c r="N181" s="343" t="s">
        <v>22</v>
      </c>
      <c r="O181" s="345" t="s">
        <v>21</v>
      </c>
    </row>
    <row r="182" spans="2:15" x14ac:dyDescent="0.3">
      <c r="B182" s="2"/>
      <c r="C182" s="1"/>
      <c r="D182" s="342"/>
      <c r="E182" s="119"/>
      <c r="F182" s="118" t="s">
        <v>20</v>
      </c>
      <c r="G182" s="118"/>
      <c r="H182" s="117" t="s">
        <v>20</v>
      </c>
      <c r="I182" s="1"/>
      <c r="J182" s="215" t="s">
        <v>20</v>
      </c>
      <c r="K182" s="117"/>
      <c r="L182" s="117" t="s">
        <v>20</v>
      </c>
      <c r="M182" s="1"/>
      <c r="N182" s="344"/>
      <c r="O182" s="346"/>
    </row>
    <row r="183" spans="2:15" x14ac:dyDescent="0.3">
      <c r="B183" s="53" t="s">
        <v>57</v>
      </c>
      <c r="C183" s="53"/>
      <c r="D183" s="85" t="s">
        <v>41</v>
      </c>
      <c r="E183" s="84"/>
      <c r="F183" s="139">
        <v>26.8</v>
      </c>
      <c r="G183" s="88">
        <v>1</v>
      </c>
      <c r="H183" s="103">
        <f t="shared" ref="H183:H192" si="57">G183*F183</f>
        <v>26.8</v>
      </c>
      <c r="I183" s="82"/>
      <c r="J183" s="139">
        <f>+'[3]2019 Dx, Tx, Rate Riders'!$B$6</f>
        <v>30.58</v>
      </c>
      <c r="K183" s="87">
        <v>1</v>
      </c>
      <c r="L183" s="103">
        <f t="shared" ref="L183" si="58">K183*J183</f>
        <v>30.58</v>
      </c>
      <c r="M183" s="82"/>
      <c r="N183" s="81">
        <f t="shared" ref="N183" si="59">L183-H183</f>
        <v>3.7799999999999976</v>
      </c>
      <c r="O183" s="102">
        <f>IF(OR(H183=0,L183=0),"",(N183/H183))</f>
        <v>0.14104477611940289</v>
      </c>
    </row>
    <row r="184" spans="2:15" x14ac:dyDescent="0.3">
      <c r="B184" s="177" t="s">
        <v>74</v>
      </c>
      <c r="C184" s="53"/>
      <c r="D184" s="85" t="s">
        <v>41</v>
      </c>
      <c r="E184" s="84"/>
      <c r="F184" s="139">
        <v>-0.19</v>
      </c>
      <c r="G184" s="88">
        <v>1</v>
      </c>
      <c r="H184" s="103">
        <f t="shared" si="57"/>
        <v>-0.19</v>
      </c>
      <c r="I184" s="82"/>
      <c r="J184" s="330"/>
      <c r="K184" s="88">
        <v>1</v>
      </c>
      <c r="L184" s="103">
        <f>K184*J184</f>
        <v>0</v>
      </c>
      <c r="M184" s="82"/>
      <c r="N184" s="81">
        <f>L184-H184</f>
        <v>0.19</v>
      </c>
      <c r="O184" s="102" t="str">
        <f>IF(OR(H184=0,L184=0),"",(N184/H184))</f>
        <v/>
      </c>
    </row>
    <row r="185" spans="2:15" x14ac:dyDescent="0.3">
      <c r="B185" s="177" t="s">
        <v>75</v>
      </c>
      <c r="C185" s="53"/>
      <c r="D185" s="85" t="s">
        <v>41</v>
      </c>
      <c r="E185" s="84"/>
      <c r="F185" s="139">
        <v>-0.59</v>
      </c>
      <c r="G185" s="88">
        <v>1</v>
      </c>
      <c r="H185" s="103">
        <f t="shared" si="57"/>
        <v>-0.59</v>
      </c>
      <c r="I185" s="82"/>
      <c r="J185" s="331"/>
      <c r="K185" s="88">
        <v>1</v>
      </c>
      <c r="L185" s="103">
        <f t="shared" ref="L185:L192" si="60">K185*J185</f>
        <v>0</v>
      </c>
      <c r="M185" s="82"/>
      <c r="N185" s="81">
        <f t="shared" ref="N185:N214" si="61">L185-H185</f>
        <v>0.59</v>
      </c>
      <c r="O185" s="102" t="str">
        <f t="shared" ref="O185:O190" si="62">IF(OR(H185=0,L185=0),"",(N185/H185))</f>
        <v/>
      </c>
    </row>
    <row r="186" spans="2:15" x14ac:dyDescent="0.3">
      <c r="B186" s="177" t="s">
        <v>76</v>
      </c>
      <c r="C186" s="53"/>
      <c r="D186" s="85" t="s">
        <v>41</v>
      </c>
      <c r="E186" s="84"/>
      <c r="F186" s="139">
        <v>0.04</v>
      </c>
      <c r="G186" s="88">
        <v>1</v>
      </c>
      <c r="H186" s="103">
        <f t="shared" si="57"/>
        <v>0.04</v>
      </c>
      <c r="I186" s="82"/>
      <c r="J186" s="330">
        <v>0.04</v>
      </c>
      <c r="K186" s="88">
        <v>1</v>
      </c>
      <c r="L186" s="103">
        <f t="shared" si="60"/>
        <v>0.04</v>
      </c>
      <c r="M186" s="82"/>
      <c r="N186" s="81">
        <f t="shared" si="61"/>
        <v>0</v>
      </c>
      <c r="O186" s="102">
        <f t="shared" si="62"/>
        <v>0</v>
      </c>
    </row>
    <row r="187" spans="2:15" x14ac:dyDescent="0.3">
      <c r="B187" s="177" t="s">
        <v>77</v>
      </c>
      <c r="C187" s="53"/>
      <c r="D187" s="85" t="s">
        <v>41</v>
      </c>
      <c r="E187" s="84"/>
      <c r="F187" s="139">
        <v>0.01</v>
      </c>
      <c r="G187" s="88">
        <v>1</v>
      </c>
      <c r="H187" s="103">
        <f t="shared" si="57"/>
        <v>0.01</v>
      </c>
      <c r="I187" s="82"/>
      <c r="J187" s="330">
        <v>0.01</v>
      </c>
      <c r="K187" s="88">
        <v>1</v>
      </c>
      <c r="L187" s="103">
        <f t="shared" si="60"/>
        <v>0.01</v>
      </c>
      <c r="M187" s="82"/>
      <c r="N187" s="81">
        <f t="shared" si="61"/>
        <v>0</v>
      </c>
      <c r="O187" s="102">
        <f t="shared" si="62"/>
        <v>0</v>
      </c>
    </row>
    <row r="188" spans="2:15" x14ac:dyDescent="0.3">
      <c r="B188" s="177" t="s">
        <v>78</v>
      </c>
      <c r="C188" s="53"/>
      <c r="D188" s="85" t="s">
        <v>41</v>
      </c>
      <c r="E188" s="84"/>
      <c r="F188" s="139">
        <v>0.18</v>
      </c>
      <c r="G188" s="88">
        <v>1</v>
      </c>
      <c r="H188" s="103">
        <f t="shared" si="57"/>
        <v>0.18</v>
      </c>
      <c r="I188" s="82"/>
      <c r="J188" s="330">
        <v>0.18</v>
      </c>
      <c r="K188" s="88">
        <v>1</v>
      </c>
      <c r="L188" s="103">
        <f t="shared" si="60"/>
        <v>0.18</v>
      </c>
      <c r="M188" s="82"/>
      <c r="N188" s="81">
        <f t="shared" si="61"/>
        <v>0</v>
      </c>
      <c r="O188" s="102">
        <f t="shared" si="62"/>
        <v>0</v>
      </c>
    </row>
    <row r="189" spans="2:15" x14ac:dyDescent="0.3">
      <c r="B189" s="84" t="s">
        <v>79</v>
      </c>
      <c r="C189" s="84"/>
      <c r="D189" s="85" t="s">
        <v>41</v>
      </c>
      <c r="E189" s="84"/>
      <c r="F189" s="139">
        <v>0.19</v>
      </c>
      <c r="G189" s="88">
        <v>1</v>
      </c>
      <c r="H189" s="103">
        <f t="shared" si="57"/>
        <v>0.19</v>
      </c>
      <c r="I189" s="105"/>
      <c r="J189" s="330">
        <v>0.19</v>
      </c>
      <c r="K189" s="87">
        <v>1</v>
      </c>
      <c r="L189" s="178">
        <f t="shared" si="60"/>
        <v>0.19</v>
      </c>
      <c r="M189" s="105"/>
      <c r="N189" s="179">
        <f t="shared" si="61"/>
        <v>0</v>
      </c>
      <c r="O189" s="180">
        <f t="shared" si="62"/>
        <v>0</v>
      </c>
    </row>
    <row r="190" spans="2:15" x14ac:dyDescent="0.3">
      <c r="B190" s="84" t="s">
        <v>80</v>
      </c>
      <c r="C190" s="84"/>
      <c r="D190" s="85" t="s">
        <v>41</v>
      </c>
      <c r="E190" s="84"/>
      <c r="F190" s="139">
        <v>0.09</v>
      </c>
      <c r="G190" s="88">
        <v>1</v>
      </c>
      <c r="H190" s="103">
        <f t="shared" si="57"/>
        <v>0.09</v>
      </c>
      <c r="I190" s="105"/>
      <c r="J190" s="330">
        <v>0.09</v>
      </c>
      <c r="K190" s="87">
        <v>1</v>
      </c>
      <c r="L190" s="178">
        <f t="shared" si="60"/>
        <v>0.09</v>
      </c>
      <c r="M190" s="105"/>
      <c r="N190" s="179">
        <f t="shared" si="61"/>
        <v>0</v>
      </c>
      <c r="O190" s="180">
        <f t="shared" si="62"/>
        <v>0</v>
      </c>
    </row>
    <row r="191" spans="2:15" x14ac:dyDescent="0.3">
      <c r="B191" s="240" t="s">
        <v>19</v>
      </c>
      <c r="C191" s="53"/>
      <c r="D191" s="85" t="s">
        <v>7</v>
      </c>
      <c r="E191" s="84"/>
      <c r="F191" s="140">
        <v>1.627E-2</v>
      </c>
      <c r="G191" s="145">
        <f>F178</f>
        <v>198</v>
      </c>
      <c r="H191" s="103">
        <f t="shared" si="57"/>
        <v>3.22146</v>
      </c>
      <c r="I191" s="82"/>
      <c r="J191" s="140">
        <f>+'[3]2019 Dx, Tx, Rate Riders'!$C$6</f>
        <v>8.4600000000000005E-3</v>
      </c>
      <c r="K191" s="145">
        <f>+F178</f>
        <v>198</v>
      </c>
      <c r="L191" s="103">
        <f t="shared" si="60"/>
        <v>1.6750800000000001</v>
      </c>
      <c r="M191" s="82"/>
      <c r="N191" s="81">
        <f t="shared" si="61"/>
        <v>-1.5463799999999999</v>
      </c>
      <c r="O191" s="102">
        <f>IF(OR(H191=0,L191=0),"",(N191/H191))</f>
        <v>-0.48002458512599872</v>
      </c>
    </row>
    <row r="192" spans="2:15" x14ac:dyDescent="0.3">
      <c r="B192" s="238" t="s">
        <v>99</v>
      </c>
      <c r="C192" s="53"/>
      <c r="D192" s="85" t="s">
        <v>7</v>
      </c>
      <c r="E192" s="84"/>
      <c r="F192" s="140">
        <v>6.8000000000000005E-4</v>
      </c>
      <c r="G192" s="170">
        <f>+F178</f>
        <v>198</v>
      </c>
      <c r="H192" s="103">
        <f t="shared" si="57"/>
        <v>0.13464000000000001</v>
      </c>
      <c r="I192" s="82"/>
      <c r="J192" s="318">
        <v>1.2600000000000001E-3</v>
      </c>
      <c r="K192" s="145">
        <f>+F178</f>
        <v>198</v>
      </c>
      <c r="L192" s="103">
        <f t="shared" si="60"/>
        <v>0.24948000000000001</v>
      </c>
      <c r="M192" s="82"/>
      <c r="N192" s="81">
        <f t="shared" si="61"/>
        <v>0.11484</v>
      </c>
      <c r="O192" s="102">
        <f t="shared" ref="O192" si="63">IF(OR(H192=0,L192=0),"",(N192/H192))</f>
        <v>0.8529411764705882</v>
      </c>
    </row>
    <row r="193" spans="2:18" x14ac:dyDescent="0.3">
      <c r="B193" s="116" t="s">
        <v>18</v>
      </c>
      <c r="C193" s="100"/>
      <c r="D193" s="115"/>
      <c r="E193" s="100"/>
      <c r="F193" s="114"/>
      <c r="G193" s="113"/>
      <c r="H193" s="184">
        <f>SUM(H183:H192)</f>
        <v>29.886100000000003</v>
      </c>
      <c r="I193" s="107"/>
      <c r="J193" s="319"/>
      <c r="K193" s="150"/>
      <c r="L193" s="184">
        <f>SUM(L183:L192)</f>
        <v>33.014559999999996</v>
      </c>
      <c r="M193" s="107"/>
      <c r="N193" s="93">
        <f t="shared" si="61"/>
        <v>3.1284599999999934</v>
      </c>
      <c r="O193" s="92">
        <f>IF(OR(H193=0, L193=0),"",(N193/H193))</f>
        <v>0.10467943291362851</v>
      </c>
    </row>
    <row r="194" spans="2:18" x14ac:dyDescent="0.3">
      <c r="B194" s="86" t="s">
        <v>17</v>
      </c>
      <c r="C194" s="53"/>
      <c r="D194" s="85" t="s">
        <v>7</v>
      </c>
      <c r="E194" s="84"/>
      <c r="F194" s="78">
        <f>+RESIDENTIAL!$F$54</f>
        <v>0.1164</v>
      </c>
      <c r="G194" s="144">
        <f>$F178*(1+F222)-$F178</f>
        <v>7.444800000000015</v>
      </c>
      <c r="H194" s="142">
        <f t="shared" ref="H194:H199" si="64">G194*F194</f>
        <v>0.8665747200000018</v>
      </c>
      <c r="I194" s="82"/>
      <c r="J194" s="332">
        <v>0.1164</v>
      </c>
      <c r="K194" s="144">
        <f>$F178*(1+J222)-$F178</f>
        <v>7.444800000000015</v>
      </c>
      <c r="L194" s="142">
        <f>K194*J194</f>
        <v>0.8665747200000018</v>
      </c>
      <c r="M194" s="82"/>
      <c r="N194" s="81">
        <f t="shared" si="61"/>
        <v>0</v>
      </c>
      <c r="O194" s="102">
        <f t="shared" ref="O194:O199" si="65">IF(OR(H194=0,L194=0),"",(N194/H194))</f>
        <v>0</v>
      </c>
    </row>
    <row r="195" spans="2:18" x14ac:dyDescent="0.3">
      <c r="B195" s="86" t="s">
        <v>95</v>
      </c>
      <c r="C195" s="53"/>
      <c r="D195" s="85" t="s">
        <v>7</v>
      </c>
      <c r="E195" s="84"/>
      <c r="F195" s="232">
        <f>+RESIDENTIAL!$F$198</f>
        <v>-4.4380000000000003E-2</v>
      </c>
      <c r="G195" s="144">
        <f>+G194</f>
        <v>7.444800000000015</v>
      </c>
      <c r="H195" s="142">
        <f t="shared" si="64"/>
        <v>-0.33040022400000069</v>
      </c>
      <c r="I195" s="82"/>
      <c r="J195" s="313">
        <v>-4.4380000000000003E-2</v>
      </c>
      <c r="K195" s="192">
        <f>+G195</f>
        <v>7.444800000000015</v>
      </c>
      <c r="L195" s="142">
        <f>K195*J195</f>
        <v>-0.33040022400000069</v>
      </c>
      <c r="M195" s="82"/>
      <c r="N195" s="81">
        <f t="shared" si="61"/>
        <v>0</v>
      </c>
      <c r="O195" s="102">
        <f t="shared" si="65"/>
        <v>0</v>
      </c>
    </row>
    <row r="196" spans="2:18" x14ac:dyDescent="0.3">
      <c r="B196" s="238" t="s">
        <v>96</v>
      </c>
      <c r="C196" s="84"/>
      <c r="D196" s="85" t="s">
        <v>7</v>
      </c>
      <c r="E196" s="84"/>
      <c r="F196" s="232">
        <v>-3.9199999999999999E-3</v>
      </c>
      <c r="G196" s="170">
        <f>+F178</f>
        <v>198</v>
      </c>
      <c r="H196" s="142">
        <f t="shared" si="64"/>
        <v>-0.77615999999999996</v>
      </c>
      <c r="I196" s="105"/>
      <c r="J196" s="318">
        <v>-5.4000000000000001E-4</v>
      </c>
      <c r="K196" s="168">
        <f>+F178</f>
        <v>198</v>
      </c>
      <c r="L196" s="142">
        <f t="shared" ref="L196:L198" si="66">K196*J196</f>
        <v>-0.10692</v>
      </c>
      <c r="M196" s="105"/>
      <c r="N196" s="81">
        <f t="shared" si="61"/>
        <v>0.66923999999999995</v>
      </c>
      <c r="O196" s="223">
        <f t="shared" si="65"/>
        <v>-0.86224489795918369</v>
      </c>
    </row>
    <row r="197" spans="2:18" x14ac:dyDescent="0.3">
      <c r="B197" s="238" t="s">
        <v>97</v>
      </c>
      <c r="C197" s="84"/>
      <c r="D197" s="85" t="s">
        <v>7</v>
      </c>
      <c r="E197" s="84"/>
      <c r="F197" s="232">
        <v>6.9999999999999994E-5</v>
      </c>
      <c r="G197" s="170">
        <f>+F178</f>
        <v>198</v>
      </c>
      <c r="H197" s="142">
        <f t="shared" si="64"/>
        <v>1.3859999999999999E-2</v>
      </c>
      <c r="I197" s="105"/>
      <c r="J197" s="318">
        <v>3.0000000000000001E-5</v>
      </c>
      <c r="K197" s="168">
        <f>+F178</f>
        <v>198</v>
      </c>
      <c r="L197" s="142">
        <f t="shared" si="66"/>
        <v>5.94E-3</v>
      </c>
      <c r="M197" s="105"/>
      <c r="N197" s="81">
        <f t="shared" si="61"/>
        <v>-7.92E-3</v>
      </c>
      <c r="O197" s="223">
        <f t="shared" si="65"/>
        <v>-0.57142857142857151</v>
      </c>
    </row>
    <row r="198" spans="2:18" x14ac:dyDescent="0.3">
      <c r="B198" s="238" t="s">
        <v>98</v>
      </c>
      <c r="C198" s="84"/>
      <c r="D198" s="85" t="s">
        <v>7</v>
      </c>
      <c r="E198" s="84"/>
      <c r="F198" s="232">
        <v>-1.1199999999999999E-3</v>
      </c>
      <c r="G198" s="170">
        <f>+F178</f>
        <v>198</v>
      </c>
      <c r="H198" s="142">
        <f t="shared" si="64"/>
        <v>-0.22175999999999998</v>
      </c>
      <c r="I198" s="105"/>
      <c r="J198" s="318">
        <v>6.8000000000000005E-4</v>
      </c>
      <c r="K198" s="168">
        <f>+F178</f>
        <v>198</v>
      </c>
      <c r="L198" s="142">
        <f t="shared" si="66"/>
        <v>0.13464000000000001</v>
      </c>
      <c r="M198" s="105"/>
      <c r="N198" s="81">
        <f t="shared" si="61"/>
        <v>0.35639999999999999</v>
      </c>
      <c r="O198" s="102">
        <f t="shared" si="65"/>
        <v>-1.6071428571428572</v>
      </c>
    </row>
    <row r="199" spans="2:18" x14ac:dyDescent="0.3">
      <c r="B199" s="84" t="s">
        <v>92</v>
      </c>
      <c r="C199" s="53"/>
      <c r="D199" s="85" t="s">
        <v>41</v>
      </c>
      <c r="E199" s="84"/>
      <c r="F199" s="289">
        <v>0.56000000000000005</v>
      </c>
      <c r="G199" s="145">
        <v>1</v>
      </c>
      <c r="H199" s="142">
        <f t="shared" si="64"/>
        <v>0.56000000000000005</v>
      </c>
      <c r="I199" s="82"/>
      <c r="J199" s="321">
        <v>0.56000000000000005</v>
      </c>
      <c r="K199" s="87">
        <v>1</v>
      </c>
      <c r="L199" s="142">
        <f>K199*J199</f>
        <v>0.56000000000000005</v>
      </c>
      <c r="M199" s="82"/>
      <c r="N199" s="81">
        <f t="shared" si="61"/>
        <v>0</v>
      </c>
      <c r="O199" s="102">
        <f t="shared" si="65"/>
        <v>0</v>
      </c>
    </row>
    <row r="200" spans="2:18" x14ac:dyDescent="0.3">
      <c r="B200" s="101" t="s">
        <v>16</v>
      </c>
      <c r="C200" s="110"/>
      <c r="D200" s="110"/>
      <c r="E200" s="110"/>
      <c r="F200" s="109"/>
      <c r="G200" s="98"/>
      <c r="H200" s="95">
        <f>SUM(H194:H199)+H193</f>
        <v>29.998214496000003</v>
      </c>
      <c r="I200" s="107"/>
      <c r="J200" s="322"/>
      <c r="K200" s="108"/>
      <c r="L200" s="95">
        <f>SUM(L194:L199)+L193</f>
        <v>34.144394495999997</v>
      </c>
      <c r="M200" s="107"/>
      <c r="N200" s="93">
        <f t="shared" si="61"/>
        <v>4.146179999999994</v>
      </c>
      <c r="O200" s="92">
        <f>IF(OR(H200=0,L200=0),"",(N200/H200))</f>
        <v>0.13821422606844985</v>
      </c>
    </row>
    <row r="201" spans="2:18" x14ac:dyDescent="0.3">
      <c r="B201" s="82" t="s">
        <v>81</v>
      </c>
      <c r="C201" s="82"/>
      <c r="D201" s="85" t="s">
        <v>7</v>
      </c>
      <c r="E201" s="105"/>
      <c r="F201" s="141">
        <v>7.5900000000000004E-3</v>
      </c>
      <c r="G201" s="90">
        <f>$F178*(1+F222)</f>
        <v>205.44480000000001</v>
      </c>
      <c r="H201" s="103">
        <f>G201*F201</f>
        <v>1.5593260320000002</v>
      </c>
      <c r="I201" s="82"/>
      <c r="J201" s="318">
        <v>7.9600000000000001E-3</v>
      </c>
      <c r="K201" s="90">
        <f>$F178*(1+J222)</f>
        <v>205.44480000000001</v>
      </c>
      <c r="L201" s="103">
        <f>K201*J201</f>
        <v>1.6353406080000001</v>
      </c>
      <c r="M201" s="82"/>
      <c r="N201" s="81">
        <f t="shared" si="61"/>
        <v>7.6014575999999945E-2</v>
      </c>
      <c r="O201" s="102">
        <f>IF(OR(H201=0,L201=0),"",(N201/H201))</f>
        <v>4.8748353096179142E-2</v>
      </c>
    </row>
    <row r="202" spans="2:18" x14ac:dyDescent="0.3">
      <c r="B202" s="106" t="s">
        <v>82</v>
      </c>
      <c r="C202" s="82"/>
      <c r="D202" s="85" t="s">
        <v>7</v>
      </c>
      <c r="E202" s="105"/>
      <c r="F202" s="141">
        <v>6.1700000000000001E-3</v>
      </c>
      <c r="G202" s="90">
        <f>G201</f>
        <v>205.44480000000001</v>
      </c>
      <c r="H202" s="103">
        <f>G202*F202</f>
        <v>1.2675944160000001</v>
      </c>
      <c r="I202" s="82"/>
      <c r="J202" s="318">
        <v>7.0299999999999998E-3</v>
      </c>
      <c r="K202" s="90">
        <f>K201</f>
        <v>205.44480000000001</v>
      </c>
      <c r="L202" s="103">
        <f>K202*J202</f>
        <v>1.4442769440000001</v>
      </c>
      <c r="M202" s="82"/>
      <c r="N202" s="81">
        <f t="shared" si="61"/>
        <v>0.17668252799999995</v>
      </c>
      <c r="O202" s="102">
        <f>IF(OR(H202=0,L202=0),"",(N202/H202))</f>
        <v>0.13938411669367903</v>
      </c>
    </row>
    <row r="203" spans="2:18" x14ac:dyDescent="0.3">
      <c r="B203" s="101" t="s">
        <v>13</v>
      </c>
      <c r="C203" s="100"/>
      <c r="D203" s="100"/>
      <c r="E203" s="100"/>
      <c r="F203" s="99"/>
      <c r="G203" s="98"/>
      <c r="H203" s="95">
        <f>SUM(H200:H202)</f>
        <v>32.825134944000006</v>
      </c>
      <c r="I203" s="94"/>
      <c r="J203" s="97"/>
      <c r="K203" s="98"/>
      <c r="L203" s="95">
        <f>SUM(L200:L202)</f>
        <v>37.224012047999999</v>
      </c>
      <c r="M203" s="94"/>
      <c r="N203" s="93">
        <f t="shared" si="61"/>
        <v>4.3988771039999932</v>
      </c>
      <c r="O203" s="92">
        <f>IF(OR(H203=0,L203=0),"",(N203/H203))</f>
        <v>0.13400941417314871</v>
      </c>
      <c r="R203" s="160"/>
    </row>
    <row r="204" spans="2:18" x14ac:dyDescent="0.3">
      <c r="B204" s="91" t="s">
        <v>83</v>
      </c>
      <c r="C204" s="53"/>
      <c r="D204" s="85" t="s">
        <v>7</v>
      </c>
      <c r="E204" s="84"/>
      <c r="F204" s="78">
        <f>+RESIDENTIAL!$F$44</f>
        <v>3.2000000000000002E-3</v>
      </c>
      <c r="G204" s="90">
        <f>+G201</f>
        <v>205.44480000000001</v>
      </c>
      <c r="H204" s="76">
        <f t="shared" ref="H204:H214" si="67">G204*F204</f>
        <v>0.65742336000000012</v>
      </c>
      <c r="I204" s="82"/>
      <c r="J204" s="78">
        <f>+RESIDENTIAL!$F$44</f>
        <v>3.2000000000000002E-3</v>
      </c>
      <c r="K204" s="90">
        <f>+K201</f>
        <v>205.44480000000001</v>
      </c>
      <c r="L204" s="76">
        <f t="shared" ref="L204:L214" si="68">K204*J204</f>
        <v>0.65742336000000012</v>
      </c>
      <c r="M204" s="82"/>
      <c r="N204" s="81">
        <f t="shared" si="61"/>
        <v>0</v>
      </c>
      <c r="O204" s="102">
        <f>IF(OR(H204=0,L204=0),"",(N204/H204))</f>
        <v>0</v>
      </c>
    </row>
    <row r="205" spans="2:18" x14ac:dyDescent="0.3">
      <c r="B205" s="91" t="s">
        <v>84</v>
      </c>
      <c r="C205" s="53"/>
      <c r="D205" s="85" t="s">
        <v>7</v>
      </c>
      <c r="E205" s="84"/>
      <c r="F205" s="78">
        <f>+RESIDENTIAL!$F$45</f>
        <v>2.9999999999999997E-4</v>
      </c>
      <c r="G205" s="90">
        <f>+G201</f>
        <v>205.44480000000001</v>
      </c>
      <c r="H205" s="76">
        <f t="shared" si="67"/>
        <v>6.1633439999999998E-2</v>
      </c>
      <c r="I205" s="82"/>
      <c r="J205" s="78">
        <f>+RESIDENTIAL!$F$45</f>
        <v>2.9999999999999997E-4</v>
      </c>
      <c r="K205" s="90">
        <f>+K201</f>
        <v>205.44480000000001</v>
      </c>
      <c r="L205" s="76">
        <f t="shared" si="68"/>
        <v>6.1633439999999998E-2</v>
      </c>
      <c r="M205" s="82"/>
      <c r="N205" s="81">
        <f t="shared" si="61"/>
        <v>0</v>
      </c>
      <c r="O205" s="102">
        <f t="shared" ref="O205:O214" si="69">IF(OR(H205=0,L205=0),"",(N205/H205))</f>
        <v>0</v>
      </c>
    </row>
    <row r="206" spans="2:18" x14ac:dyDescent="0.3">
      <c r="B206" s="91" t="s">
        <v>85</v>
      </c>
      <c r="C206" s="53"/>
      <c r="D206" s="85" t="s">
        <v>7</v>
      </c>
      <c r="E206" s="84"/>
      <c r="F206" s="78">
        <f>+RESIDENTIAL!$F$46</f>
        <v>4.0000000000000002E-4</v>
      </c>
      <c r="G206" s="90">
        <f>+G201</f>
        <v>205.44480000000001</v>
      </c>
      <c r="H206" s="76">
        <f t="shared" si="67"/>
        <v>8.2177920000000015E-2</v>
      </c>
      <c r="I206" s="82"/>
      <c r="J206" s="78">
        <f>+RESIDENTIAL!$F$46</f>
        <v>4.0000000000000002E-4</v>
      </c>
      <c r="K206" s="90">
        <f>+K201</f>
        <v>205.44480000000001</v>
      </c>
      <c r="L206" s="76">
        <f t="shared" si="68"/>
        <v>8.2177920000000015E-2</v>
      </c>
      <c r="M206" s="82"/>
      <c r="N206" s="81">
        <f t="shared" si="61"/>
        <v>0</v>
      </c>
      <c r="O206" s="102">
        <f t="shared" si="69"/>
        <v>0</v>
      </c>
    </row>
    <row r="207" spans="2:18" x14ac:dyDescent="0.3">
      <c r="B207" s="53" t="s">
        <v>86</v>
      </c>
      <c r="C207" s="53"/>
      <c r="D207" s="85" t="s">
        <v>41</v>
      </c>
      <c r="E207" s="84"/>
      <c r="F207" s="176">
        <f>+RESIDENTIAL!$F$47</f>
        <v>0.25</v>
      </c>
      <c r="G207" s="88">
        <v>1</v>
      </c>
      <c r="H207" s="76">
        <f t="shared" si="67"/>
        <v>0.25</v>
      </c>
      <c r="I207" s="82"/>
      <c r="J207" s="176">
        <f>+RESIDENTIAL!$F$47</f>
        <v>0.25</v>
      </c>
      <c r="K207" s="87">
        <v>1</v>
      </c>
      <c r="L207" s="76">
        <f t="shared" si="68"/>
        <v>0.25</v>
      </c>
      <c r="M207" s="82"/>
      <c r="N207" s="81">
        <f t="shared" si="61"/>
        <v>0</v>
      </c>
      <c r="O207" s="102">
        <f t="shared" si="69"/>
        <v>0</v>
      </c>
    </row>
    <row r="208" spans="2:18" x14ac:dyDescent="0.3">
      <c r="B208" s="86" t="s">
        <v>9</v>
      </c>
      <c r="C208" s="53"/>
      <c r="D208" s="85" t="s">
        <v>7</v>
      </c>
      <c r="E208" s="84"/>
      <c r="F208" s="78">
        <f>+RESIDENTIAL!$F$48</f>
        <v>6.5000000000000002E-2</v>
      </c>
      <c r="G208" s="83">
        <f>0.65*$F178</f>
        <v>128.70000000000002</v>
      </c>
      <c r="H208" s="76">
        <f t="shared" si="67"/>
        <v>8.3655000000000008</v>
      </c>
      <c r="I208" s="82"/>
      <c r="J208" s="78">
        <f>+RESIDENTIAL!$F$48</f>
        <v>6.5000000000000002E-2</v>
      </c>
      <c r="K208" s="83">
        <f>$G208</f>
        <v>128.70000000000002</v>
      </c>
      <c r="L208" s="76">
        <f t="shared" si="68"/>
        <v>8.3655000000000008</v>
      </c>
      <c r="M208" s="82"/>
      <c r="N208" s="81">
        <f t="shared" si="61"/>
        <v>0</v>
      </c>
      <c r="O208" s="102">
        <f t="shared" si="69"/>
        <v>0</v>
      </c>
    </row>
    <row r="209" spans="2:18" x14ac:dyDescent="0.3">
      <c r="B209" s="86" t="s">
        <v>8</v>
      </c>
      <c r="C209" s="53"/>
      <c r="D209" s="85" t="s">
        <v>7</v>
      </c>
      <c r="E209" s="84"/>
      <c r="F209" s="78">
        <f>+RESIDENTIAL!$F$49</f>
        <v>9.4E-2</v>
      </c>
      <c r="G209" s="83">
        <f>0.17*$F178</f>
        <v>33.660000000000004</v>
      </c>
      <c r="H209" s="76">
        <f t="shared" si="67"/>
        <v>3.1640400000000004</v>
      </c>
      <c r="I209" s="82"/>
      <c r="J209" s="78">
        <f>+RESIDENTIAL!$F$49</f>
        <v>9.4E-2</v>
      </c>
      <c r="K209" s="83">
        <f>$G209</f>
        <v>33.660000000000004</v>
      </c>
      <c r="L209" s="76">
        <f t="shared" si="68"/>
        <v>3.1640400000000004</v>
      </c>
      <c r="M209" s="82"/>
      <c r="N209" s="81">
        <f t="shared" si="61"/>
        <v>0</v>
      </c>
      <c r="O209" s="102">
        <f t="shared" si="69"/>
        <v>0</v>
      </c>
    </row>
    <row r="210" spans="2:18" x14ac:dyDescent="0.3">
      <c r="B210" s="2" t="s">
        <v>6</v>
      </c>
      <c r="C210" s="53"/>
      <c r="D210" s="85" t="s">
        <v>7</v>
      </c>
      <c r="E210" s="84"/>
      <c r="F210" s="78">
        <f>+RESIDENTIAL!$F$50</f>
        <v>0.13200000000000001</v>
      </c>
      <c r="G210" s="83">
        <f>0.18*$F178</f>
        <v>35.64</v>
      </c>
      <c r="H210" s="76">
        <f t="shared" si="67"/>
        <v>4.7044800000000002</v>
      </c>
      <c r="I210" s="82"/>
      <c r="J210" s="78">
        <f>+RESIDENTIAL!$F$50</f>
        <v>0.13200000000000001</v>
      </c>
      <c r="K210" s="83">
        <f>$G210</f>
        <v>35.64</v>
      </c>
      <c r="L210" s="76">
        <f t="shared" si="68"/>
        <v>4.7044800000000002</v>
      </c>
      <c r="M210" s="82"/>
      <c r="N210" s="81">
        <f t="shared" si="61"/>
        <v>0</v>
      </c>
      <c r="O210" s="102">
        <f t="shared" si="69"/>
        <v>0</v>
      </c>
    </row>
    <row r="211" spans="2:18" x14ac:dyDescent="0.3">
      <c r="B211" s="80" t="s">
        <v>5</v>
      </c>
      <c r="C211" s="24"/>
      <c r="D211" s="85" t="s">
        <v>7</v>
      </c>
      <c r="E211" s="79"/>
      <c r="F211" s="78">
        <f>+RESIDENTIAL!$F$51</f>
        <v>7.6999999999999999E-2</v>
      </c>
      <c r="G211" s="77">
        <f>IF(AND($T$1=1, $F178&gt;=600), 600, IF(AND($T$1=1, AND($F178&lt;600, $F178&gt;=0)), $F178, IF(AND($T$1=2, $F178&gt;=1000), 1000, IF(AND($T$1=2, AND($F178&lt;1000, $F178&gt;=0)), $F178))))</f>
        <v>198</v>
      </c>
      <c r="H211" s="76">
        <f t="shared" si="67"/>
        <v>15.246</v>
      </c>
      <c r="I211" s="75"/>
      <c r="J211" s="78">
        <f>+RESIDENTIAL!$F$51</f>
        <v>7.6999999999999999E-2</v>
      </c>
      <c r="K211" s="77">
        <f>$G211</f>
        <v>198</v>
      </c>
      <c r="L211" s="76">
        <f t="shared" si="68"/>
        <v>15.246</v>
      </c>
      <c r="M211" s="75"/>
      <c r="N211" s="81">
        <f t="shared" si="61"/>
        <v>0</v>
      </c>
      <c r="O211" s="102">
        <f t="shared" si="69"/>
        <v>0</v>
      </c>
    </row>
    <row r="212" spans="2:18" x14ac:dyDescent="0.3">
      <c r="B212" s="80" t="s">
        <v>4</v>
      </c>
      <c r="C212" s="24"/>
      <c r="D212" s="85" t="s">
        <v>7</v>
      </c>
      <c r="E212" s="79"/>
      <c r="F212" s="78">
        <f>+RESIDENTIAL!$F$52</f>
        <v>8.8999999999999996E-2</v>
      </c>
      <c r="G212" s="77">
        <f>IF(AND($T$1=1, F178&gt;=600), F178-600, IF(AND($T$1=1, AND(F178&lt;600, F178&gt;=0)), 0, IF(AND($T$1=2, F178&gt;=1000), F178-1000, IF(AND($T$1=2, AND(F178&lt;1000, F178&gt;=0)), 0))))</f>
        <v>0</v>
      </c>
      <c r="H212" s="76">
        <f t="shared" si="67"/>
        <v>0</v>
      </c>
      <c r="I212" s="75"/>
      <c r="J212" s="78">
        <f>+RESIDENTIAL!$F$52</f>
        <v>8.8999999999999996E-2</v>
      </c>
      <c r="K212" s="77">
        <f>$G212</f>
        <v>0</v>
      </c>
      <c r="L212" s="76">
        <f t="shared" si="68"/>
        <v>0</v>
      </c>
      <c r="M212" s="75"/>
      <c r="N212" s="81">
        <f t="shared" si="61"/>
        <v>0</v>
      </c>
      <c r="O212" s="102" t="str">
        <f t="shared" si="69"/>
        <v/>
      </c>
    </row>
    <row r="213" spans="2:18" x14ac:dyDescent="0.3">
      <c r="B213" s="183" t="s">
        <v>63</v>
      </c>
      <c r="C213" s="24"/>
      <c r="D213" s="85" t="s">
        <v>7</v>
      </c>
      <c r="E213" s="79"/>
      <c r="F213" s="78">
        <f>+RESIDENTIAL!$F$54</f>
        <v>0.1164</v>
      </c>
      <c r="G213" s="77"/>
      <c r="H213" s="76">
        <f t="shared" si="67"/>
        <v>0</v>
      </c>
      <c r="I213" s="75"/>
      <c r="J213" s="78">
        <f>+RESIDENTIAL!$F$53</f>
        <v>0.1164</v>
      </c>
      <c r="K213" s="77">
        <f t="shared" ref="K213:K214" si="70">$G213</f>
        <v>0</v>
      </c>
      <c r="L213" s="76">
        <f t="shared" si="68"/>
        <v>0</v>
      </c>
      <c r="M213" s="75"/>
      <c r="N213" s="81">
        <f t="shared" si="61"/>
        <v>0</v>
      </c>
      <c r="O213" s="102" t="str">
        <f t="shared" si="69"/>
        <v/>
      </c>
    </row>
    <row r="214" spans="2:18" ht="15" thickBot="1" x14ac:dyDescent="0.35">
      <c r="B214" s="183" t="s">
        <v>64</v>
      </c>
      <c r="C214" s="24"/>
      <c r="D214" s="85" t="s">
        <v>7</v>
      </c>
      <c r="E214" s="79"/>
      <c r="F214" s="78">
        <f>+RESIDENTIAL!$F$54</f>
        <v>0.1164</v>
      </c>
      <c r="G214" s="77"/>
      <c r="H214" s="76">
        <f t="shared" si="67"/>
        <v>0</v>
      </c>
      <c r="I214" s="75"/>
      <c r="J214" s="78">
        <f>+RESIDENTIAL!$F$54</f>
        <v>0.1164</v>
      </c>
      <c r="K214" s="77">
        <f t="shared" si="70"/>
        <v>0</v>
      </c>
      <c r="L214" s="76">
        <f t="shared" si="68"/>
        <v>0</v>
      </c>
      <c r="M214" s="75"/>
      <c r="N214" s="81">
        <f t="shared" si="61"/>
        <v>0</v>
      </c>
      <c r="O214" s="102" t="str">
        <f t="shared" si="69"/>
        <v/>
      </c>
    </row>
    <row r="215" spans="2:18" ht="15" thickBot="1" x14ac:dyDescent="0.35">
      <c r="B215" s="73"/>
      <c r="C215" s="71"/>
      <c r="D215" s="72"/>
      <c r="E215" s="71"/>
      <c r="F215" s="42"/>
      <c r="G215" s="70"/>
      <c r="H215" s="40"/>
      <c r="I215" s="68"/>
      <c r="J215" s="42"/>
      <c r="K215" s="69"/>
      <c r="L215" s="40"/>
      <c r="M215" s="68"/>
      <c r="N215" s="67"/>
      <c r="O215" s="7"/>
    </row>
    <row r="216" spans="2:18" x14ac:dyDescent="0.3">
      <c r="B216" s="66" t="s">
        <v>3</v>
      </c>
      <c r="C216" s="53"/>
      <c r="D216" s="53"/>
      <c r="E216" s="53"/>
      <c r="F216" s="65"/>
      <c r="G216" s="64"/>
      <c r="H216" s="61">
        <f>SUM(H204:H210,H203)</f>
        <v>50.11038966400001</v>
      </c>
      <c r="I216" s="63"/>
      <c r="J216" s="62"/>
      <c r="K216" s="62"/>
      <c r="L216" s="146">
        <f>SUM(L204:L210,L203)</f>
        <v>54.509266768000003</v>
      </c>
      <c r="M216" s="60"/>
      <c r="N216" s="199">
        <f>L216-H216</f>
        <v>4.3988771039999932</v>
      </c>
      <c r="O216" s="200">
        <f t="shared" ref="O216:O219" si="71">IF(OR(H216=0,L216=0),"",(N216/H216))</f>
        <v>8.7783733742549733E-2</v>
      </c>
      <c r="R216" s="160"/>
    </row>
    <row r="217" spans="2:18" x14ac:dyDescent="0.3">
      <c r="B217" s="66" t="s">
        <v>65</v>
      </c>
      <c r="C217" s="53"/>
      <c r="D217" s="53"/>
      <c r="E217" s="53"/>
      <c r="F217" s="56">
        <v>-0.08</v>
      </c>
      <c r="G217" s="64"/>
      <c r="H217" s="55">
        <f>+H216*F217</f>
        <v>-4.0088311731200008</v>
      </c>
      <c r="I217" s="63"/>
      <c r="J217" s="56">
        <v>-0.08</v>
      </c>
      <c r="K217" s="64"/>
      <c r="L217" s="54">
        <f>+L216*J217</f>
        <v>-4.3607413414400007</v>
      </c>
      <c r="M217" s="60"/>
      <c r="N217" s="54">
        <f>L217-H217</f>
        <v>-0.35191016831999988</v>
      </c>
      <c r="O217" s="221">
        <f t="shared" si="71"/>
        <v>8.7783733742549844E-2</v>
      </c>
    </row>
    <row r="218" spans="2:18" x14ac:dyDescent="0.3">
      <c r="B218" s="58" t="s">
        <v>1</v>
      </c>
      <c r="C218" s="53"/>
      <c r="D218" s="53"/>
      <c r="E218" s="53"/>
      <c r="F218" s="57">
        <v>0.13</v>
      </c>
      <c r="G218" s="52"/>
      <c r="H218" s="55">
        <f>H216*F218</f>
        <v>6.5143506563200013</v>
      </c>
      <c r="I218" s="51"/>
      <c r="J218" s="56">
        <v>0.13</v>
      </c>
      <c r="K218" s="51"/>
      <c r="L218" s="54">
        <f>L216*J218</f>
        <v>7.0862046798400007</v>
      </c>
      <c r="M218" s="50"/>
      <c r="N218" s="54">
        <f>L218-H218</f>
        <v>0.57185402351999937</v>
      </c>
      <c r="O218" s="221">
        <f t="shared" si="71"/>
        <v>8.7783733742549774E-2</v>
      </c>
    </row>
    <row r="219" spans="2:18" ht="15" thickBot="1" x14ac:dyDescent="0.35">
      <c r="B219" s="347" t="s">
        <v>66</v>
      </c>
      <c r="C219" s="347"/>
      <c r="D219" s="347"/>
      <c r="E219" s="49"/>
      <c r="F219" s="48"/>
      <c r="G219" s="47"/>
      <c r="H219" s="46">
        <f>SUM(H216:H218)</f>
        <v>52.615909147200014</v>
      </c>
      <c r="I219" s="45"/>
      <c r="J219" s="45"/>
      <c r="K219" s="45"/>
      <c r="L219" s="43">
        <f>SUM(L216:L218)</f>
        <v>57.234730106400001</v>
      </c>
      <c r="M219" s="44"/>
      <c r="N219" s="43">
        <f>L219-H219</f>
        <v>4.6188209591999865</v>
      </c>
      <c r="O219" s="222">
        <f t="shared" si="71"/>
        <v>8.7783733742549608E-2</v>
      </c>
    </row>
    <row r="220" spans="2:18" ht="15" thickBot="1" x14ac:dyDescent="0.35">
      <c r="B220" s="18"/>
      <c r="C220" s="16"/>
      <c r="D220" s="17"/>
      <c r="E220" s="16"/>
      <c r="F220" s="42"/>
      <c r="G220" s="11"/>
      <c r="H220" s="40"/>
      <c r="I220" s="9"/>
      <c r="J220" s="42"/>
      <c r="K220" s="41"/>
      <c r="L220" s="189"/>
      <c r="M220" s="9"/>
      <c r="N220" s="39"/>
      <c r="O220" s="7"/>
    </row>
    <row r="221" spans="2:18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5"/>
      <c r="M221" s="1"/>
      <c r="N221" s="1"/>
      <c r="O221" s="1"/>
    </row>
    <row r="222" spans="2:18" x14ac:dyDescent="0.3">
      <c r="B222" s="4" t="s">
        <v>0</v>
      </c>
      <c r="C222" s="1"/>
      <c r="D222" s="1"/>
      <c r="E222" s="1"/>
      <c r="F222" s="3">
        <v>3.7600000000000001E-2</v>
      </c>
      <c r="G222" s="1"/>
      <c r="H222" s="1"/>
      <c r="I222" s="1"/>
      <c r="J222" s="3">
        <v>3.7600000000000001E-2</v>
      </c>
      <c r="K222" s="1"/>
      <c r="L222" s="1"/>
      <c r="M222" s="1"/>
      <c r="N222" s="1"/>
      <c r="O222" s="1"/>
    </row>
  </sheetData>
  <mergeCells count="81">
    <mergeCell ref="D181:D182"/>
    <mergeCell ref="N181:N182"/>
    <mergeCell ref="O181:O182"/>
    <mergeCell ref="B219:D219"/>
    <mergeCell ref="B170:O170"/>
    <mergeCell ref="B171:O171"/>
    <mergeCell ref="D174:O174"/>
    <mergeCell ref="F180:H180"/>
    <mergeCell ref="J180:L180"/>
    <mergeCell ref="N180:O180"/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A3:K3"/>
    <mergeCell ref="B10:O10"/>
    <mergeCell ref="B11:O11"/>
    <mergeCell ref="D14:O14"/>
    <mergeCell ref="F20:H20"/>
    <mergeCell ref="J20:L20"/>
    <mergeCell ref="N20:O20"/>
    <mergeCell ref="B64:O64"/>
    <mergeCell ref="O21:O22"/>
    <mergeCell ref="B58:D58"/>
    <mergeCell ref="D21:D22"/>
    <mergeCell ref="N21:N22"/>
    <mergeCell ref="B63:O63"/>
    <mergeCell ref="AQ74:AQ75"/>
    <mergeCell ref="AW74:AW75"/>
    <mergeCell ref="AE73:AG73"/>
    <mergeCell ref="AI73:AJ73"/>
    <mergeCell ref="D67:O67"/>
    <mergeCell ref="F73:H73"/>
    <mergeCell ref="J73:L73"/>
    <mergeCell ref="N73:O73"/>
    <mergeCell ref="AX74:AX75"/>
    <mergeCell ref="B111:D111"/>
    <mergeCell ref="AL73:AN73"/>
    <mergeCell ref="AP73:AQ73"/>
    <mergeCell ref="AS73:AU73"/>
    <mergeCell ref="AW73:AX73"/>
    <mergeCell ref="D74:D75"/>
    <mergeCell ref="N74:N75"/>
    <mergeCell ref="O74:O75"/>
    <mergeCell ref="U74:U75"/>
    <mergeCell ref="V74:V75"/>
    <mergeCell ref="AB74:AB75"/>
    <mergeCell ref="AC74:AC75"/>
    <mergeCell ref="AI74:AI75"/>
    <mergeCell ref="AJ74:AJ75"/>
    <mergeCell ref="AP74:AP75"/>
    <mergeCell ref="AI20:AJ20"/>
    <mergeCell ref="AE20:AG20"/>
    <mergeCell ref="Q73:S73"/>
    <mergeCell ref="AJ21:AJ22"/>
    <mergeCell ref="AI21:AI22"/>
    <mergeCell ref="AC21:AC22"/>
    <mergeCell ref="AB21:AB22"/>
    <mergeCell ref="V21:V22"/>
    <mergeCell ref="U21:U22"/>
    <mergeCell ref="Q20:S20"/>
    <mergeCell ref="AB73:AC73"/>
    <mergeCell ref="X73:Z73"/>
    <mergeCell ref="U73:V73"/>
    <mergeCell ref="AB20:AC20"/>
    <mergeCell ref="X20:Z20"/>
    <mergeCell ref="U20:V20"/>
    <mergeCell ref="D127:D128"/>
    <mergeCell ref="N127:N128"/>
    <mergeCell ref="O127:O128"/>
    <mergeCell ref="B165:D165"/>
    <mergeCell ref="B116:O116"/>
    <mergeCell ref="B117:O117"/>
    <mergeCell ref="D120:O120"/>
    <mergeCell ref="F126:H126"/>
    <mergeCell ref="J126:L126"/>
    <mergeCell ref="N126:O126"/>
  </mergeCells>
  <dataValidations count="6">
    <dataValidation type="list" allowBlank="1" showInputMessage="1" showErrorMessage="1" sqref="E34 E38 E87 E91 E140:E141 E145 E194:E195 E199">
      <formula1>#REF!</formula1>
    </dataValidation>
    <dataValidation type="list" allowBlank="1" showInputMessage="1" showErrorMessage="1" prompt="Select Charge Unit - per 30 days, per kWh, per kW, per kVA." sqref="D40:D41 D87:D91 D43:D53 D34:D38 D93:D94 D96:D106 D24:D32 D77:D85 D147:D148 D150:D160 D140:D145 D130:D138 D201:D202 D204:D214 D194:D199 D184:D192">
      <formula1>"per 30 days, per kWh, per kW, per kVA"</formula1>
    </dataValidation>
    <dataValidation type="list" allowBlank="1" showInputMessage="1" showErrorMessage="1" sqref="E40:E41 E59 E43:E54 E35:E37 E93:E94 E112 E96:E107 E88:E90 E23:E32 E76:E85 E147:E148 E166 E150:E161 E142:E144 E129:E138 E201:E202 E220 E204:E215 E196:E198 E183:E192">
      <formula1>#REF!</formula1>
    </dataValidation>
    <dataValidation type="list" allowBlank="1" showInputMessage="1" showErrorMessage="1" prompt="Select Charge Unit - monthly, per kWh, per kW" sqref="D54 D59 D107 D112 D161 D166 D215 D220">
      <formula1>"Monthly, per kWh, per kW"</formula1>
    </dataValidation>
    <dataValidation type="list" allowBlank="1" showInputMessage="1" showErrorMessage="1" sqref="D23 D76 D129 D183">
      <formula1>"per 30 days, per kWh, per kW, per kVA"</formula1>
    </dataValidation>
    <dataValidation type="list" allowBlank="1" showInputMessage="1" showErrorMessage="1" sqref="D16 D69 D122 D176">
      <formula1>"TOU, non-TOU"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7" fitToHeight="4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rowBreaks count="3" manualBreakCount="3">
    <brk id="62" min="1" max="14" man="1"/>
    <brk id="115" min="1" max="14" man="1"/>
    <brk id="169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7620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655320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9</xdr:col>
                    <xdr:colOff>365760</xdr:colOff>
                    <xdr:row>69</xdr:row>
                    <xdr:rowOff>114300</xdr:rowOff>
                  </from>
                  <to>
                    <xdr:col>17</xdr:col>
                    <xdr:colOff>7620</xdr:colOff>
                    <xdr:row>71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Option Button 7">
              <controlPr defaultSize="0" autoFill="0" autoLine="0" autoPict="0">
                <anchor moveWithCells="1">
                  <from>
                    <xdr:col>6</xdr:col>
                    <xdr:colOff>381000</xdr:colOff>
                    <xdr:row>69</xdr:row>
                    <xdr:rowOff>190500</xdr:rowOff>
                  </from>
                  <to>
                    <xdr:col>9</xdr:col>
                    <xdr:colOff>655320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Option Button 9">
              <controlPr defaultSize="0" autoFill="0" autoLine="0" autoPict="0">
                <anchor moveWithCells="1">
                  <from>
                    <xdr:col>6</xdr:col>
                    <xdr:colOff>381000</xdr:colOff>
                    <xdr:row>122</xdr:row>
                    <xdr:rowOff>190500</xdr:rowOff>
                  </from>
                  <to>
                    <xdr:col>9</xdr:col>
                    <xdr:colOff>655320</xdr:colOff>
                    <xdr:row>124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Option Button 11">
              <controlPr defaultSize="0" autoFill="0" autoLine="0" autoPict="0">
                <anchor moveWithCells="1">
                  <from>
                    <xdr:col>6</xdr:col>
                    <xdr:colOff>381000</xdr:colOff>
                    <xdr:row>176</xdr:row>
                    <xdr:rowOff>190500</xdr:rowOff>
                  </from>
                  <to>
                    <xdr:col>9</xdr:col>
                    <xdr:colOff>655320</xdr:colOff>
                    <xdr:row>178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X254"/>
  <sheetViews>
    <sheetView showGridLines="0" zoomScale="80" zoomScaleNormal="80" zoomScaleSheetLayoutView="40" workbookViewId="0">
      <selection activeCell="J211" sqref="J211"/>
    </sheetView>
  </sheetViews>
  <sheetFormatPr defaultColWidth="9.109375" defaultRowHeight="14.4" x14ac:dyDescent="0.3"/>
  <cols>
    <col min="1" max="1" width="1.88671875" style="149" customWidth="1"/>
    <col min="2" max="2" width="115.6640625" style="149" customWidth="1"/>
    <col min="3" max="3" width="1.5546875" style="149" customWidth="1"/>
    <col min="4" max="4" width="13.5546875" style="149" customWidth="1"/>
    <col min="5" max="5" width="1.6640625" style="149" customWidth="1"/>
    <col min="6" max="6" width="11" style="149" customWidth="1"/>
    <col min="7" max="7" width="10.109375" style="149" bestFit="1" customWidth="1"/>
    <col min="8" max="8" width="11" style="149" customWidth="1"/>
    <col min="9" max="9" width="1.33203125" style="149" customWidth="1"/>
    <col min="10" max="10" width="10.88671875" style="149" customWidth="1"/>
    <col min="11" max="11" width="10.109375" style="149" bestFit="1" customWidth="1"/>
    <col min="12" max="12" width="11" style="149" customWidth="1"/>
    <col min="13" max="13" width="0.88671875" style="149" customWidth="1"/>
    <col min="14" max="14" width="11.109375" style="149" customWidth="1"/>
    <col min="15" max="15" width="9.88671875" style="149" customWidth="1"/>
    <col min="16" max="16" width="1.44140625" style="149" customWidth="1"/>
    <col min="17" max="17" width="10.5546875" style="149" customWidth="1"/>
    <col min="18" max="18" width="10.109375" style="149" bestFit="1" customWidth="1"/>
    <col min="19" max="19" width="11.109375" style="149" customWidth="1"/>
    <col min="20" max="20" width="1.33203125" style="149" customWidth="1"/>
    <col min="21" max="21" width="9.6640625" style="149" customWidth="1"/>
    <col min="22" max="22" width="10.109375" style="149" customWidth="1"/>
    <col min="23" max="23" width="1.33203125" style="149" customWidth="1"/>
    <col min="24" max="24" width="11" style="149" customWidth="1"/>
    <col min="25" max="25" width="10.109375" style="149" bestFit="1" customWidth="1"/>
    <col min="26" max="26" width="11.33203125" style="149" customWidth="1"/>
    <col min="27" max="27" width="1.33203125" style="149" customWidth="1"/>
    <col min="28" max="28" width="10.33203125" style="149" bestFit="1" customWidth="1"/>
    <col min="29" max="29" width="10.88671875" style="149" bestFit="1" customWidth="1"/>
    <col min="30" max="30" width="0.88671875" style="149" customWidth="1"/>
    <col min="31" max="31" width="11.109375" style="149" customWidth="1"/>
    <col min="32" max="32" width="10.109375" style="149" bestFit="1" customWidth="1"/>
    <col min="33" max="33" width="11.33203125" style="149" customWidth="1"/>
    <col min="34" max="34" width="1.109375" style="149" customWidth="1"/>
    <col min="35" max="35" width="10.33203125" style="149" bestFit="1" customWidth="1"/>
    <col min="36" max="36" width="10.88671875" style="149" bestFit="1" customWidth="1"/>
    <col min="37" max="37" width="0.88671875" style="149" customWidth="1"/>
    <col min="38" max="38" width="10.6640625" style="149" bestFit="1" customWidth="1"/>
    <col min="39" max="39" width="9.109375" style="149"/>
    <col min="40" max="40" width="9.5546875" style="149" bestFit="1" customWidth="1"/>
    <col min="41" max="41" width="1.33203125" style="149" customWidth="1"/>
    <col min="42" max="42" width="10.33203125" style="149" bestFit="1" customWidth="1"/>
    <col min="43" max="43" width="10.88671875" style="149" bestFit="1" customWidth="1"/>
    <col min="44" max="44" width="1.109375" style="149" customWidth="1"/>
    <col min="45" max="45" width="10.6640625" style="149" bestFit="1" customWidth="1"/>
    <col min="46" max="46" width="9.109375" style="149"/>
    <col min="47" max="47" width="9.5546875" style="149" bestFit="1" customWidth="1"/>
    <col min="48" max="48" width="1.33203125" style="149" customWidth="1"/>
    <col min="49" max="49" width="10.33203125" style="149" bestFit="1" customWidth="1"/>
    <col min="50" max="16384" width="9.109375" style="149"/>
  </cols>
  <sheetData>
    <row r="1" spans="1:50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  <c r="T1" s="149">
        <v>1</v>
      </c>
      <c r="U1" s="149">
        <v>2</v>
      </c>
    </row>
    <row r="2" spans="1:50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50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50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50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50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50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50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50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128" t="s">
        <v>32</v>
      </c>
      <c r="C14" s="1"/>
      <c r="D14" s="349" t="s">
        <v>55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50" ht="15.6" x14ac:dyDescent="0.3">
      <c r="A15" s="1"/>
      <c r="B15" s="126"/>
      <c r="C15" s="1"/>
      <c r="D15" s="125"/>
      <c r="E15" s="125"/>
      <c r="F15" s="125"/>
      <c r="G15" s="228"/>
      <c r="H15" s="228"/>
      <c r="I15" s="228"/>
      <c r="J15" s="228"/>
      <c r="K15" s="228"/>
      <c r="L15" s="228"/>
      <c r="M15" s="228"/>
      <c r="N15" s="228"/>
      <c r="O15" s="228"/>
      <c r="P15" s="224"/>
      <c r="Q15" s="224"/>
      <c r="R15" s="224"/>
      <c r="S15" s="228"/>
      <c r="T15" s="224"/>
      <c r="U15" s="224"/>
      <c r="V15" s="224"/>
      <c r="W15" s="224"/>
      <c r="X15" s="224"/>
      <c r="Y15" s="224"/>
      <c r="Z15" s="228"/>
      <c r="AA15" s="224"/>
      <c r="AB15" s="224"/>
      <c r="AC15" s="224"/>
      <c r="AD15" s="224"/>
      <c r="AE15" s="224"/>
      <c r="AF15" s="224"/>
      <c r="AG15" s="228"/>
      <c r="AH15" s="224"/>
      <c r="AI15" s="224"/>
      <c r="AJ15" s="224"/>
      <c r="AK15" s="224"/>
      <c r="AL15" s="224"/>
      <c r="AM15" s="224"/>
      <c r="AN15" s="228"/>
      <c r="AO15" s="224"/>
      <c r="AP15" s="224"/>
      <c r="AQ15" s="224"/>
      <c r="AR15" s="224"/>
      <c r="AS15" s="224"/>
      <c r="AT15" s="224"/>
      <c r="AU15" s="228"/>
      <c r="AV15" s="224"/>
      <c r="AW15" s="224"/>
      <c r="AX15" s="224"/>
    </row>
    <row r="16" spans="1:50" ht="15.6" x14ac:dyDescent="0.3">
      <c r="A16" s="1"/>
      <c r="B16" s="128" t="s">
        <v>31</v>
      </c>
      <c r="C16" s="1"/>
      <c r="D16" s="127" t="s">
        <v>30</v>
      </c>
      <c r="E16" s="125"/>
      <c r="F16" s="125"/>
      <c r="G16" s="228"/>
      <c r="H16" s="229"/>
      <c r="I16" s="228"/>
      <c r="J16" s="224"/>
      <c r="K16" s="228"/>
      <c r="L16" s="229"/>
      <c r="M16" s="228"/>
      <c r="N16" s="230"/>
      <c r="O16" s="231"/>
      <c r="P16" s="224"/>
      <c r="Q16" s="225"/>
      <c r="R16" s="224"/>
      <c r="S16" s="229"/>
      <c r="T16" s="224"/>
      <c r="U16" s="230"/>
      <c r="V16" s="231"/>
      <c r="W16" s="224"/>
      <c r="X16" s="225"/>
      <c r="Y16" s="224"/>
      <c r="Z16" s="229"/>
      <c r="AA16" s="224"/>
      <c r="AB16" s="230"/>
      <c r="AC16" s="231"/>
      <c r="AD16" s="224"/>
      <c r="AE16" s="225"/>
      <c r="AF16" s="224"/>
      <c r="AG16" s="229"/>
      <c r="AH16" s="224"/>
      <c r="AI16" s="230"/>
      <c r="AJ16" s="231"/>
      <c r="AK16" s="224"/>
      <c r="AL16" s="225"/>
      <c r="AM16" s="224"/>
      <c r="AN16" s="229"/>
      <c r="AO16" s="224"/>
      <c r="AP16" s="230"/>
      <c r="AQ16" s="231"/>
      <c r="AR16" s="224"/>
      <c r="AS16" s="225"/>
      <c r="AT16" s="224"/>
      <c r="AU16" s="229"/>
      <c r="AV16" s="224"/>
      <c r="AW16" s="230"/>
      <c r="AX16" s="231"/>
    </row>
    <row r="17" spans="1:50" ht="15.6" x14ac:dyDescent="0.3">
      <c r="A17" s="1"/>
      <c r="B17" s="126"/>
      <c r="C17" s="1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1:50" x14ac:dyDescent="0.3">
      <c r="A18" s="1"/>
      <c r="B18" s="2"/>
      <c r="C18" s="1"/>
      <c r="D18" s="4" t="s">
        <v>29</v>
      </c>
      <c r="E18" s="4"/>
      <c r="F18" s="124">
        <v>2000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2"/>
      <c r="C19" s="1"/>
      <c r="D19" s="1"/>
      <c r="E19" s="1"/>
      <c r="F19" s="1"/>
      <c r="G19" s="1"/>
      <c r="H19" s="5"/>
      <c r="I19" s="1"/>
      <c r="J19" s="1"/>
      <c r="K19" s="1"/>
      <c r="L19" s="1"/>
      <c r="M19" s="1"/>
      <c r="N19" s="1"/>
      <c r="O19" s="1"/>
    </row>
    <row r="20" spans="1:50" x14ac:dyDescent="0.3">
      <c r="A20" s="1"/>
      <c r="B20" s="2"/>
      <c r="C20" s="1"/>
      <c r="D20" s="123"/>
      <c r="E20" s="123"/>
      <c r="F20" s="350" t="s">
        <v>87</v>
      </c>
      <c r="G20" s="351"/>
      <c r="H20" s="352"/>
      <c r="I20" s="1"/>
      <c r="J20" s="353" t="s">
        <v>93</v>
      </c>
      <c r="K20" s="354"/>
      <c r="L20" s="355"/>
      <c r="M20" s="1"/>
      <c r="N20" s="350" t="s">
        <v>27</v>
      </c>
      <c r="O20" s="352"/>
      <c r="Q20" s="358"/>
      <c r="R20" s="358"/>
      <c r="S20" s="358"/>
      <c r="T20" s="186"/>
      <c r="U20" s="357"/>
      <c r="V20" s="357"/>
      <c r="W20" s="185"/>
      <c r="X20" s="358"/>
      <c r="Y20" s="358"/>
      <c r="Z20" s="358"/>
      <c r="AA20" s="186"/>
      <c r="AB20" s="357"/>
      <c r="AC20" s="357"/>
      <c r="AD20" s="185"/>
      <c r="AE20" s="358"/>
      <c r="AF20" s="358"/>
      <c r="AG20" s="358"/>
      <c r="AH20" s="186"/>
      <c r="AI20" s="357"/>
      <c r="AJ20" s="357"/>
      <c r="AK20" s="185"/>
      <c r="AL20" s="358"/>
      <c r="AM20" s="358"/>
      <c r="AN20" s="358"/>
      <c r="AO20" s="186"/>
      <c r="AP20" s="357"/>
      <c r="AQ20" s="357"/>
      <c r="AR20" s="185"/>
      <c r="AS20" s="358"/>
      <c r="AT20" s="358"/>
      <c r="AU20" s="358"/>
      <c r="AV20" s="186"/>
      <c r="AW20" s="357"/>
      <c r="AX20" s="357"/>
    </row>
    <row r="21" spans="1:50" ht="15" customHeight="1" x14ac:dyDescent="0.3">
      <c r="A21" s="1"/>
      <c r="B21" s="2"/>
      <c r="C21" s="1"/>
      <c r="D21" s="341" t="s">
        <v>26</v>
      </c>
      <c r="E21" s="119"/>
      <c r="F21" s="122" t="s">
        <v>25</v>
      </c>
      <c r="G21" s="122" t="s">
        <v>24</v>
      </c>
      <c r="H21" s="120" t="s">
        <v>23</v>
      </c>
      <c r="I21" s="1"/>
      <c r="J21" s="122" t="s">
        <v>25</v>
      </c>
      <c r="K21" s="121" t="s">
        <v>24</v>
      </c>
      <c r="L21" s="120" t="s">
        <v>23</v>
      </c>
      <c r="M21" s="1"/>
      <c r="N21" s="343" t="s">
        <v>22</v>
      </c>
      <c r="O21" s="345" t="s">
        <v>21</v>
      </c>
      <c r="Q21" s="246"/>
      <c r="R21" s="246"/>
      <c r="S21" s="246"/>
      <c r="T21" s="186"/>
      <c r="U21" s="359"/>
      <c r="V21" s="359"/>
      <c r="W21" s="185"/>
      <c r="X21" s="246"/>
      <c r="Y21" s="246"/>
      <c r="Z21" s="246"/>
      <c r="AA21" s="186"/>
      <c r="AB21" s="359"/>
      <c r="AC21" s="359"/>
      <c r="AD21" s="185"/>
      <c r="AE21" s="246"/>
      <c r="AF21" s="246"/>
      <c r="AG21" s="246"/>
      <c r="AH21" s="186"/>
      <c r="AI21" s="359"/>
      <c r="AJ21" s="359"/>
      <c r="AK21" s="185"/>
      <c r="AL21" s="246"/>
      <c r="AM21" s="246"/>
      <c r="AN21" s="246"/>
      <c r="AO21" s="186"/>
      <c r="AP21" s="359"/>
      <c r="AQ21" s="359"/>
      <c r="AR21" s="185"/>
      <c r="AS21" s="246"/>
      <c r="AT21" s="246"/>
      <c r="AU21" s="246"/>
      <c r="AV21" s="186"/>
      <c r="AW21" s="359"/>
      <c r="AX21" s="359"/>
    </row>
    <row r="22" spans="1:50" x14ac:dyDescent="0.3">
      <c r="A22" s="1"/>
      <c r="B22" s="2"/>
      <c r="C22" s="1"/>
      <c r="D22" s="342"/>
      <c r="E22" s="119"/>
      <c r="F22" s="118" t="s">
        <v>20</v>
      </c>
      <c r="G22" s="118"/>
      <c r="H22" s="117" t="s">
        <v>20</v>
      </c>
      <c r="I22" s="1"/>
      <c r="J22" s="118" t="s">
        <v>20</v>
      </c>
      <c r="K22" s="117"/>
      <c r="L22" s="117" t="s">
        <v>20</v>
      </c>
      <c r="M22" s="1"/>
      <c r="N22" s="344"/>
      <c r="O22" s="346"/>
      <c r="Q22" s="247"/>
      <c r="R22" s="247"/>
      <c r="S22" s="247"/>
      <c r="T22" s="186"/>
      <c r="U22" s="360"/>
      <c r="V22" s="360"/>
      <c r="W22" s="185"/>
      <c r="X22" s="247"/>
      <c r="Y22" s="247"/>
      <c r="Z22" s="247"/>
      <c r="AA22" s="186"/>
      <c r="AB22" s="360"/>
      <c r="AC22" s="360"/>
      <c r="AD22" s="185"/>
      <c r="AE22" s="247"/>
      <c r="AF22" s="247"/>
      <c r="AG22" s="247"/>
      <c r="AH22" s="186"/>
      <c r="AI22" s="360"/>
      <c r="AJ22" s="360"/>
      <c r="AK22" s="185"/>
      <c r="AL22" s="247"/>
      <c r="AM22" s="247"/>
      <c r="AN22" s="247"/>
      <c r="AO22" s="186"/>
      <c r="AP22" s="360"/>
      <c r="AQ22" s="360"/>
      <c r="AR22" s="185"/>
      <c r="AS22" s="247"/>
      <c r="AT22" s="247"/>
      <c r="AU22" s="247"/>
      <c r="AV22" s="186"/>
      <c r="AW22" s="360"/>
      <c r="AX22" s="360"/>
    </row>
    <row r="23" spans="1:50" x14ac:dyDescent="0.3">
      <c r="A23" s="1"/>
      <c r="B23" s="53" t="s">
        <v>57</v>
      </c>
      <c r="C23" s="53"/>
      <c r="D23" s="85" t="s">
        <v>41</v>
      </c>
      <c r="E23" s="84"/>
      <c r="F23" s="139">
        <v>34.450000000000003</v>
      </c>
      <c r="G23" s="88">
        <v>1</v>
      </c>
      <c r="H23" s="103">
        <f t="shared" ref="H23:H25" si="0">G23*F23</f>
        <v>34.450000000000003</v>
      </c>
      <c r="I23" s="82"/>
      <c r="J23" s="139">
        <f>+'[3]2019 Dx, Tx, Rate Riders'!$B$7</f>
        <v>35.799999999999997</v>
      </c>
      <c r="K23" s="87">
        <v>1</v>
      </c>
      <c r="L23" s="103">
        <f t="shared" ref="L23:L35" si="1">K23*J23</f>
        <v>35.799999999999997</v>
      </c>
      <c r="M23" s="82"/>
      <c r="N23" s="81">
        <f t="shared" ref="N23:N56" si="2">L23-H23</f>
        <v>1.3499999999999943</v>
      </c>
      <c r="O23" s="102">
        <f>IF(OR(H23=0,L23=0),"",(N23/H23))</f>
        <v>3.9187227866472982E-2</v>
      </c>
      <c r="Q23" s="248"/>
      <c r="R23" s="52"/>
      <c r="S23" s="250"/>
      <c r="T23" s="52"/>
      <c r="U23" s="244"/>
      <c r="V23" s="251"/>
      <c r="W23" s="185"/>
      <c r="X23" s="248"/>
      <c r="Y23" s="52"/>
      <c r="Z23" s="250"/>
      <c r="AA23" s="52"/>
      <c r="AB23" s="244"/>
      <c r="AC23" s="251"/>
      <c r="AD23" s="185"/>
      <c r="AE23" s="248"/>
      <c r="AF23" s="52"/>
      <c r="AG23" s="250"/>
      <c r="AH23" s="52"/>
      <c r="AI23" s="244"/>
      <c r="AJ23" s="251"/>
      <c r="AK23" s="185"/>
      <c r="AL23" s="248"/>
      <c r="AM23" s="52"/>
      <c r="AN23" s="250"/>
      <c r="AO23" s="52"/>
      <c r="AP23" s="244"/>
      <c r="AQ23" s="251"/>
      <c r="AR23" s="185"/>
      <c r="AS23" s="248"/>
      <c r="AT23" s="52"/>
      <c r="AU23" s="250"/>
      <c r="AV23" s="52"/>
      <c r="AW23" s="244"/>
      <c r="AX23" s="251"/>
    </row>
    <row r="24" spans="1:50" s="181" customFormat="1" x14ac:dyDescent="0.3">
      <c r="A24" s="112"/>
      <c r="B24" s="84" t="s">
        <v>79</v>
      </c>
      <c r="C24" s="84"/>
      <c r="D24" s="85" t="s">
        <v>41</v>
      </c>
      <c r="E24" s="84"/>
      <c r="F24" s="139">
        <v>0.79</v>
      </c>
      <c r="G24" s="88">
        <v>1</v>
      </c>
      <c r="H24" s="103">
        <f t="shared" si="0"/>
        <v>0.79</v>
      </c>
      <c r="I24" s="105"/>
      <c r="J24" s="317">
        <v>0.79</v>
      </c>
      <c r="K24" s="87">
        <v>1</v>
      </c>
      <c r="L24" s="178">
        <f t="shared" ref="L24:L25" si="3">K24*J24</f>
        <v>0.79</v>
      </c>
      <c r="M24" s="105"/>
      <c r="N24" s="81">
        <f t="shared" ref="N24:N35" si="4">L24-H24</f>
        <v>0</v>
      </c>
      <c r="O24" s="102">
        <f t="shared" ref="O24:O35" si="5">IF(OR(H24=0,L24=0),"",(N24/H24))</f>
        <v>0</v>
      </c>
      <c r="Q24" s="248"/>
      <c r="R24" s="52"/>
      <c r="S24" s="250"/>
      <c r="T24" s="52"/>
      <c r="U24" s="244"/>
      <c r="V24" s="251"/>
      <c r="W24" s="185"/>
      <c r="X24" s="248"/>
      <c r="Y24" s="52"/>
      <c r="Z24" s="250"/>
      <c r="AA24" s="52"/>
      <c r="AB24" s="244"/>
      <c r="AC24" s="251"/>
      <c r="AD24" s="185"/>
      <c r="AE24" s="248"/>
      <c r="AF24" s="52"/>
      <c r="AG24" s="250"/>
      <c r="AH24" s="52"/>
      <c r="AI24" s="244"/>
      <c r="AJ24" s="251"/>
      <c r="AK24" s="185"/>
      <c r="AL24" s="248"/>
      <c r="AM24" s="52"/>
      <c r="AN24" s="250"/>
      <c r="AO24" s="52"/>
      <c r="AP24" s="244"/>
      <c r="AQ24" s="251"/>
      <c r="AR24" s="185"/>
      <c r="AS24" s="248"/>
      <c r="AT24" s="52"/>
      <c r="AU24" s="250"/>
      <c r="AV24" s="52"/>
      <c r="AW24" s="244"/>
      <c r="AX24" s="251"/>
    </row>
    <row r="25" spans="1:50" s="181" customFormat="1" x14ac:dyDescent="0.3">
      <c r="A25" s="112"/>
      <c r="B25" s="84" t="s">
        <v>80</v>
      </c>
      <c r="C25" s="84"/>
      <c r="D25" s="85" t="s">
        <v>41</v>
      </c>
      <c r="E25" s="84"/>
      <c r="F25" s="139">
        <v>0.25</v>
      </c>
      <c r="G25" s="88">
        <v>1</v>
      </c>
      <c r="H25" s="103">
        <f t="shared" si="0"/>
        <v>0.25</v>
      </c>
      <c r="I25" s="105"/>
      <c r="J25" s="317">
        <v>0.25</v>
      </c>
      <c r="K25" s="87">
        <v>1</v>
      </c>
      <c r="L25" s="178">
        <f t="shared" si="3"/>
        <v>0.25</v>
      </c>
      <c r="M25" s="105"/>
      <c r="N25" s="81">
        <f t="shared" si="4"/>
        <v>0</v>
      </c>
      <c r="O25" s="102">
        <f t="shared" si="5"/>
        <v>0</v>
      </c>
      <c r="Q25" s="248"/>
      <c r="R25" s="52"/>
      <c r="S25" s="250"/>
      <c r="T25" s="52"/>
      <c r="U25" s="244"/>
      <c r="V25" s="251"/>
      <c r="W25" s="185"/>
      <c r="X25" s="248"/>
      <c r="Y25" s="52"/>
      <c r="Z25" s="250"/>
      <c r="AA25" s="52"/>
      <c r="AB25" s="244"/>
      <c r="AC25" s="251"/>
      <c r="AD25" s="185"/>
      <c r="AE25" s="248"/>
      <c r="AF25" s="52"/>
      <c r="AG25" s="250"/>
      <c r="AH25" s="52"/>
      <c r="AI25" s="244"/>
      <c r="AJ25" s="251"/>
      <c r="AK25" s="185"/>
      <c r="AL25" s="248"/>
      <c r="AM25" s="52"/>
      <c r="AN25" s="250"/>
      <c r="AO25" s="52"/>
      <c r="AP25" s="244"/>
      <c r="AQ25" s="251"/>
      <c r="AR25" s="185"/>
      <c r="AS25" s="248"/>
      <c r="AT25" s="52"/>
      <c r="AU25" s="250"/>
      <c r="AV25" s="52"/>
      <c r="AW25" s="244"/>
      <c r="AX25" s="251"/>
    </row>
    <row r="26" spans="1:50" x14ac:dyDescent="0.3">
      <c r="A26" s="1"/>
      <c r="B26" s="177" t="s">
        <v>73</v>
      </c>
      <c r="C26" s="53"/>
      <c r="D26" s="85" t="s">
        <v>41</v>
      </c>
      <c r="E26" s="84"/>
      <c r="F26" s="139">
        <v>1.55</v>
      </c>
      <c r="G26" s="88">
        <v>1</v>
      </c>
      <c r="H26" s="103">
        <f t="shared" ref="H26" si="6">G26*F26</f>
        <v>1.55</v>
      </c>
      <c r="I26" s="82"/>
      <c r="J26" s="317">
        <v>1.55</v>
      </c>
      <c r="K26" s="87">
        <v>1</v>
      </c>
      <c r="L26" s="103">
        <f t="shared" si="1"/>
        <v>1.55</v>
      </c>
      <c r="M26" s="82"/>
      <c r="N26" s="81">
        <f t="shared" si="4"/>
        <v>0</v>
      </c>
      <c r="O26" s="102">
        <f t="shared" si="5"/>
        <v>0</v>
      </c>
      <c r="Q26" s="248"/>
      <c r="R26" s="52"/>
      <c r="S26" s="250"/>
      <c r="T26" s="52"/>
      <c r="U26" s="244"/>
      <c r="V26" s="251"/>
      <c r="W26" s="185"/>
      <c r="X26" s="248"/>
      <c r="Y26" s="52"/>
      <c r="Z26" s="250"/>
      <c r="AA26" s="52"/>
      <c r="AB26" s="244"/>
      <c r="AC26" s="251"/>
      <c r="AD26" s="185"/>
      <c r="AE26" s="248"/>
      <c r="AF26" s="52"/>
      <c r="AG26" s="250"/>
      <c r="AH26" s="52"/>
      <c r="AI26" s="244"/>
      <c r="AJ26" s="251"/>
      <c r="AK26" s="185"/>
      <c r="AL26" s="248"/>
      <c r="AM26" s="52"/>
      <c r="AN26" s="250"/>
      <c r="AO26" s="52"/>
      <c r="AP26" s="244"/>
      <c r="AQ26" s="251"/>
      <c r="AR26" s="185"/>
      <c r="AS26" s="248"/>
      <c r="AT26" s="52"/>
      <c r="AU26" s="250"/>
      <c r="AV26" s="52"/>
      <c r="AW26" s="244"/>
      <c r="AX26" s="251"/>
    </row>
    <row r="27" spans="1:50" x14ac:dyDescent="0.3">
      <c r="A27" s="1"/>
      <c r="B27" s="53" t="s">
        <v>19</v>
      </c>
      <c r="C27" s="53"/>
      <c r="D27" s="85" t="s">
        <v>7</v>
      </c>
      <c r="E27" s="84"/>
      <c r="F27" s="140">
        <v>3.1870000000000002E-2</v>
      </c>
      <c r="G27" s="155">
        <f>$F$18</f>
        <v>2000</v>
      </c>
      <c r="H27" s="103">
        <f t="shared" ref="H27:H35" si="7">G27*F27</f>
        <v>63.74</v>
      </c>
      <c r="I27" s="82"/>
      <c r="J27" s="140">
        <f>+'[3]2019 Dx, Tx, Rate Riders'!$C$7</f>
        <v>3.3119999999999997E-2</v>
      </c>
      <c r="K27" s="155">
        <f>$F$18</f>
        <v>2000</v>
      </c>
      <c r="L27" s="103">
        <f t="shared" si="1"/>
        <v>66.239999999999995</v>
      </c>
      <c r="M27" s="82"/>
      <c r="N27" s="81">
        <f t="shared" si="4"/>
        <v>2.4999999999999929</v>
      </c>
      <c r="O27" s="102">
        <f t="shared" si="5"/>
        <v>3.9221838719799069E-2</v>
      </c>
      <c r="Q27" s="253"/>
      <c r="R27" s="292"/>
      <c r="S27" s="250"/>
      <c r="T27" s="52"/>
      <c r="U27" s="244"/>
      <c r="V27" s="251"/>
      <c r="W27" s="185"/>
      <c r="X27" s="253"/>
      <c r="Y27" s="292"/>
      <c r="Z27" s="250"/>
      <c r="AA27" s="52"/>
      <c r="AB27" s="244"/>
      <c r="AC27" s="251"/>
      <c r="AD27" s="185"/>
      <c r="AE27" s="253"/>
      <c r="AF27" s="292"/>
      <c r="AG27" s="250"/>
      <c r="AH27" s="52"/>
      <c r="AI27" s="244"/>
      <c r="AJ27" s="251"/>
      <c r="AK27" s="185"/>
      <c r="AL27" s="253"/>
      <c r="AM27" s="292"/>
      <c r="AN27" s="250"/>
      <c r="AO27" s="52"/>
      <c r="AP27" s="244"/>
      <c r="AQ27" s="251"/>
      <c r="AR27" s="185"/>
      <c r="AS27" s="253"/>
      <c r="AT27" s="292"/>
      <c r="AU27" s="250"/>
      <c r="AV27" s="52"/>
      <c r="AW27" s="244"/>
      <c r="AX27" s="251"/>
    </row>
    <row r="28" spans="1:50" s="172" customFormat="1" x14ac:dyDescent="0.3">
      <c r="A28" s="1"/>
      <c r="B28" s="177" t="s">
        <v>74</v>
      </c>
      <c r="C28" s="53"/>
      <c r="D28" s="85" t="s">
        <v>7</v>
      </c>
      <c r="E28" s="84"/>
      <c r="F28" s="140">
        <v>-5.1000000000000004E-4</v>
      </c>
      <c r="G28" s="155">
        <f t="shared" ref="G28:G35" si="8">$F$18</f>
        <v>2000</v>
      </c>
      <c r="H28" s="103">
        <f t="shared" si="7"/>
        <v>-1.02</v>
      </c>
      <c r="I28" s="82"/>
      <c r="J28" s="325"/>
      <c r="K28" s="155">
        <f t="shared" ref="K28:K35" si="9">$F$18</f>
        <v>2000</v>
      </c>
      <c r="L28" s="103">
        <f t="shared" si="1"/>
        <v>0</v>
      </c>
      <c r="M28" s="82"/>
      <c r="N28" s="81">
        <f t="shared" si="4"/>
        <v>1.02</v>
      </c>
      <c r="O28" s="102" t="str">
        <f t="shared" si="5"/>
        <v/>
      </c>
      <c r="Q28" s="252"/>
      <c r="R28" s="292"/>
      <c r="S28" s="250"/>
      <c r="T28" s="52"/>
      <c r="U28" s="244"/>
      <c r="V28" s="251"/>
      <c r="W28" s="185"/>
      <c r="X28" s="252"/>
      <c r="Y28" s="292"/>
      <c r="Z28" s="250"/>
      <c r="AA28" s="52"/>
      <c r="AB28" s="244"/>
      <c r="AC28" s="251"/>
      <c r="AD28" s="185"/>
      <c r="AE28" s="252"/>
      <c r="AF28" s="292"/>
      <c r="AG28" s="250"/>
      <c r="AH28" s="52"/>
      <c r="AI28" s="244"/>
      <c r="AJ28" s="251"/>
      <c r="AK28" s="185"/>
      <c r="AL28" s="252"/>
      <c r="AM28" s="292"/>
      <c r="AN28" s="250"/>
      <c r="AO28" s="52"/>
      <c r="AP28" s="244"/>
      <c r="AQ28" s="251"/>
      <c r="AR28" s="185"/>
      <c r="AS28" s="252"/>
      <c r="AT28" s="292"/>
      <c r="AU28" s="250"/>
      <c r="AV28" s="52"/>
      <c r="AW28" s="244"/>
      <c r="AX28" s="251"/>
    </row>
    <row r="29" spans="1:50" s="172" customFormat="1" x14ac:dyDescent="0.3">
      <c r="A29" s="1"/>
      <c r="B29" s="177" t="s">
        <v>75</v>
      </c>
      <c r="C29" s="53"/>
      <c r="D29" s="85" t="s">
        <v>7</v>
      </c>
      <c r="E29" s="84"/>
      <c r="F29" s="140">
        <v>-1.56E-3</v>
      </c>
      <c r="G29" s="155">
        <f t="shared" si="8"/>
        <v>2000</v>
      </c>
      <c r="H29" s="103">
        <f t="shared" si="7"/>
        <v>-3.12</v>
      </c>
      <c r="I29" s="82"/>
      <c r="J29" s="325"/>
      <c r="K29" s="155">
        <f t="shared" si="9"/>
        <v>2000</v>
      </c>
      <c r="L29" s="103">
        <f t="shared" si="1"/>
        <v>0</v>
      </c>
      <c r="M29" s="82"/>
      <c r="N29" s="81">
        <f t="shared" si="4"/>
        <v>3.12</v>
      </c>
      <c r="O29" s="102" t="str">
        <f t="shared" si="5"/>
        <v/>
      </c>
      <c r="Q29" s="252"/>
      <c r="R29" s="292"/>
      <c r="S29" s="250"/>
      <c r="T29" s="52"/>
      <c r="U29" s="244"/>
      <c r="V29" s="251"/>
      <c r="W29" s="185"/>
      <c r="X29" s="252"/>
      <c r="Y29" s="292"/>
      <c r="Z29" s="250"/>
      <c r="AA29" s="52"/>
      <c r="AB29" s="244"/>
      <c r="AC29" s="251"/>
      <c r="AD29" s="185"/>
      <c r="AE29" s="252"/>
      <c r="AF29" s="292"/>
      <c r="AG29" s="250"/>
      <c r="AH29" s="52"/>
      <c r="AI29" s="244"/>
      <c r="AJ29" s="251"/>
      <c r="AK29" s="185"/>
      <c r="AL29" s="252"/>
      <c r="AM29" s="292"/>
      <c r="AN29" s="250"/>
      <c r="AO29" s="52"/>
      <c r="AP29" s="244"/>
      <c r="AQ29" s="251"/>
      <c r="AR29" s="185"/>
      <c r="AS29" s="252"/>
      <c r="AT29" s="292"/>
      <c r="AU29" s="250"/>
      <c r="AV29" s="52"/>
      <c r="AW29" s="244"/>
      <c r="AX29" s="251"/>
    </row>
    <row r="30" spans="1:50" s="172" customFormat="1" x14ac:dyDescent="0.3">
      <c r="A30" s="1"/>
      <c r="B30" s="177" t="s">
        <v>76</v>
      </c>
      <c r="C30" s="53"/>
      <c r="D30" s="85" t="s">
        <v>7</v>
      </c>
      <c r="E30" s="84"/>
      <c r="F30" s="140">
        <v>1.2999999999999999E-4</v>
      </c>
      <c r="G30" s="155">
        <f t="shared" si="8"/>
        <v>2000</v>
      </c>
      <c r="H30" s="103">
        <f t="shared" si="7"/>
        <v>0.25999999999999995</v>
      </c>
      <c r="I30" s="82"/>
      <c r="J30" s="325">
        <v>1.2999999999999999E-4</v>
      </c>
      <c r="K30" s="155">
        <f t="shared" si="9"/>
        <v>2000</v>
      </c>
      <c r="L30" s="103">
        <f t="shared" si="1"/>
        <v>0.25999999999999995</v>
      </c>
      <c r="M30" s="82"/>
      <c r="N30" s="81">
        <f t="shared" si="4"/>
        <v>0</v>
      </c>
      <c r="O30" s="102">
        <f t="shared" si="5"/>
        <v>0</v>
      </c>
      <c r="Q30" s="252"/>
      <c r="R30" s="292"/>
      <c r="S30" s="250"/>
      <c r="T30" s="52"/>
      <c r="U30" s="244"/>
      <c r="V30" s="251"/>
      <c r="W30" s="185"/>
      <c r="X30" s="252"/>
      <c r="Y30" s="292"/>
      <c r="Z30" s="250"/>
      <c r="AA30" s="52"/>
      <c r="AB30" s="244"/>
      <c r="AC30" s="251"/>
      <c r="AD30" s="185"/>
      <c r="AE30" s="252"/>
      <c r="AF30" s="292"/>
      <c r="AG30" s="250"/>
      <c r="AH30" s="52"/>
      <c r="AI30" s="244"/>
      <c r="AJ30" s="251"/>
      <c r="AK30" s="185"/>
      <c r="AL30" s="252"/>
      <c r="AM30" s="292"/>
      <c r="AN30" s="250"/>
      <c r="AO30" s="52"/>
      <c r="AP30" s="244"/>
      <c r="AQ30" s="251"/>
      <c r="AR30" s="185"/>
      <c r="AS30" s="252"/>
      <c r="AT30" s="292"/>
      <c r="AU30" s="250"/>
      <c r="AV30" s="52"/>
      <c r="AW30" s="244"/>
      <c r="AX30" s="251"/>
    </row>
    <row r="31" spans="1:50" s="172" customFormat="1" x14ac:dyDescent="0.3">
      <c r="A31" s="1"/>
      <c r="B31" s="177" t="s">
        <v>77</v>
      </c>
      <c r="C31" s="53"/>
      <c r="D31" s="85" t="s">
        <v>7</v>
      </c>
      <c r="E31" s="84"/>
      <c r="F31" s="140">
        <v>3.0000000000000001E-5</v>
      </c>
      <c r="G31" s="155">
        <f t="shared" si="8"/>
        <v>2000</v>
      </c>
      <c r="H31" s="103">
        <f t="shared" si="7"/>
        <v>6.0000000000000005E-2</v>
      </c>
      <c r="I31" s="82"/>
      <c r="J31" s="325">
        <v>3.0000000000000001E-5</v>
      </c>
      <c r="K31" s="155">
        <f t="shared" si="9"/>
        <v>2000</v>
      </c>
      <c r="L31" s="103">
        <f t="shared" si="1"/>
        <v>6.0000000000000005E-2</v>
      </c>
      <c r="M31" s="82"/>
      <c r="N31" s="81">
        <f t="shared" si="4"/>
        <v>0</v>
      </c>
      <c r="O31" s="102">
        <f t="shared" si="5"/>
        <v>0</v>
      </c>
      <c r="Q31" s="252"/>
      <c r="R31" s="292"/>
      <c r="S31" s="250"/>
      <c r="T31" s="52"/>
      <c r="U31" s="244"/>
      <c r="V31" s="251"/>
      <c r="W31" s="185"/>
      <c r="X31" s="252"/>
      <c r="Y31" s="292"/>
      <c r="Z31" s="250"/>
      <c r="AA31" s="52"/>
      <c r="AB31" s="244"/>
      <c r="AC31" s="251"/>
      <c r="AD31" s="185"/>
      <c r="AE31" s="252"/>
      <c r="AF31" s="292"/>
      <c r="AG31" s="250"/>
      <c r="AH31" s="52"/>
      <c r="AI31" s="244"/>
      <c r="AJ31" s="251"/>
      <c r="AK31" s="185"/>
      <c r="AL31" s="252"/>
      <c r="AM31" s="292"/>
      <c r="AN31" s="250"/>
      <c r="AO31" s="52"/>
      <c r="AP31" s="244"/>
      <c r="AQ31" s="251"/>
      <c r="AR31" s="185"/>
      <c r="AS31" s="252"/>
      <c r="AT31" s="292"/>
      <c r="AU31" s="250"/>
      <c r="AV31" s="52"/>
      <c r="AW31" s="244"/>
      <c r="AX31" s="251"/>
    </row>
    <row r="32" spans="1:50" s="172" customFormat="1" x14ac:dyDescent="0.3">
      <c r="A32" s="1"/>
      <c r="B32" s="177" t="s">
        <v>78</v>
      </c>
      <c r="C32" s="53"/>
      <c r="D32" s="85" t="s">
        <v>7</v>
      </c>
      <c r="E32" s="84"/>
      <c r="F32" s="140">
        <v>4.8999999999999998E-4</v>
      </c>
      <c r="G32" s="155">
        <f t="shared" si="8"/>
        <v>2000</v>
      </c>
      <c r="H32" s="103">
        <f t="shared" si="7"/>
        <v>0.98</v>
      </c>
      <c r="I32" s="82"/>
      <c r="J32" s="325">
        <v>4.8999999999999998E-4</v>
      </c>
      <c r="K32" s="155">
        <f t="shared" si="9"/>
        <v>2000</v>
      </c>
      <c r="L32" s="103">
        <f t="shared" si="1"/>
        <v>0.98</v>
      </c>
      <c r="M32" s="82"/>
      <c r="N32" s="81">
        <f t="shared" si="4"/>
        <v>0</v>
      </c>
      <c r="O32" s="102">
        <f t="shared" si="5"/>
        <v>0</v>
      </c>
      <c r="Q32" s="248"/>
      <c r="R32" s="292"/>
      <c r="S32" s="250"/>
      <c r="T32" s="52"/>
      <c r="U32" s="244"/>
      <c r="V32" s="251"/>
      <c r="W32" s="185"/>
      <c r="X32" s="248"/>
      <c r="Y32" s="292"/>
      <c r="Z32" s="250"/>
      <c r="AA32" s="52"/>
      <c r="AB32" s="244"/>
      <c r="AC32" s="251"/>
      <c r="AD32" s="185"/>
      <c r="AE32" s="248"/>
      <c r="AF32" s="292"/>
      <c r="AG32" s="250"/>
      <c r="AH32" s="52"/>
      <c r="AI32" s="244"/>
      <c r="AJ32" s="251"/>
      <c r="AK32" s="185"/>
      <c r="AL32" s="248"/>
      <c r="AM32" s="292"/>
      <c r="AN32" s="250"/>
      <c r="AO32" s="52"/>
      <c r="AP32" s="244"/>
      <c r="AQ32" s="251"/>
      <c r="AR32" s="185"/>
      <c r="AS32" s="248"/>
      <c r="AT32" s="292"/>
      <c r="AU32" s="250"/>
      <c r="AV32" s="52"/>
      <c r="AW32" s="244"/>
      <c r="AX32" s="251"/>
    </row>
    <row r="33" spans="1:50" s="181" customFormat="1" x14ac:dyDescent="0.3">
      <c r="A33" s="112"/>
      <c r="B33" s="84" t="s">
        <v>79</v>
      </c>
      <c r="C33" s="84"/>
      <c r="D33" s="85" t="s">
        <v>7</v>
      </c>
      <c r="E33" s="84"/>
      <c r="F33" s="140">
        <v>7.6000000000000004E-4</v>
      </c>
      <c r="G33" s="155">
        <f t="shared" ref="G33" si="10">$F$18</f>
        <v>2000</v>
      </c>
      <c r="H33" s="103">
        <f t="shared" si="7"/>
        <v>1.52</v>
      </c>
      <c r="I33" s="105"/>
      <c r="J33" s="325">
        <v>7.6000000000000004E-4</v>
      </c>
      <c r="K33" s="155">
        <f t="shared" si="9"/>
        <v>2000</v>
      </c>
      <c r="L33" s="103">
        <f t="shared" si="1"/>
        <v>1.52</v>
      </c>
      <c r="M33" s="105"/>
      <c r="N33" s="81">
        <f t="shared" si="4"/>
        <v>0</v>
      </c>
      <c r="O33" s="102">
        <f t="shared" si="5"/>
        <v>0</v>
      </c>
      <c r="Q33" s="248"/>
      <c r="R33" s="292"/>
      <c r="S33" s="250"/>
      <c r="T33" s="52"/>
      <c r="U33" s="244"/>
      <c r="V33" s="251"/>
      <c r="W33" s="185"/>
      <c r="X33" s="248"/>
      <c r="Y33" s="292"/>
      <c r="Z33" s="250"/>
      <c r="AA33" s="52"/>
      <c r="AB33" s="244"/>
      <c r="AC33" s="251"/>
      <c r="AD33" s="185"/>
      <c r="AE33" s="248"/>
      <c r="AF33" s="292"/>
      <c r="AG33" s="250"/>
      <c r="AH33" s="52"/>
      <c r="AI33" s="244"/>
      <c r="AJ33" s="251"/>
      <c r="AK33" s="185"/>
      <c r="AL33" s="248"/>
      <c r="AM33" s="292"/>
      <c r="AN33" s="250"/>
      <c r="AO33" s="52"/>
      <c r="AP33" s="244"/>
      <c r="AQ33" s="251"/>
      <c r="AR33" s="185"/>
      <c r="AS33" s="248"/>
      <c r="AT33" s="292"/>
      <c r="AU33" s="250"/>
      <c r="AV33" s="52"/>
      <c r="AW33" s="244"/>
      <c r="AX33" s="251"/>
    </row>
    <row r="34" spans="1:50" s="181" customFormat="1" x14ac:dyDescent="0.3">
      <c r="A34" s="112"/>
      <c r="B34" s="84" t="s">
        <v>80</v>
      </c>
      <c r="C34" s="84"/>
      <c r="D34" s="85" t="s">
        <v>7</v>
      </c>
      <c r="E34" s="84"/>
      <c r="F34" s="140">
        <v>2.4000000000000001E-4</v>
      </c>
      <c r="G34" s="155">
        <f t="shared" si="8"/>
        <v>2000</v>
      </c>
      <c r="H34" s="103">
        <f t="shared" si="7"/>
        <v>0.48000000000000004</v>
      </c>
      <c r="I34" s="105"/>
      <c r="J34" s="325">
        <v>2.4000000000000001E-4</v>
      </c>
      <c r="K34" s="155">
        <f t="shared" si="9"/>
        <v>2000</v>
      </c>
      <c r="L34" s="103">
        <f t="shared" si="1"/>
        <v>0.48000000000000004</v>
      </c>
      <c r="M34" s="105"/>
      <c r="N34" s="81">
        <f t="shared" si="4"/>
        <v>0</v>
      </c>
      <c r="O34" s="102">
        <f t="shared" si="5"/>
        <v>0</v>
      </c>
      <c r="Q34" s="253"/>
      <c r="R34" s="292"/>
      <c r="S34" s="250"/>
      <c r="T34" s="52"/>
      <c r="U34" s="244"/>
      <c r="V34" s="251"/>
      <c r="W34" s="185"/>
      <c r="X34" s="253"/>
      <c r="Y34" s="292"/>
      <c r="Z34" s="250"/>
      <c r="AA34" s="52"/>
      <c r="AB34" s="244"/>
      <c r="AC34" s="251"/>
      <c r="AD34" s="185"/>
      <c r="AE34" s="253"/>
      <c r="AF34" s="292"/>
      <c r="AG34" s="250"/>
      <c r="AH34" s="52"/>
      <c r="AI34" s="244"/>
      <c r="AJ34" s="251"/>
      <c r="AK34" s="185"/>
      <c r="AL34" s="253"/>
      <c r="AM34" s="292"/>
      <c r="AN34" s="250"/>
      <c r="AO34" s="52"/>
      <c r="AP34" s="244"/>
      <c r="AQ34" s="251"/>
      <c r="AR34" s="185"/>
      <c r="AS34" s="253"/>
      <c r="AT34" s="292"/>
      <c r="AU34" s="250"/>
      <c r="AV34" s="52"/>
      <c r="AW34" s="244"/>
      <c r="AX34" s="251"/>
    </row>
    <row r="35" spans="1:50" x14ac:dyDescent="0.3">
      <c r="A35" s="1"/>
      <c r="B35" s="238" t="s">
        <v>99</v>
      </c>
      <c r="C35" s="53"/>
      <c r="D35" s="85" t="s">
        <v>7</v>
      </c>
      <c r="E35" s="84"/>
      <c r="F35" s="140">
        <v>-1.9000000000000001E-4</v>
      </c>
      <c r="G35" s="155">
        <f t="shared" si="8"/>
        <v>2000</v>
      </c>
      <c r="H35" s="103">
        <f t="shared" si="7"/>
        <v>-0.38</v>
      </c>
      <c r="I35" s="82"/>
      <c r="J35" s="325">
        <v>2.0000000000000001E-4</v>
      </c>
      <c r="K35" s="155">
        <f t="shared" si="9"/>
        <v>2000</v>
      </c>
      <c r="L35" s="103">
        <f t="shared" si="1"/>
        <v>0.4</v>
      </c>
      <c r="M35" s="82"/>
      <c r="N35" s="81">
        <f t="shared" si="4"/>
        <v>0.78</v>
      </c>
      <c r="O35" s="102">
        <f t="shared" si="5"/>
        <v>-2.0526315789473686</v>
      </c>
      <c r="Q35" s="253"/>
      <c r="R35" s="292"/>
      <c r="S35" s="250"/>
      <c r="T35" s="52"/>
      <c r="U35" s="244"/>
      <c r="V35" s="251"/>
      <c r="W35" s="185"/>
      <c r="X35" s="253"/>
      <c r="Y35" s="292"/>
      <c r="Z35" s="250"/>
      <c r="AA35" s="52"/>
      <c r="AB35" s="244"/>
      <c r="AC35" s="251"/>
      <c r="AD35" s="185"/>
      <c r="AE35" s="253"/>
      <c r="AF35" s="292"/>
      <c r="AG35" s="250"/>
      <c r="AH35" s="52"/>
      <c r="AI35" s="244"/>
      <c r="AJ35" s="251"/>
      <c r="AK35" s="185"/>
      <c r="AL35" s="253"/>
      <c r="AM35" s="292"/>
      <c r="AN35" s="250"/>
      <c r="AO35" s="52"/>
      <c r="AP35" s="244"/>
      <c r="AQ35" s="251"/>
      <c r="AR35" s="185"/>
      <c r="AS35" s="253"/>
      <c r="AT35" s="292"/>
      <c r="AU35" s="250"/>
      <c r="AV35" s="52"/>
      <c r="AW35" s="244"/>
      <c r="AX35" s="251"/>
    </row>
    <row r="36" spans="1:50" x14ac:dyDescent="0.3">
      <c r="A36" s="112"/>
      <c r="B36" s="116" t="s">
        <v>18</v>
      </c>
      <c r="C36" s="100"/>
      <c r="D36" s="115"/>
      <c r="E36" s="100"/>
      <c r="F36" s="114"/>
      <c r="G36" s="113"/>
      <c r="H36" s="184">
        <f>SUM(H23:H35)</f>
        <v>99.560000000000016</v>
      </c>
      <c r="I36" s="107"/>
      <c r="J36" s="319"/>
      <c r="K36" s="150"/>
      <c r="L36" s="184">
        <f>SUM(L23:L35)</f>
        <v>108.33000000000001</v>
      </c>
      <c r="M36" s="107"/>
      <c r="N36" s="93">
        <f t="shared" si="2"/>
        <v>8.769999999999996</v>
      </c>
      <c r="O36" s="198">
        <f>IF(OR(H36=0, L36=0),"",(N36/H36))</f>
        <v>8.8087585375652824E-2</v>
      </c>
      <c r="Q36" s="255"/>
      <c r="R36" s="256"/>
      <c r="S36" s="257"/>
      <c r="T36" s="52"/>
      <c r="U36" s="282"/>
      <c r="V36" s="293"/>
      <c r="W36" s="185"/>
      <c r="X36" s="255"/>
      <c r="Y36" s="256"/>
      <c r="Z36" s="257"/>
      <c r="AA36" s="52"/>
      <c r="AB36" s="258"/>
      <c r="AC36" s="259"/>
      <c r="AD36" s="185"/>
      <c r="AE36" s="255"/>
      <c r="AF36" s="256"/>
      <c r="AG36" s="257"/>
      <c r="AH36" s="52"/>
      <c r="AI36" s="258"/>
      <c r="AJ36" s="259"/>
      <c r="AK36" s="185"/>
      <c r="AL36" s="255"/>
      <c r="AM36" s="256"/>
      <c r="AN36" s="257"/>
      <c r="AO36" s="52"/>
      <c r="AP36" s="258"/>
      <c r="AQ36" s="259"/>
      <c r="AR36" s="185"/>
      <c r="AS36" s="255"/>
      <c r="AT36" s="256"/>
      <c r="AU36" s="257"/>
      <c r="AV36" s="52"/>
      <c r="AW36" s="258"/>
      <c r="AX36" s="259"/>
    </row>
    <row r="37" spans="1:50" x14ac:dyDescent="0.3">
      <c r="A37" s="1"/>
      <c r="B37" s="86" t="s">
        <v>17</v>
      </c>
      <c r="C37" s="53"/>
      <c r="D37" s="85" t="s">
        <v>7</v>
      </c>
      <c r="E37" s="84"/>
      <c r="F37" s="290">
        <f>+RESIDENTIAL!$F$35</f>
        <v>8.1990000000000007E-2</v>
      </c>
      <c r="G37" s="154">
        <f>$F18*(1+F69)-$F18</f>
        <v>75.200000000000273</v>
      </c>
      <c r="H37" s="142">
        <f>G37*F37</f>
        <v>6.1656480000000231</v>
      </c>
      <c r="I37" s="82"/>
      <c r="J37" s="332">
        <v>8.1990000000000007E-2</v>
      </c>
      <c r="K37" s="154">
        <f>$F18*(1+J69)-$F18</f>
        <v>75.200000000000273</v>
      </c>
      <c r="L37" s="142">
        <f>K37*J37</f>
        <v>6.1656480000000231</v>
      </c>
      <c r="M37" s="82"/>
      <c r="N37" s="81">
        <f t="shared" si="2"/>
        <v>0</v>
      </c>
      <c r="O37" s="102">
        <f t="shared" ref="O37" si="11">IF(OR(H37=0,L37=0),"",(N37/H37))</f>
        <v>0</v>
      </c>
      <c r="Q37" s="294"/>
      <c r="R37" s="292"/>
      <c r="S37" s="262"/>
      <c r="T37" s="52"/>
      <c r="U37" s="244"/>
      <c r="V37" s="251"/>
      <c r="W37" s="185"/>
      <c r="X37" s="294"/>
      <c r="Y37" s="292"/>
      <c r="Z37" s="262"/>
      <c r="AA37" s="52"/>
      <c r="AB37" s="244"/>
      <c r="AC37" s="251"/>
      <c r="AD37" s="185"/>
      <c r="AE37" s="294"/>
      <c r="AF37" s="292"/>
      <c r="AG37" s="262"/>
      <c r="AH37" s="52"/>
      <c r="AI37" s="244"/>
      <c r="AJ37" s="251"/>
      <c r="AK37" s="185"/>
      <c r="AL37" s="294"/>
      <c r="AM37" s="292"/>
      <c r="AN37" s="262"/>
      <c r="AO37" s="52"/>
      <c r="AP37" s="244"/>
      <c r="AQ37" s="251"/>
      <c r="AR37" s="185"/>
      <c r="AS37" s="294"/>
      <c r="AT37" s="292"/>
      <c r="AU37" s="262"/>
      <c r="AV37" s="52"/>
      <c r="AW37" s="244"/>
      <c r="AX37" s="251"/>
    </row>
    <row r="38" spans="1:50" s="172" customFormat="1" x14ac:dyDescent="0.3">
      <c r="A38" s="1"/>
      <c r="B38" s="238" t="s">
        <v>96</v>
      </c>
      <c r="C38" s="84"/>
      <c r="D38" s="85" t="s">
        <v>7</v>
      </c>
      <c r="E38" s="84"/>
      <c r="F38" s="232">
        <v>-3.1700000000000001E-3</v>
      </c>
      <c r="G38" s="155">
        <f>$F$18</f>
        <v>2000</v>
      </c>
      <c r="H38" s="142">
        <f t="shared" ref="H38:H40" si="12">G38*F38</f>
        <v>-6.34</v>
      </c>
      <c r="I38" s="105"/>
      <c r="J38" s="313">
        <v>-5.0000000000000001E-4</v>
      </c>
      <c r="K38" s="155">
        <f>$F$18</f>
        <v>2000</v>
      </c>
      <c r="L38" s="142">
        <f>K38*J38</f>
        <v>-1</v>
      </c>
      <c r="M38" s="105"/>
      <c r="N38" s="81">
        <f t="shared" ref="N38:N39" si="13">L38-H38</f>
        <v>5.34</v>
      </c>
      <c r="O38" s="102">
        <f t="shared" ref="O38:O39" si="14">IF(OR(H38=0,L38=0),"",(N38/H38))</f>
        <v>-0.8422712933753943</v>
      </c>
      <c r="Q38" s="264"/>
      <c r="R38" s="292"/>
      <c r="S38" s="262"/>
      <c r="T38" s="52"/>
      <c r="U38" s="244"/>
      <c r="V38" s="251"/>
      <c r="W38" s="185"/>
      <c r="X38" s="264"/>
      <c r="Y38" s="292"/>
      <c r="Z38" s="262"/>
      <c r="AA38" s="52"/>
      <c r="AB38" s="244"/>
      <c r="AC38" s="251"/>
      <c r="AD38" s="185"/>
      <c r="AE38" s="264"/>
      <c r="AF38" s="292"/>
      <c r="AG38" s="262"/>
      <c r="AH38" s="52"/>
      <c r="AI38" s="244"/>
      <c r="AJ38" s="251"/>
      <c r="AK38" s="185"/>
      <c r="AL38" s="264"/>
      <c r="AM38" s="292"/>
      <c r="AN38" s="262"/>
      <c r="AO38" s="52"/>
      <c r="AP38" s="244"/>
      <c r="AQ38" s="251"/>
      <c r="AR38" s="185"/>
      <c r="AS38" s="264"/>
      <c r="AT38" s="292"/>
      <c r="AU38" s="262"/>
      <c r="AV38" s="52"/>
      <c r="AW38" s="244"/>
      <c r="AX38" s="251"/>
    </row>
    <row r="39" spans="1:50" s="172" customFormat="1" x14ac:dyDescent="0.3">
      <c r="A39" s="1"/>
      <c r="B39" s="238" t="s">
        <v>97</v>
      </c>
      <c r="C39" s="84"/>
      <c r="D39" s="85" t="s">
        <v>7</v>
      </c>
      <c r="E39" s="84"/>
      <c r="F39" s="232">
        <v>6.9999999999999994E-5</v>
      </c>
      <c r="G39" s="155">
        <f t="shared" ref="G39" si="15">$F$18</f>
        <v>2000</v>
      </c>
      <c r="H39" s="142">
        <f t="shared" si="12"/>
        <v>0.13999999999999999</v>
      </c>
      <c r="I39" s="105"/>
      <c r="J39" s="313">
        <v>3.0000000000000001E-5</v>
      </c>
      <c r="K39" s="155">
        <f t="shared" ref="K39" si="16">$F$18</f>
        <v>2000</v>
      </c>
      <c r="L39" s="142">
        <f>K39*J39</f>
        <v>6.0000000000000005E-2</v>
      </c>
      <c r="M39" s="105"/>
      <c r="N39" s="81">
        <f t="shared" si="13"/>
        <v>-7.9999999999999988E-2</v>
      </c>
      <c r="O39" s="102">
        <f t="shared" si="14"/>
        <v>-0.5714285714285714</v>
      </c>
      <c r="Q39" s="264"/>
      <c r="R39" s="292"/>
      <c r="S39" s="262"/>
      <c r="T39" s="52"/>
      <c r="U39" s="244"/>
      <c r="V39" s="251"/>
      <c r="W39" s="185"/>
      <c r="X39" s="264"/>
      <c r="Y39" s="292"/>
      <c r="Z39" s="262"/>
      <c r="AA39" s="52"/>
      <c r="AB39" s="244"/>
      <c r="AC39" s="251"/>
      <c r="AD39" s="185"/>
      <c r="AE39" s="264"/>
      <c r="AF39" s="292"/>
      <c r="AG39" s="262"/>
      <c r="AH39" s="52"/>
      <c r="AI39" s="244"/>
      <c r="AJ39" s="251"/>
      <c r="AK39" s="185"/>
      <c r="AL39" s="264"/>
      <c r="AM39" s="292"/>
      <c r="AN39" s="262"/>
      <c r="AO39" s="52"/>
      <c r="AP39" s="244"/>
      <c r="AQ39" s="251"/>
      <c r="AR39" s="185"/>
      <c r="AS39" s="264"/>
      <c r="AT39" s="292"/>
      <c r="AU39" s="262"/>
      <c r="AV39" s="52"/>
      <c r="AW39" s="244"/>
      <c r="AX39" s="251"/>
    </row>
    <row r="40" spans="1:50" s="172" customFormat="1" x14ac:dyDescent="0.3">
      <c r="A40" s="1"/>
      <c r="B40" s="238" t="s">
        <v>98</v>
      </c>
      <c r="C40" s="84"/>
      <c r="D40" s="85" t="s">
        <v>7</v>
      </c>
      <c r="E40" s="84"/>
      <c r="F40" s="232">
        <v>-1.1199999999999999E-3</v>
      </c>
      <c r="G40" s="170"/>
      <c r="H40" s="142">
        <f t="shared" si="12"/>
        <v>0</v>
      </c>
      <c r="I40" s="105"/>
      <c r="J40" s="313">
        <v>6.8000000000000005E-4</v>
      </c>
      <c r="K40" s="168"/>
      <c r="L40" s="142">
        <f t="shared" ref="L40:L41" si="17">K40*J40</f>
        <v>0</v>
      </c>
      <c r="M40" s="105"/>
      <c r="N40" s="81">
        <f t="shared" ref="N40:N41" si="18">L40-H40</f>
        <v>0</v>
      </c>
      <c r="O40" s="102" t="str">
        <f t="shared" ref="O40:O41" si="19">IF(OR(H40=0,L40=0),"",(N40/H40))</f>
        <v/>
      </c>
      <c r="Q40" s="264"/>
      <c r="R40" s="254"/>
      <c r="S40" s="262"/>
      <c r="T40" s="52"/>
      <c r="U40" s="244"/>
      <c r="V40" s="251"/>
      <c r="W40" s="185"/>
      <c r="X40" s="264"/>
      <c r="Y40" s="254"/>
      <c r="Z40" s="262"/>
      <c r="AA40" s="52"/>
      <c r="AB40" s="244"/>
      <c r="AC40" s="251"/>
      <c r="AD40" s="185"/>
      <c r="AE40" s="264"/>
      <c r="AF40" s="254"/>
      <c r="AG40" s="262"/>
      <c r="AH40" s="52"/>
      <c r="AI40" s="244"/>
      <c r="AJ40" s="251"/>
      <c r="AK40" s="185"/>
      <c r="AL40" s="264"/>
      <c r="AM40" s="254"/>
      <c r="AN40" s="262"/>
      <c r="AO40" s="52"/>
      <c r="AP40" s="244"/>
      <c r="AQ40" s="251"/>
      <c r="AR40" s="185"/>
      <c r="AS40" s="264"/>
      <c r="AT40" s="254"/>
      <c r="AU40" s="262"/>
      <c r="AV40" s="52"/>
      <c r="AW40" s="244"/>
      <c r="AX40" s="251"/>
    </row>
    <row r="41" spans="1:50" x14ac:dyDescent="0.3">
      <c r="A41" s="1"/>
      <c r="B41" s="84" t="s">
        <v>92</v>
      </c>
      <c r="C41" s="53"/>
      <c r="D41" s="85" t="s">
        <v>41</v>
      </c>
      <c r="E41" s="84"/>
      <c r="F41" s="289">
        <v>0.56000000000000005</v>
      </c>
      <c r="G41" s="155">
        <v>1</v>
      </c>
      <c r="H41" s="142">
        <f>G41*F41</f>
        <v>0.56000000000000005</v>
      </c>
      <c r="I41" s="82"/>
      <c r="J41" s="333">
        <v>0.56000000000000005</v>
      </c>
      <c r="K41" s="155">
        <v>1</v>
      </c>
      <c r="L41" s="142">
        <f t="shared" si="17"/>
        <v>0.56000000000000005</v>
      </c>
      <c r="M41" s="82"/>
      <c r="N41" s="81">
        <f t="shared" si="18"/>
        <v>0</v>
      </c>
      <c r="O41" s="102">
        <f t="shared" si="19"/>
        <v>0</v>
      </c>
      <c r="Q41" s="295"/>
      <c r="R41" s="249"/>
      <c r="S41" s="262"/>
      <c r="T41" s="52"/>
      <c r="U41" s="244"/>
      <c r="V41" s="251"/>
      <c r="W41" s="185"/>
      <c r="X41" s="295"/>
      <c r="Y41" s="249"/>
      <c r="Z41" s="262"/>
      <c r="AA41" s="52"/>
      <c r="AB41" s="244"/>
      <c r="AC41" s="251"/>
      <c r="AD41" s="185"/>
      <c r="AE41" s="295"/>
      <c r="AF41" s="249"/>
      <c r="AG41" s="262"/>
      <c r="AH41" s="52"/>
      <c r="AI41" s="244"/>
      <c r="AJ41" s="251"/>
      <c r="AK41" s="185"/>
      <c r="AL41" s="295"/>
      <c r="AM41" s="249"/>
      <c r="AN41" s="262"/>
      <c r="AO41" s="52"/>
      <c r="AP41" s="244"/>
      <c r="AQ41" s="251"/>
      <c r="AR41" s="185"/>
      <c r="AS41" s="295"/>
      <c r="AT41" s="249"/>
      <c r="AU41" s="262"/>
      <c r="AV41" s="52"/>
      <c r="AW41" s="244"/>
      <c r="AX41" s="251"/>
    </row>
    <row r="42" spans="1:50" x14ac:dyDescent="0.3">
      <c r="A42" s="1"/>
      <c r="B42" s="101" t="s">
        <v>16</v>
      </c>
      <c r="C42" s="110"/>
      <c r="D42" s="110"/>
      <c r="E42" s="110"/>
      <c r="F42" s="109"/>
      <c r="G42" s="98"/>
      <c r="H42" s="95">
        <f>SUM(H37:H41)+H36</f>
        <v>100.08564800000003</v>
      </c>
      <c r="I42" s="107"/>
      <c r="J42" s="322"/>
      <c r="K42" s="108"/>
      <c r="L42" s="95">
        <f>SUM(L37:L41)+L36</f>
        <v>114.11564800000004</v>
      </c>
      <c r="M42" s="107"/>
      <c r="N42" s="93">
        <f t="shared" si="2"/>
        <v>14.030000000000001</v>
      </c>
      <c r="O42" s="92">
        <f>IF(OR(H42=0,L42=0),"",(N42/H42))</f>
        <v>0.14017993868611409</v>
      </c>
      <c r="Q42" s="249"/>
      <c r="R42" s="249"/>
      <c r="S42" s="266"/>
      <c r="T42" s="52"/>
      <c r="U42" s="282"/>
      <c r="V42" s="293"/>
      <c r="W42" s="185"/>
      <c r="X42" s="249"/>
      <c r="Y42" s="249"/>
      <c r="Z42" s="266"/>
      <c r="AA42" s="52"/>
      <c r="AB42" s="258"/>
      <c r="AC42" s="259"/>
      <c r="AD42" s="185"/>
      <c r="AE42" s="249"/>
      <c r="AF42" s="249"/>
      <c r="AG42" s="266"/>
      <c r="AH42" s="52"/>
      <c r="AI42" s="258"/>
      <c r="AJ42" s="259"/>
      <c r="AK42" s="185"/>
      <c r="AL42" s="249"/>
      <c r="AM42" s="249"/>
      <c r="AN42" s="266"/>
      <c r="AO42" s="52"/>
      <c r="AP42" s="258"/>
      <c r="AQ42" s="259"/>
      <c r="AR42" s="185"/>
      <c r="AS42" s="249"/>
      <c r="AT42" s="249"/>
      <c r="AU42" s="266"/>
      <c r="AV42" s="52"/>
      <c r="AW42" s="258"/>
      <c r="AX42" s="259"/>
    </row>
    <row r="43" spans="1:50" x14ac:dyDescent="0.3">
      <c r="A43" s="1"/>
      <c r="B43" s="82" t="s">
        <v>81</v>
      </c>
      <c r="C43" s="82"/>
      <c r="D43" s="85" t="s">
        <v>7</v>
      </c>
      <c r="E43" s="105"/>
      <c r="F43" s="141">
        <v>7.3899999999999999E-3</v>
      </c>
      <c r="G43" s="154">
        <f>$F18*(1+F69)</f>
        <v>2075.2000000000003</v>
      </c>
      <c r="H43" s="103">
        <f>G43*F43</f>
        <v>15.335728000000001</v>
      </c>
      <c r="I43" s="82"/>
      <c r="J43" s="318">
        <v>7.7499999999999999E-3</v>
      </c>
      <c r="K43" s="154">
        <f>$F18*(1+J69)</f>
        <v>2075.2000000000003</v>
      </c>
      <c r="L43" s="103">
        <f>K43*J43</f>
        <v>16.082800000000002</v>
      </c>
      <c r="M43" s="82"/>
      <c r="N43" s="81">
        <f t="shared" si="2"/>
        <v>0.74707200000000107</v>
      </c>
      <c r="O43" s="102">
        <f>IF(OR(H43=0,L43=0),"",(N43/H43))</f>
        <v>4.8714479025710487E-2</v>
      </c>
      <c r="Q43" s="253"/>
      <c r="R43" s="292"/>
      <c r="S43" s="296"/>
      <c r="T43" s="52"/>
      <c r="U43" s="244"/>
      <c r="V43" s="251"/>
      <c r="W43" s="185"/>
      <c r="X43" s="253"/>
      <c r="Y43" s="292"/>
      <c r="Z43" s="296"/>
      <c r="AA43" s="52"/>
      <c r="AB43" s="244"/>
      <c r="AC43" s="251"/>
      <c r="AD43" s="185"/>
      <c r="AE43" s="253"/>
      <c r="AF43" s="292"/>
      <c r="AG43" s="296"/>
      <c r="AH43" s="52"/>
      <c r="AI43" s="244"/>
      <c r="AJ43" s="251"/>
      <c r="AK43" s="185"/>
      <c r="AL43" s="253"/>
      <c r="AM43" s="292"/>
      <c r="AN43" s="296"/>
      <c r="AO43" s="52"/>
      <c r="AP43" s="244"/>
      <c r="AQ43" s="251"/>
      <c r="AR43" s="185"/>
      <c r="AS43" s="253"/>
      <c r="AT43" s="292"/>
      <c r="AU43" s="296"/>
      <c r="AV43" s="52"/>
      <c r="AW43" s="244"/>
      <c r="AX43" s="251"/>
    </row>
    <row r="44" spans="1:50" x14ac:dyDescent="0.3">
      <c r="A44" s="1"/>
      <c r="B44" s="106" t="s">
        <v>82</v>
      </c>
      <c r="C44" s="82"/>
      <c r="D44" s="85" t="s">
        <v>7</v>
      </c>
      <c r="E44" s="105"/>
      <c r="F44" s="141">
        <v>5.5199999999999997E-3</v>
      </c>
      <c r="G44" s="154">
        <f>G43</f>
        <v>2075.2000000000003</v>
      </c>
      <c r="H44" s="103">
        <f>G44*F44</f>
        <v>11.455104</v>
      </c>
      <c r="I44" s="82"/>
      <c r="J44" s="318">
        <v>6.2899999999999996E-3</v>
      </c>
      <c r="K44" s="154">
        <f>K43</f>
        <v>2075.2000000000003</v>
      </c>
      <c r="L44" s="103">
        <f>K44*J44</f>
        <v>13.053008</v>
      </c>
      <c r="M44" s="82"/>
      <c r="N44" s="81">
        <f t="shared" si="2"/>
        <v>1.5979039999999998</v>
      </c>
      <c r="O44" s="102">
        <f>IF(OR(H44=0,L44=0),"",(N44/H44))</f>
        <v>0.13949275362318839</v>
      </c>
      <c r="Q44" s="253"/>
      <c r="R44" s="292"/>
      <c r="S44" s="296"/>
      <c r="T44" s="52"/>
      <c r="U44" s="244"/>
      <c r="V44" s="251"/>
      <c r="W44" s="185"/>
      <c r="X44" s="253"/>
      <c r="Y44" s="292"/>
      <c r="Z44" s="296"/>
      <c r="AA44" s="52"/>
      <c r="AB44" s="244"/>
      <c r="AC44" s="251"/>
      <c r="AD44" s="185"/>
      <c r="AE44" s="253"/>
      <c r="AF44" s="292"/>
      <c r="AG44" s="296"/>
      <c r="AH44" s="52"/>
      <c r="AI44" s="244"/>
      <c r="AJ44" s="251"/>
      <c r="AK44" s="185"/>
      <c r="AL44" s="253"/>
      <c r="AM44" s="292"/>
      <c r="AN44" s="296"/>
      <c r="AO44" s="52"/>
      <c r="AP44" s="244"/>
      <c r="AQ44" s="251"/>
      <c r="AR44" s="185"/>
      <c r="AS44" s="253"/>
      <c r="AT44" s="292"/>
      <c r="AU44" s="296"/>
      <c r="AV44" s="52"/>
      <c r="AW44" s="244"/>
      <c r="AX44" s="251"/>
    </row>
    <row r="45" spans="1:50" x14ac:dyDescent="0.3">
      <c r="A45" s="1"/>
      <c r="B45" s="101" t="s">
        <v>13</v>
      </c>
      <c r="C45" s="100"/>
      <c r="D45" s="100"/>
      <c r="E45" s="100"/>
      <c r="F45" s="99"/>
      <c r="G45" s="171"/>
      <c r="H45" s="95">
        <f>SUM(H42:H44)</f>
        <v>126.87648000000004</v>
      </c>
      <c r="I45" s="94"/>
      <c r="J45" s="97"/>
      <c r="K45" s="171"/>
      <c r="L45" s="95">
        <f>SUM(L42:L44)</f>
        <v>143.25145600000005</v>
      </c>
      <c r="M45" s="94"/>
      <c r="N45" s="93">
        <f t="shared" si="2"/>
        <v>16.374976000000004</v>
      </c>
      <c r="O45" s="92">
        <f>IF(OR(H45=0,L45=0),"",(N45/H45))</f>
        <v>0.12906234473087524</v>
      </c>
      <c r="Q45" s="60"/>
      <c r="R45" s="292"/>
      <c r="S45" s="258"/>
      <c r="T45" s="60"/>
      <c r="U45" s="282"/>
      <c r="V45" s="293"/>
      <c r="W45" s="185"/>
      <c r="X45" s="60"/>
      <c r="Y45" s="292"/>
      <c r="Z45" s="258"/>
      <c r="AA45" s="60"/>
      <c r="AB45" s="258"/>
      <c r="AC45" s="259"/>
      <c r="AD45" s="185"/>
      <c r="AE45" s="60"/>
      <c r="AF45" s="292"/>
      <c r="AG45" s="258"/>
      <c r="AH45" s="60"/>
      <c r="AI45" s="258"/>
      <c r="AJ45" s="259"/>
      <c r="AK45" s="185"/>
      <c r="AL45" s="60"/>
      <c r="AM45" s="292"/>
      <c r="AN45" s="258"/>
      <c r="AO45" s="60"/>
      <c r="AP45" s="258"/>
      <c r="AQ45" s="259"/>
      <c r="AR45" s="185"/>
      <c r="AS45" s="60"/>
      <c r="AT45" s="292"/>
      <c r="AU45" s="258"/>
      <c r="AV45" s="60"/>
      <c r="AW45" s="258"/>
      <c r="AX45" s="259"/>
    </row>
    <row r="46" spans="1:50" x14ac:dyDescent="0.3">
      <c r="A46" s="1"/>
      <c r="B46" s="91" t="s">
        <v>12</v>
      </c>
      <c r="C46" s="53"/>
      <c r="D46" s="85" t="s">
        <v>7</v>
      </c>
      <c r="E46" s="84"/>
      <c r="F46" s="78">
        <f>+RESIDENTIAL!$F$44</f>
        <v>3.2000000000000002E-3</v>
      </c>
      <c r="G46" s="154">
        <f>G43</f>
        <v>2075.2000000000003</v>
      </c>
      <c r="H46" s="76">
        <f t="shared" ref="H46:H56" si="20">G46*F46</f>
        <v>6.6406400000000012</v>
      </c>
      <c r="I46" s="82"/>
      <c r="J46" s="78">
        <f>+RESIDENTIAL!$F$44</f>
        <v>3.2000000000000002E-3</v>
      </c>
      <c r="K46" s="154">
        <f>K43</f>
        <v>2075.2000000000003</v>
      </c>
      <c r="L46" s="76">
        <f t="shared" ref="L46:L56" si="21">K46*J46</f>
        <v>6.6406400000000012</v>
      </c>
      <c r="M46" s="82"/>
      <c r="N46" s="81">
        <f t="shared" si="2"/>
        <v>0</v>
      </c>
      <c r="O46" s="102">
        <f>IF(OR(H46=0,L46=0),"",(N46/H46))</f>
        <v>0</v>
      </c>
      <c r="Q46" s="269"/>
      <c r="R46" s="292"/>
      <c r="S46" s="270"/>
      <c r="T46" s="52"/>
      <c r="U46" s="244"/>
      <c r="V46" s="251"/>
      <c r="W46" s="185"/>
      <c r="X46" s="269"/>
      <c r="Y46" s="292"/>
      <c r="Z46" s="270"/>
      <c r="AA46" s="52"/>
      <c r="AB46" s="244"/>
      <c r="AC46" s="251"/>
      <c r="AD46" s="185"/>
      <c r="AE46" s="269"/>
      <c r="AF46" s="292"/>
      <c r="AG46" s="270"/>
      <c r="AH46" s="52"/>
      <c r="AI46" s="244"/>
      <c r="AJ46" s="251"/>
      <c r="AK46" s="185"/>
      <c r="AL46" s="269"/>
      <c r="AM46" s="292"/>
      <c r="AN46" s="270"/>
      <c r="AO46" s="52"/>
      <c r="AP46" s="244"/>
      <c r="AQ46" s="251"/>
      <c r="AR46" s="185"/>
      <c r="AS46" s="269"/>
      <c r="AT46" s="292"/>
      <c r="AU46" s="270"/>
      <c r="AV46" s="52"/>
      <c r="AW46" s="244"/>
      <c r="AX46" s="251"/>
    </row>
    <row r="47" spans="1:50" x14ac:dyDescent="0.3">
      <c r="A47" s="1"/>
      <c r="B47" s="91" t="s">
        <v>11</v>
      </c>
      <c r="C47" s="53"/>
      <c r="D47" s="85" t="s">
        <v>7</v>
      </c>
      <c r="E47" s="84"/>
      <c r="F47" s="78">
        <f>+RESIDENTIAL!$F$45</f>
        <v>2.9999999999999997E-4</v>
      </c>
      <c r="G47" s="154">
        <f>G43</f>
        <v>2075.2000000000003</v>
      </c>
      <c r="H47" s="76">
        <f t="shared" si="20"/>
        <v>0.62256</v>
      </c>
      <c r="I47" s="82"/>
      <c r="J47" s="78">
        <f>+RESIDENTIAL!$F$45</f>
        <v>2.9999999999999997E-4</v>
      </c>
      <c r="K47" s="154">
        <f>K43</f>
        <v>2075.2000000000003</v>
      </c>
      <c r="L47" s="76">
        <f t="shared" si="21"/>
        <v>0.62256</v>
      </c>
      <c r="M47" s="82"/>
      <c r="N47" s="81">
        <f t="shared" si="2"/>
        <v>0</v>
      </c>
      <c r="O47" s="102">
        <f t="shared" ref="O47:O65" si="22">IF(OR(H47=0,L47=0),"",(N47/H47))</f>
        <v>0</v>
      </c>
      <c r="Q47" s="269"/>
      <c r="R47" s="292"/>
      <c r="S47" s="270"/>
      <c r="T47" s="52"/>
      <c r="U47" s="244"/>
      <c r="V47" s="251"/>
      <c r="W47" s="185"/>
      <c r="X47" s="269"/>
      <c r="Y47" s="292"/>
      <c r="Z47" s="270"/>
      <c r="AA47" s="52"/>
      <c r="AB47" s="244"/>
      <c r="AC47" s="251"/>
      <c r="AD47" s="185"/>
      <c r="AE47" s="269"/>
      <c r="AF47" s="292"/>
      <c r="AG47" s="270"/>
      <c r="AH47" s="52"/>
      <c r="AI47" s="244"/>
      <c r="AJ47" s="251"/>
      <c r="AK47" s="185"/>
      <c r="AL47" s="269"/>
      <c r="AM47" s="292"/>
      <c r="AN47" s="270"/>
      <c r="AO47" s="52"/>
      <c r="AP47" s="244"/>
      <c r="AQ47" s="251"/>
      <c r="AR47" s="185"/>
      <c r="AS47" s="269"/>
      <c r="AT47" s="292"/>
      <c r="AU47" s="270"/>
      <c r="AV47" s="52"/>
      <c r="AW47" s="244"/>
      <c r="AX47" s="251"/>
    </row>
    <row r="48" spans="1:50" s="172" customFormat="1" x14ac:dyDescent="0.3">
      <c r="A48" s="1"/>
      <c r="B48" s="91" t="s">
        <v>85</v>
      </c>
      <c r="C48" s="53"/>
      <c r="D48" s="85" t="s">
        <v>7</v>
      </c>
      <c r="E48" s="84"/>
      <c r="F48" s="78">
        <f>+RESIDENTIAL!$F$46</f>
        <v>4.0000000000000002E-4</v>
      </c>
      <c r="G48" s="154">
        <f>+G43</f>
        <v>2075.2000000000003</v>
      </c>
      <c r="H48" s="76">
        <f t="shared" si="20"/>
        <v>0.83008000000000015</v>
      </c>
      <c r="I48" s="82"/>
      <c r="J48" s="78">
        <f>+RESIDENTIAL!$F$46</f>
        <v>4.0000000000000002E-4</v>
      </c>
      <c r="K48" s="154">
        <f>+K43</f>
        <v>2075.2000000000003</v>
      </c>
      <c r="L48" s="76">
        <f t="shared" si="21"/>
        <v>0.83008000000000015</v>
      </c>
      <c r="M48" s="82"/>
      <c r="N48" s="81"/>
      <c r="O48" s="102"/>
      <c r="Q48" s="269"/>
      <c r="R48" s="292"/>
      <c r="S48" s="270"/>
      <c r="T48" s="52"/>
      <c r="U48" s="244"/>
      <c r="V48" s="251"/>
      <c r="W48" s="185"/>
      <c r="X48" s="269"/>
      <c r="Y48" s="292"/>
      <c r="Z48" s="270"/>
      <c r="AA48" s="52"/>
      <c r="AB48" s="244"/>
      <c r="AC48" s="251"/>
      <c r="AD48" s="185"/>
      <c r="AE48" s="269"/>
      <c r="AF48" s="292"/>
      <c r="AG48" s="270"/>
      <c r="AH48" s="52"/>
      <c r="AI48" s="244"/>
      <c r="AJ48" s="251"/>
      <c r="AK48" s="185"/>
      <c r="AL48" s="269"/>
      <c r="AM48" s="292"/>
      <c r="AN48" s="270"/>
      <c r="AO48" s="52"/>
      <c r="AP48" s="244"/>
      <c r="AQ48" s="251"/>
      <c r="AR48" s="185"/>
      <c r="AS48" s="269"/>
      <c r="AT48" s="292"/>
      <c r="AU48" s="270"/>
      <c r="AV48" s="52"/>
      <c r="AW48" s="244"/>
      <c r="AX48" s="251"/>
    </row>
    <row r="49" spans="1:50" x14ac:dyDescent="0.3">
      <c r="A49" s="1"/>
      <c r="B49" s="53" t="s">
        <v>10</v>
      </c>
      <c r="C49" s="53"/>
      <c r="D49" s="85" t="s">
        <v>41</v>
      </c>
      <c r="E49" s="84"/>
      <c r="F49" s="176">
        <f>+RESIDENTIAL!$F$47</f>
        <v>0.25</v>
      </c>
      <c r="G49" s="155">
        <v>1</v>
      </c>
      <c r="H49" s="76">
        <f t="shared" si="20"/>
        <v>0.25</v>
      </c>
      <c r="I49" s="82"/>
      <c r="J49" s="176">
        <f>+RESIDENTIAL!$F$47</f>
        <v>0.25</v>
      </c>
      <c r="K49" s="155">
        <v>1</v>
      </c>
      <c r="L49" s="76">
        <f t="shared" si="21"/>
        <v>0.25</v>
      </c>
      <c r="M49" s="82"/>
      <c r="N49" s="81">
        <f t="shared" si="2"/>
        <v>0</v>
      </c>
      <c r="O49" s="102">
        <f t="shared" si="22"/>
        <v>0</v>
      </c>
      <c r="Q49" s="271"/>
      <c r="R49" s="292"/>
      <c r="S49" s="270"/>
      <c r="T49" s="52"/>
      <c r="U49" s="244"/>
      <c r="V49" s="251"/>
      <c r="W49" s="185"/>
      <c r="X49" s="271"/>
      <c r="Y49" s="292"/>
      <c r="Z49" s="270"/>
      <c r="AA49" s="52"/>
      <c r="AB49" s="244"/>
      <c r="AC49" s="251"/>
      <c r="AD49" s="185"/>
      <c r="AE49" s="271"/>
      <c r="AF49" s="292"/>
      <c r="AG49" s="270"/>
      <c r="AH49" s="52"/>
      <c r="AI49" s="244"/>
      <c r="AJ49" s="251"/>
      <c r="AK49" s="185"/>
      <c r="AL49" s="271"/>
      <c r="AM49" s="292"/>
      <c r="AN49" s="270"/>
      <c r="AO49" s="52"/>
      <c r="AP49" s="244"/>
      <c r="AQ49" s="251"/>
      <c r="AR49" s="185"/>
      <c r="AS49" s="271"/>
      <c r="AT49" s="292"/>
      <c r="AU49" s="270"/>
      <c r="AV49" s="52"/>
      <c r="AW49" s="244"/>
      <c r="AX49" s="251"/>
    </row>
    <row r="50" spans="1:50" x14ac:dyDescent="0.3">
      <c r="A50" s="1"/>
      <c r="B50" s="86" t="s">
        <v>9</v>
      </c>
      <c r="C50" s="53"/>
      <c r="D50" s="85" t="s">
        <v>7</v>
      </c>
      <c r="E50" s="84"/>
      <c r="F50" s="78">
        <f>+RESIDENTIAL!$F$48</f>
        <v>6.5000000000000002E-2</v>
      </c>
      <c r="G50" s="156">
        <f>0.65*$F18</f>
        <v>1300</v>
      </c>
      <c r="H50" s="76">
        <f t="shared" si="20"/>
        <v>84.5</v>
      </c>
      <c r="I50" s="82"/>
      <c r="J50" s="78">
        <f>+RESIDENTIAL!$F$48</f>
        <v>6.5000000000000002E-2</v>
      </c>
      <c r="K50" s="156">
        <f>0.65*$F18</f>
        <v>1300</v>
      </c>
      <c r="L50" s="76">
        <f t="shared" si="21"/>
        <v>84.5</v>
      </c>
      <c r="M50" s="82"/>
      <c r="N50" s="81">
        <f t="shared" si="2"/>
        <v>0</v>
      </c>
      <c r="O50" s="102">
        <f t="shared" si="22"/>
        <v>0</v>
      </c>
      <c r="Q50" s="269"/>
      <c r="R50" s="297"/>
      <c r="S50" s="270"/>
      <c r="T50" s="52"/>
      <c r="U50" s="244"/>
      <c r="V50" s="251"/>
      <c r="W50" s="185"/>
      <c r="X50" s="269"/>
      <c r="Y50" s="297"/>
      <c r="Z50" s="270"/>
      <c r="AA50" s="52"/>
      <c r="AB50" s="244"/>
      <c r="AC50" s="251"/>
      <c r="AD50" s="185"/>
      <c r="AE50" s="269"/>
      <c r="AF50" s="297"/>
      <c r="AG50" s="270"/>
      <c r="AH50" s="52"/>
      <c r="AI50" s="244"/>
      <c r="AJ50" s="251"/>
      <c r="AK50" s="185"/>
      <c r="AL50" s="269"/>
      <c r="AM50" s="297"/>
      <c r="AN50" s="270"/>
      <c r="AO50" s="52"/>
      <c r="AP50" s="244"/>
      <c r="AQ50" s="251"/>
      <c r="AR50" s="185"/>
      <c r="AS50" s="269"/>
      <c r="AT50" s="297"/>
      <c r="AU50" s="270"/>
      <c r="AV50" s="52"/>
      <c r="AW50" s="244"/>
      <c r="AX50" s="251"/>
    </row>
    <row r="51" spans="1:50" x14ac:dyDescent="0.3">
      <c r="A51" s="1"/>
      <c r="B51" s="86" t="s">
        <v>8</v>
      </c>
      <c r="C51" s="53"/>
      <c r="D51" s="85" t="s">
        <v>7</v>
      </c>
      <c r="E51" s="84"/>
      <c r="F51" s="78">
        <f>+RESIDENTIAL!$F$49</f>
        <v>9.4E-2</v>
      </c>
      <c r="G51" s="156">
        <f>0.17*$F18</f>
        <v>340</v>
      </c>
      <c r="H51" s="76">
        <f t="shared" si="20"/>
        <v>31.96</v>
      </c>
      <c r="I51" s="82"/>
      <c r="J51" s="78">
        <f>+RESIDENTIAL!$F$49</f>
        <v>9.4E-2</v>
      </c>
      <c r="K51" s="156">
        <f>0.17*$F18</f>
        <v>340</v>
      </c>
      <c r="L51" s="76">
        <f t="shared" si="21"/>
        <v>31.96</v>
      </c>
      <c r="M51" s="82"/>
      <c r="N51" s="81">
        <f t="shared" si="2"/>
        <v>0</v>
      </c>
      <c r="O51" s="102">
        <f t="shared" si="22"/>
        <v>0</v>
      </c>
      <c r="Q51" s="269"/>
      <c r="R51" s="297"/>
      <c r="S51" s="270"/>
      <c r="T51" s="52"/>
      <c r="U51" s="244"/>
      <c r="V51" s="251"/>
      <c r="W51" s="185"/>
      <c r="X51" s="269"/>
      <c r="Y51" s="297"/>
      <c r="Z51" s="270"/>
      <c r="AA51" s="52"/>
      <c r="AB51" s="244"/>
      <c r="AC51" s="251"/>
      <c r="AD51" s="185"/>
      <c r="AE51" s="269"/>
      <c r="AF51" s="297"/>
      <c r="AG51" s="270"/>
      <c r="AH51" s="52"/>
      <c r="AI51" s="244"/>
      <c r="AJ51" s="251"/>
      <c r="AK51" s="185"/>
      <c r="AL51" s="269"/>
      <c r="AM51" s="297"/>
      <c r="AN51" s="270"/>
      <c r="AO51" s="52"/>
      <c r="AP51" s="244"/>
      <c r="AQ51" s="251"/>
      <c r="AR51" s="185"/>
      <c r="AS51" s="269"/>
      <c r="AT51" s="297"/>
      <c r="AU51" s="270"/>
      <c r="AV51" s="52"/>
      <c r="AW51" s="244"/>
      <c r="AX51" s="251"/>
    </row>
    <row r="52" spans="1:50" x14ac:dyDescent="0.3">
      <c r="A52" s="1"/>
      <c r="B52" s="2" t="s">
        <v>6</v>
      </c>
      <c r="C52" s="53"/>
      <c r="D52" s="85" t="s">
        <v>7</v>
      </c>
      <c r="E52" s="84"/>
      <c r="F52" s="78">
        <f>+RESIDENTIAL!$F$50</f>
        <v>0.13200000000000001</v>
      </c>
      <c r="G52" s="156">
        <f>0.18*$F18</f>
        <v>360</v>
      </c>
      <c r="H52" s="76">
        <f t="shared" si="20"/>
        <v>47.52</v>
      </c>
      <c r="I52" s="82"/>
      <c r="J52" s="78">
        <f>+RESIDENTIAL!$F$50</f>
        <v>0.13200000000000001</v>
      </c>
      <c r="K52" s="156">
        <f>0.18*$F18</f>
        <v>360</v>
      </c>
      <c r="L52" s="76">
        <f t="shared" si="21"/>
        <v>47.52</v>
      </c>
      <c r="M52" s="82"/>
      <c r="N52" s="81">
        <f t="shared" si="2"/>
        <v>0</v>
      </c>
      <c r="O52" s="102">
        <f t="shared" si="22"/>
        <v>0</v>
      </c>
      <c r="Q52" s="269"/>
      <c r="R52" s="297"/>
      <c r="S52" s="270"/>
      <c r="T52" s="52"/>
      <c r="U52" s="244"/>
      <c r="V52" s="251"/>
      <c r="W52" s="185"/>
      <c r="X52" s="269"/>
      <c r="Y52" s="297"/>
      <c r="Z52" s="270"/>
      <c r="AA52" s="52"/>
      <c r="AB52" s="244"/>
      <c r="AC52" s="251"/>
      <c r="AD52" s="185"/>
      <c r="AE52" s="269"/>
      <c r="AF52" s="297"/>
      <c r="AG52" s="270"/>
      <c r="AH52" s="52"/>
      <c r="AI52" s="244"/>
      <c r="AJ52" s="251"/>
      <c r="AK52" s="185"/>
      <c r="AL52" s="269"/>
      <c r="AM52" s="297"/>
      <c r="AN52" s="270"/>
      <c r="AO52" s="52"/>
      <c r="AP52" s="244"/>
      <c r="AQ52" s="251"/>
      <c r="AR52" s="185"/>
      <c r="AS52" s="269"/>
      <c r="AT52" s="297"/>
      <c r="AU52" s="270"/>
      <c r="AV52" s="52"/>
      <c r="AW52" s="244"/>
      <c r="AX52" s="251"/>
    </row>
    <row r="53" spans="1:50" x14ac:dyDescent="0.3">
      <c r="A53" s="6"/>
      <c r="B53" s="80" t="s">
        <v>5</v>
      </c>
      <c r="C53" s="24"/>
      <c r="D53" s="85" t="s">
        <v>7</v>
      </c>
      <c r="E53" s="79"/>
      <c r="F53" s="78">
        <f>+RESIDENTIAL!$F$51</f>
        <v>7.6999999999999999E-2</v>
      </c>
      <c r="G53" s="156">
        <f>IF(AND($T$1=1, $F18&gt;=600), 600, IF(AND($T$1=1, AND($F18&lt;600, $F18&gt;=0)), $F18, IF(AND($T$1=2, $F18&gt;=1000), 1000, IF(AND($T$1=2, AND($F18&lt;1000, $F18&gt;=0)), $F18))))</f>
        <v>600</v>
      </c>
      <c r="H53" s="76">
        <f t="shared" si="20"/>
        <v>46.2</v>
      </c>
      <c r="I53" s="75"/>
      <c r="J53" s="78">
        <f>+RESIDENTIAL!$F$51</f>
        <v>7.6999999999999999E-2</v>
      </c>
      <c r="K53" s="156">
        <f>IF(AND($T$1=1, $F18&gt;=600), 600, IF(AND($T$1=1, AND($F18&lt;600, $F18&gt;=0)), $F18, IF(AND($T$1=2, $F18&gt;=1000), 1000, IF(AND($T$1=2, AND($F18&lt;1000, $F18&gt;=0)), $F18))))</f>
        <v>600</v>
      </c>
      <c r="L53" s="76">
        <f t="shared" si="21"/>
        <v>46.2</v>
      </c>
      <c r="M53" s="75"/>
      <c r="N53" s="74">
        <f t="shared" si="2"/>
        <v>0</v>
      </c>
      <c r="O53" s="102">
        <f t="shared" si="22"/>
        <v>0</v>
      </c>
      <c r="Q53" s="269"/>
      <c r="R53" s="297"/>
      <c r="S53" s="270"/>
      <c r="T53" s="274"/>
      <c r="U53" s="244"/>
      <c r="V53" s="251"/>
      <c r="W53" s="185"/>
      <c r="X53" s="269"/>
      <c r="Y53" s="297"/>
      <c r="Z53" s="270"/>
      <c r="AA53" s="274"/>
      <c r="AB53" s="244"/>
      <c r="AC53" s="251"/>
      <c r="AD53" s="185"/>
      <c r="AE53" s="269"/>
      <c r="AF53" s="297"/>
      <c r="AG53" s="270"/>
      <c r="AH53" s="274"/>
      <c r="AI53" s="244"/>
      <c r="AJ53" s="251"/>
      <c r="AK53" s="185"/>
      <c r="AL53" s="269"/>
      <c r="AM53" s="297"/>
      <c r="AN53" s="270"/>
      <c r="AO53" s="274"/>
      <c r="AP53" s="244"/>
      <c r="AQ53" s="251"/>
      <c r="AR53" s="185"/>
      <c r="AS53" s="269"/>
      <c r="AT53" s="297"/>
      <c r="AU53" s="270"/>
      <c r="AV53" s="274"/>
      <c r="AW53" s="244"/>
      <c r="AX53" s="251"/>
    </row>
    <row r="54" spans="1:50" x14ac:dyDescent="0.3">
      <c r="A54" s="6"/>
      <c r="B54" s="80" t="s">
        <v>4</v>
      </c>
      <c r="C54" s="24"/>
      <c r="D54" s="85" t="s">
        <v>7</v>
      </c>
      <c r="E54" s="79"/>
      <c r="F54" s="78">
        <f>+RESIDENTIAL!$F$52</f>
        <v>8.8999999999999996E-2</v>
      </c>
      <c r="G54" s="156">
        <f>IF(AND($T$1=1, $F18&gt;=600), $F18-600, IF(AND($T$1=1, AND($F18&lt;600, $F18&gt;=0)), 0, IF(AND($T$1=2, $F18&gt;=1000), $F18-1000, IF(AND($T$1=2, AND($F18&lt;1000, $F18&gt;=0)), 0))))</f>
        <v>1400</v>
      </c>
      <c r="H54" s="76">
        <f t="shared" si="20"/>
        <v>124.6</v>
      </c>
      <c r="I54" s="75"/>
      <c r="J54" s="78">
        <f>+RESIDENTIAL!$F$52</f>
        <v>8.8999999999999996E-2</v>
      </c>
      <c r="K54" s="156">
        <f>IF(AND($T$1=1, $F18&gt;=600), $F18-600, IF(AND($T$1=1, AND($F18&lt;600, $F18&gt;=0)), 0, IF(AND($T$1=2, $F18&gt;=1000), $F18-1000, IF(AND($T$1=2, AND($F18&lt;1000, $F18&gt;=0)), 0))))</f>
        <v>1400</v>
      </c>
      <c r="L54" s="76">
        <f t="shared" si="21"/>
        <v>124.6</v>
      </c>
      <c r="M54" s="75"/>
      <c r="N54" s="74">
        <f t="shared" si="2"/>
        <v>0</v>
      </c>
      <c r="O54" s="102">
        <f t="shared" si="22"/>
        <v>0</v>
      </c>
      <c r="Q54" s="269"/>
      <c r="R54" s="297"/>
      <c r="S54" s="270"/>
      <c r="T54" s="274"/>
      <c r="U54" s="244"/>
      <c r="V54" s="251"/>
      <c r="W54" s="185"/>
      <c r="X54" s="269"/>
      <c r="Y54" s="297"/>
      <c r="Z54" s="270"/>
      <c r="AA54" s="274"/>
      <c r="AB54" s="244"/>
      <c r="AC54" s="251"/>
      <c r="AD54" s="185"/>
      <c r="AE54" s="269"/>
      <c r="AF54" s="297"/>
      <c r="AG54" s="270"/>
      <c r="AH54" s="274"/>
      <c r="AI54" s="244"/>
      <c r="AJ54" s="251"/>
      <c r="AK54" s="185"/>
      <c r="AL54" s="269"/>
      <c r="AM54" s="297"/>
      <c r="AN54" s="270"/>
      <c r="AO54" s="274"/>
      <c r="AP54" s="244"/>
      <c r="AQ54" s="251"/>
      <c r="AR54" s="185"/>
      <c r="AS54" s="269"/>
      <c r="AT54" s="297"/>
      <c r="AU54" s="270"/>
      <c r="AV54" s="274"/>
      <c r="AW54" s="244"/>
      <c r="AX54" s="251"/>
    </row>
    <row r="55" spans="1:50" s="172" customFormat="1" x14ac:dyDescent="0.3">
      <c r="A55" s="6"/>
      <c r="B55" s="183" t="s">
        <v>63</v>
      </c>
      <c r="C55" s="24"/>
      <c r="D55" s="85" t="s">
        <v>7</v>
      </c>
      <c r="E55" s="79"/>
      <c r="F55" s="78">
        <f>+RESIDENTIAL!$F$53</f>
        <v>0.1164</v>
      </c>
      <c r="G55" s="77"/>
      <c r="H55" s="76">
        <f t="shared" si="20"/>
        <v>0</v>
      </c>
      <c r="I55" s="75"/>
      <c r="J55" s="78">
        <f>+RESIDENTIAL!$F$53</f>
        <v>0.1164</v>
      </c>
      <c r="K55" s="77"/>
      <c r="L55" s="76">
        <f t="shared" si="21"/>
        <v>0</v>
      </c>
      <c r="M55" s="75"/>
      <c r="N55" s="74">
        <f t="shared" si="2"/>
        <v>0</v>
      </c>
      <c r="O55" s="102" t="str">
        <f t="shared" si="22"/>
        <v/>
      </c>
      <c r="Q55" s="269"/>
      <c r="R55" s="273"/>
      <c r="S55" s="270"/>
      <c r="T55" s="274"/>
      <c r="U55" s="244"/>
      <c r="V55" s="251"/>
      <c r="W55" s="185"/>
      <c r="X55" s="269"/>
      <c r="Y55" s="273"/>
      <c r="Z55" s="270"/>
      <c r="AA55" s="274"/>
      <c r="AB55" s="244"/>
      <c r="AC55" s="251"/>
      <c r="AD55" s="185"/>
      <c r="AE55" s="269"/>
      <c r="AF55" s="273"/>
      <c r="AG55" s="270"/>
      <c r="AH55" s="274"/>
      <c r="AI55" s="244"/>
      <c r="AJ55" s="251"/>
      <c r="AK55" s="185"/>
      <c r="AL55" s="269"/>
      <c r="AM55" s="273"/>
      <c r="AN55" s="270"/>
      <c r="AO55" s="274"/>
      <c r="AP55" s="244"/>
      <c r="AQ55" s="251"/>
      <c r="AR55" s="185"/>
      <c r="AS55" s="269"/>
      <c r="AT55" s="273"/>
      <c r="AU55" s="270"/>
      <c r="AV55" s="274"/>
      <c r="AW55" s="244"/>
      <c r="AX55" s="251"/>
    </row>
    <row r="56" spans="1:50" s="172" customFormat="1" ht="15" thickBot="1" x14ac:dyDescent="0.35">
      <c r="A56" s="6"/>
      <c r="B56" s="183" t="s">
        <v>64</v>
      </c>
      <c r="C56" s="24"/>
      <c r="D56" s="85" t="s">
        <v>7</v>
      </c>
      <c r="E56" s="79"/>
      <c r="F56" s="78">
        <f>+RESIDENTIAL!$F$54</f>
        <v>0.1164</v>
      </c>
      <c r="G56" s="77"/>
      <c r="H56" s="76">
        <f t="shared" si="20"/>
        <v>0</v>
      </c>
      <c r="I56" s="75"/>
      <c r="J56" s="78">
        <f>+RESIDENTIAL!$F$54</f>
        <v>0.1164</v>
      </c>
      <c r="K56" s="77"/>
      <c r="L56" s="76">
        <f t="shared" si="21"/>
        <v>0</v>
      </c>
      <c r="M56" s="75"/>
      <c r="N56" s="74">
        <f t="shared" si="2"/>
        <v>0</v>
      </c>
      <c r="O56" s="102" t="str">
        <f t="shared" si="22"/>
        <v/>
      </c>
      <c r="Q56" s="269"/>
      <c r="R56" s="273"/>
      <c r="S56" s="270"/>
      <c r="T56" s="274"/>
      <c r="U56" s="244"/>
      <c r="V56" s="251"/>
      <c r="W56" s="185"/>
      <c r="X56" s="269"/>
      <c r="Y56" s="273"/>
      <c r="Z56" s="270"/>
      <c r="AA56" s="274"/>
      <c r="AB56" s="244"/>
      <c r="AC56" s="251"/>
      <c r="AD56" s="185"/>
      <c r="AE56" s="269"/>
      <c r="AF56" s="273"/>
      <c r="AG56" s="270"/>
      <c r="AH56" s="274"/>
      <c r="AI56" s="244"/>
      <c r="AJ56" s="251"/>
      <c r="AK56" s="185"/>
      <c r="AL56" s="269"/>
      <c r="AM56" s="273"/>
      <c r="AN56" s="270"/>
      <c r="AO56" s="274"/>
      <c r="AP56" s="244"/>
      <c r="AQ56" s="251"/>
      <c r="AR56" s="185"/>
      <c r="AS56" s="269"/>
      <c r="AT56" s="273"/>
      <c r="AU56" s="270"/>
      <c r="AV56" s="274"/>
      <c r="AW56" s="244"/>
      <c r="AX56" s="251"/>
    </row>
    <row r="57" spans="1:50" ht="15" thickBot="1" x14ac:dyDescent="0.35">
      <c r="A57" s="1"/>
      <c r="B57" s="73"/>
      <c r="C57" s="71"/>
      <c r="D57" s="72"/>
      <c r="E57" s="71"/>
      <c r="F57" s="42"/>
      <c r="G57" s="70"/>
      <c r="H57" s="40"/>
      <c r="I57" s="68"/>
      <c r="J57" s="42"/>
      <c r="K57" s="69"/>
      <c r="L57" s="40"/>
      <c r="M57" s="68"/>
      <c r="N57" s="67"/>
      <c r="O57" s="7"/>
      <c r="Q57" s="269"/>
      <c r="R57" s="275"/>
      <c r="S57" s="270"/>
      <c r="T57" s="52"/>
      <c r="U57" s="244"/>
      <c r="V57" s="276"/>
      <c r="W57" s="185"/>
      <c r="X57" s="269"/>
      <c r="Y57" s="275"/>
      <c r="Z57" s="270"/>
      <c r="AA57" s="52"/>
      <c r="AB57" s="244"/>
      <c r="AC57" s="276"/>
      <c r="AD57" s="185"/>
      <c r="AE57" s="269"/>
      <c r="AF57" s="275"/>
      <c r="AG57" s="270"/>
      <c r="AH57" s="52"/>
      <c r="AI57" s="244"/>
      <c r="AJ57" s="276"/>
      <c r="AK57" s="185"/>
      <c r="AL57" s="269"/>
      <c r="AM57" s="275"/>
      <c r="AN57" s="270"/>
      <c r="AO57" s="52"/>
      <c r="AP57" s="244"/>
      <c r="AQ57" s="276"/>
      <c r="AR57" s="185"/>
      <c r="AS57" s="269"/>
      <c r="AT57" s="275"/>
      <c r="AU57" s="270"/>
      <c r="AV57" s="52"/>
      <c r="AW57" s="244"/>
      <c r="AX57" s="276"/>
    </row>
    <row r="58" spans="1:50" x14ac:dyDescent="0.3">
      <c r="A58" s="1"/>
      <c r="B58" s="66" t="s">
        <v>3</v>
      </c>
      <c r="C58" s="53"/>
      <c r="D58" s="53"/>
      <c r="E58" s="53"/>
      <c r="F58" s="65"/>
      <c r="G58" s="64"/>
      <c r="H58" s="61">
        <f>SUM(H46:H52,H45)</f>
        <v>299.19976000000008</v>
      </c>
      <c r="I58" s="63"/>
      <c r="J58" s="62"/>
      <c r="K58" s="62"/>
      <c r="L58" s="146">
        <f>SUM(L46:L52,L45)</f>
        <v>315.57473600000003</v>
      </c>
      <c r="M58" s="60"/>
      <c r="N58" s="199">
        <f>L58-H58</f>
        <v>16.374975999999947</v>
      </c>
      <c r="O58" s="200">
        <f t="shared" si="22"/>
        <v>5.4729241761423679E-2</v>
      </c>
      <c r="Q58" s="277"/>
      <c r="R58" s="277"/>
      <c r="S58" s="258"/>
      <c r="T58" s="60"/>
      <c r="U58" s="278"/>
      <c r="V58" s="245"/>
      <c r="W58" s="185"/>
      <c r="X58" s="277"/>
      <c r="Y58" s="277"/>
      <c r="Z58" s="258"/>
      <c r="AA58" s="60"/>
      <c r="AB58" s="278"/>
      <c r="AC58" s="245"/>
      <c r="AD58" s="185"/>
      <c r="AE58" s="277"/>
      <c r="AF58" s="277"/>
      <c r="AG58" s="258"/>
      <c r="AH58" s="60"/>
      <c r="AI58" s="278"/>
      <c r="AJ58" s="245"/>
      <c r="AK58" s="185"/>
      <c r="AL58" s="277"/>
      <c r="AM58" s="277"/>
      <c r="AN58" s="258"/>
      <c r="AO58" s="60"/>
      <c r="AP58" s="278"/>
      <c r="AQ58" s="245"/>
      <c r="AR58" s="185"/>
      <c r="AS58" s="277"/>
      <c r="AT58" s="277"/>
      <c r="AU58" s="258"/>
      <c r="AV58" s="60"/>
      <c r="AW58" s="278"/>
      <c r="AX58" s="245"/>
    </row>
    <row r="59" spans="1:50" s="172" customFormat="1" x14ac:dyDescent="0.3">
      <c r="A59" s="1"/>
      <c r="B59" s="66" t="s">
        <v>65</v>
      </c>
      <c r="C59" s="53"/>
      <c r="D59" s="53"/>
      <c r="E59" s="53"/>
      <c r="F59" s="56">
        <v>-0.08</v>
      </c>
      <c r="G59" s="64"/>
      <c r="H59" s="55">
        <f>+H58*F59</f>
        <v>-23.935980800000006</v>
      </c>
      <c r="I59" s="63"/>
      <c r="J59" s="56">
        <v>-0.08</v>
      </c>
      <c r="K59" s="64"/>
      <c r="L59" s="54">
        <f>+L58*J59</f>
        <v>-25.245978880000003</v>
      </c>
      <c r="M59" s="60"/>
      <c r="N59" s="54">
        <f>L59-H59</f>
        <v>-1.3099980799999962</v>
      </c>
      <c r="O59" s="221">
        <f t="shared" ref="O59" si="23">IF(OR(H59=0,L59=0),"",(N59/H59))</f>
        <v>5.47292417614237E-2</v>
      </c>
      <c r="Q59" s="279"/>
      <c r="R59" s="64"/>
      <c r="S59" s="280"/>
      <c r="T59" s="60"/>
      <c r="U59" s="244"/>
      <c r="V59" s="281"/>
      <c r="W59" s="185"/>
      <c r="X59" s="279"/>
      <c r="Y59" s="64"/>
      <c r="Z59" s="280"/>
      <c r="AA59" s="60"/>
      <c r="AB59" s="298"/>
      <c r="AC59" s="299"/>
      <c r="AD59" s="185"/>
      <c r="AE59" s="279"/>
      <c r="AF59" s="64"/>
      <c r="AG59" s="280"/>
      <c r="AH59" s="60"/>
      <c r="AI59" s="298"/>
      <c r="AJ59" s="299"/>
      <c r="AK59" s="185"/>
      <c r="AL59" s="279"/>
      <c r="AM59" s="64"/>
      <c r="AN59" s="280"/>
      <c r="AO59" s="60"/>
      <c r="AP59" s="298"/>
      <c r="AQ59" s="299"/>
      <c r="AR59" s="185"/>
      <c r="AS59" s="279"/>
      <c r="AT59" s="64"/>
      <c r="AU59" s="280"/>
      <c r="AV59" s="60"/>
      <c r="AW59" s="298"/>
      <c r="AX59" s="299"/>
    </row>
    <row r="60" spans="1:50" x14ac:dyDescent="0.3">
      <c r="A60" s="1"/>
      <c r="B60" s="58" t="s">
        <v>1</v>
      </c>
      <c r="C60" s="53"/>
      <c r="D60" s="53"/>
      <c r="E60" s="53"/>
      <c r="F60" s="57">
        <v>0.13</v>
      </c>
      <c r="G60" s="52"/>
      <c r="H60" s="55">
        <f>H58*F60</f>
        <v>38.895968800000013</v>
      </c>
      <c r="I60" s="51"/>
      <c r="J60" s="56">
        <v>0.13</v>
      </c>
      <c r="K60" s="51"/>
      <c r="L60" s="54">
        <f>L58*J60</f>
        <v>41.024715680000007</v>
      </c>
      <c r="M60" s="50"/>
      <c r="N60" s="54">
        <f>L60-H60</f>
        <v>2.1287468799999942</v>
      </c>
      <c r="O60" s="221">
        <f t="shared" si="22"/>
        <v>5.4729241761423707E-2</v>
      </c>
      <c r="Q60" s="279"/>
      <c r="R60" s="50"/>
      <c r="S60" s="280"/>
      <c r="T60" s="50"/>
      <c r="U60" s="244"/>
      <c r="V60" s="281"/>
      <c r="W60" s="185"/>
      <c r="X60" s="279"/>
      <c r="Y60" s="50"/>
      <c r="Z60" s="280"/>
      <c r="AA60" s="50"/>
      <c r="AB60" s="298"/>
      <c r="AC60" s="299"/>
      <c r="AD60" s="185"/>
      <c r="AE60" s="279"/>
      <c r="AF60" s="50"/>
      <c r="AG60" s="280"/>
      <c r="AH60" s="50"/>
      <c r="AI60" s="298"/>
      <c r="AJ60" s="299"/>
      <c r="AK60" s="185"/>
      <c r="AL60" s="279"/>
      <c r="AM60" s="50"/>
      <c r="AN60" s="280"/>
      <c r="AO60" s="50"/>
      <c r="AP60" s="298"/>
      <c r="AQ60" s="299"/>
      <c r="AR60" s="185"/>
      <c r="AS60" s="279"/>
      <c r="AT60" s="50"/>
      <c r="AU60" s="280"/>
      <c r="AV60" s="50"/>
      <c r="AW60" s="298"/>
      <c r="AX60" s="299"/>
    </row>
    <row r="61" spans="1:50" ht="15" thickBot="1" x14ac:dyDescent="0.35">
      <c r="A61" s="1"/>
      <c r="B61" s="347" t="s">
        <v>66</v>
      </c>
      <c r="C61" s="347"/>
      <c r="D61" s="347"/>
      <c r="E61" s="49"/>
      <c r="F61" s="48"/>
      <c r="G61" s="47"/>
      <c r="H61" s="46">
        <f>SUM(H58:H60)</f>
        <v>314.15974800000009</v>
      </c>
      <c r="I61" s="45"/>
      <c r="J61" s="45"/>
      <c r="K61" s="45"/>
      <c r="L61" s="188">
        <f>SUM(L58:L60)</f>
        <v>331.35347280000002</v>
      </c>
      <c r="M61" s="44"/>
      <c r="N61" s="43">
        <f>L61-H61</f>
        <v>17.193724799999927</v>
      </c>
      <c r="O61" s="222">
        <f t="shared" si="22"/>
        <v>5.4729241761423623E-2</v>
      </c>
      <c r="Q61" s="60"/>
      <c r="R61" s="60"/>
      <c r="S61" s="258"/>
      <c r="T61" s="60"/>
      <c r="U61" s="244"/>
      <c r="V61" s="281"/>
      <c r="W61" s="185"/>
      <c r="X61" s="60"/>
      <c r="Y61" s="60"/>
      <c r="Z61" s="258"/>
      <c r="AA61" s="60"/>
      <c r="AB61" s="298"/>
      <c r="AC61" s="299"/>
      <c r="AD61" s="185"/>
      <c r="AE61" s="60"/>
      <c r="AF61" s="60"/>
      <c r="AG61" s="258"/>
      <c r="AH61" s="60"/>
      <c r="AI61" s="298"/>
      <c r="AJ61" s="299"/>
      <c r="AK61" s="185"/>
      <c r="AL61" s="60"/>
      <c r="AM61" s="60"/>
      <c r="AN61" s="258"/>
      <c r="AO61" s="60"/>
      <c r="AP61" s="298"/>
      <c r="AQ61" s="299"/>
      <c r="AR61" s="185"/>
      <c r="AS61" s="60"/>
      <c r="AT61" s="60"/>
      <c r="AU61" s="258"/>
      <c r="AV61" s="60"/>
      <c r="AW61" s="298"/>
      <c r="AX61" s="299"/>
    </row>
    <row r="62" spans="1:50" ht="15" thickBot="1" x14ac:dyDescent="0.35">
      <c r="A62" s="6"/>
      <c r="B62" s="18"/>
      <c r="C62" s="16"/>
      <c r="D62" s="17"/>
      <c r="E62" s="16"/>
      <c r="F62" s="42"/>
      <c r="G62" s="11"/>
      <c r="H62" s="40"/>
      <c r="I62" s="9"/>
      <c r="J62" s="42"/>
      <c r="K62" s="41"/>
      <c r="L62" s="40"/>
      <c r="M62" s="9"/>
      <c r="N62" s="39"/>
      <c r="O62" s="7"/>
      <c r="Q62" s="269"/>
      <c r="R62" s="284"/>
      <c r="S62" s="270"/>
      <c r="T62" s="274"/>
      <c r="U62" s="285"/>
      <c r="V62" s="276"/>
      <c r="W62" s="185"/>
      <c r="X62" s="269"/>
      <c r="Y62" s="284"/>
      <c r="Z62" s="270"/>
      <c r="AA62" s="274"/>
      <c r="AB62" s="285"/>
      <c r="AC62" s="300"/>
      <c r="AD62" s="185"/>
      <c r="AE62" s="269"/>
      <c r="AF62" s="284"/>
      <c r="AG62" s="270"/>
      <c r="AH62" s="274"/>
      <c r="AI62" s="285"/>
      <c r="AJ62" s="300"/>
      <c r="AK62" s="185"/>
      <c r="AL62" s="269"/>
      <c r="AM62" s="284"/>
      <c r="AN62" s="270"/>
      <c r="AO62" s="274"/>
      <c r="AP62" s="285"/>
      <c r="AQ62" s="300"/>
      <c r="AR62" s="185"/>
      <c r="AS62" s="269"/>
      <c r="AT62" s="284"/>
      <c r="AU62" s="270"/>
      <c r="AV62" s="274"/>
      <c r="AW62" s="285"/>
      <c r="AX62" s="300"/>
    </row>
    <row r="63" spans="1:50" x14ac:dyDescent="0.3">
      <c r="A63" s="6"/>
      <c r="B63" s="38" t="s">
        <v>2</v>
      </c>
      <c r="C63" s="24"/>
      <c r="D63" s="24"/>
      <c r="E63" s="24"/>
      <c r="F63" s="37"/>
      <c r="G63" s="29"/>
      <c r="H63" s="34">
        <f>SUM(H53:H54,H45,H46:H49)</f>
        <v>306.01976000000013</v>
      </c>
      <c r="I63" s="36"/>
      <c r="J63" s="35"/>
      <c r="K63" s="35"/>
      <c r="L63" s="147">
        <f>SUM(L53:L54,L45,L46:L49)</f>
        <v>322.39473600000008</v>
      </c>
      <c r="M63" s="33"/>
      <c r="N63" s="32">
        <f>L63-H63</f>
        <v>16.374975999999947</v>
      </c>
      <c r="O63" s="234">
        <f t="shared" si="22"/>
        <v>5.3509538076887388E-2</v>
      </c>
      <c r="Q63" s="301"/>
      <c r="R63" s="301"/>
      <c r="S63" s="302"/>
      <c r="T63" s="33"/>
      <c r="U63" s="278"/>
      <c r="V63" s="245"/>
      <c r="W63" s="185"/>
      <c r="X63" s="301"/>
      <c r="Y63" s="301"/>
      <c r="Z63" s="302"/>
      <c r="AA63" s="33"/>
      <c r="AB63" s="278"/>
      <c r="AC63" s="245"/>
      <c r="AD63" s="185"/>
      <c r="AE63" s="301"/>
      <c r="AF63" s="301"/>
      <c r="AG63" s="302"/>
      <c r="AH63" s="33"/>
      <c r="AI63" s="278"/>
      <c r="AJ63" s="245"/>
      <c r="AK63" s="185"/>
      <c r="AL63" s="301"/>
      <c r="AM63" s="301"/>
      <c r="AN63" s="302"/>
      <c r="AO63" s="33"/>
      <c r="AP63" s="278"/>
      <c r="AQ63" s="245"/>
      <c r="AR63" s="185"/>
      <c r="AS63" s="301"/>
      <c r="AT63" s="301"/>
      <c r="AU63" s="302"/>
      <c r="AV63" s="33"/>
      <c r="AW63" s="278"/>
      <c r="AX63" s="245"/>
    </row>
    <row r="64" spans="1:50" s="172" customFormat="1" x14ac:dyDescent="0.3">
      <c r="A64" s="6"/>
      <c r="B64" s="66" t="s">
        <v>65</v>
      </c>
      <c r="C64" s="53"/>
      <c r="D64" s="53"/>
      <c r="E64" s="53"/>
      <c r="F64" s="56">
        <v>-0.08</v>
      </c>
      <c r="G64" s="64"/>
      <c r="H64" s="55">
        <f>+H63*F64</f>
        <v>-24.48158080000001</v>
      </c>
      <c r="I64" s="63"/>
      <c r="J64" s="56">
        <v>-0.08</v>
      </c>
      <c r="K64" s="64"/>
      <c r="L64" s="54">
        <f>+L63*J64</f>
        <v>-25.791578880000007</v>
      </c>
      <c r="M64" s="60"/>
      <c r="N64" s="25">
        <f>L64-H64</f>
        <v>-1.3099980799999962</v>
      </c>
      <c r="O64" s="221">
        <f t="shared" ref="O64" si="24">IF(OR(H64=0,L64=0),"",(N64/H64))</f>
        <v>5.3509538076887408E-2</v>
      </c>
      <c r="Q64" s="279"/>
      <c r="R64" s="64"/>
      <c r="S64" s="280"/>
      <c r="T64" s="60"/>
      <c r="U64" s="244"/>
      <c r="V64" s="281"/>
      <c r="W64" s="185"/>
      <c r="X64" s="279"/>
      <c r="Y64" s="64"/>
      <c r="Z64" s="280"/>
      <c r="AA64" s="60"/>
      <c r="AB64" s="298"/>
      <c r="AC64" s="299"/>
      <c r="AD64" s="185"/>
      <c r="AE64" s="279"/>
      <c r="AF64" s="64"/>
      <c r="AG64" s="280"/>
      <c r="AH64" s="60"/>
      <c r="AI64" s="298"/>
      <c r="AJ64" s="299"/>
      <c r="AK64" s="185"/>
      <c r="AL64" s="279"/>
      <c r="AM64" s="64"/>
      <c r="AN64" s="280"/>
      <c r="AO64" s="60"/>
      <c r="AP64" s="298"/>
      <c r="AQ64" s="299"/>
      <c r="AR64" s="185"/>
      <c r="AS64" s="279"/>
      <c r="AT64" s="64"/>
      <c r="AU64" s="280"/>
      <c r="AV64" s="60"/>
      <c r="AW64" s="298"/>
      <c r="AX64" s="299"/>
    </row>
    <row r="65" spans="1:50" x14ac:dyDescent="0.3">
      <c r="A65" s="6"/>
      <c r="B65" s="31" t="s">
        <v>1</v>
      </c>
      <c r="C65" s="24"/>
      <c r="D65" s="24"/>
      <c r="E65" s="24"/>
      <c r="F65" s="30">
        <v>0.13</v>
      </c>
      <c r="G65" s="29"/>
      <c r="H65" s="26">
        <f>H63*F65</f>
        <v>39.782568800000021</v>
      </c>
      <c r="I65" s="23"/>
      <c r="J65" s="28">
        <v>0.13</v>
      </c>
      <c r="K65" s="27"/>
      <c r="L65" s="25">
        <f>L63*J65</f>
        <v>41.911315680000008</v>
      </c>
      <c r="M65" s="22"/>
      <c r="N65" s="25">
        <f>L65-H65</f>
        <v>2.1287468799999871</v>
      </c>
      <c r="O65" s="221">
        <f t="shared" si="22"/>
        <v>5.3509538076887235E-2</v>
      </c>
      <c r="Q65" s="303"/>
      <c r="R65" s="304"/>
      <c r="S65" s="305"/>
      <c r="T65" s="22"/>
      <c r="U65" s="244"/>
      <c r="V65" s="281"/>
      <c r="W65" s="185"/>
      <c r="X65" s="303"/>
      <c r="Y65" s="304"/>
      <c r="Z65" s="305"/>
      <c r="AA65" s="22"/>
      <c r="AB65" s="298"/>
      <c r="AC65" s="299"/>
      <c r="AD65" s="185"/>
      <c r="AE65" s="303"/>
      <c r="AF65" s="304"/>
      <c r="AG65" s="305"/>
      <c r="AH65" s="22"/>
      <c r="AI65" s="298"/>
      <c r="AJ65" s="299"/>
      <c r="AK65" s="185"/>
      <c r="AL65" s="303"/>
      <c r="AM65" s="304"/>
      <c r="AN65" s="305"/>
      <c r="AO65" s="22"/>
      <c r="AP65" s="298"/>
      <c r="AQ65" s="299"/>
      <c r="AR65" s="185"/>
      <c r="AS65" s="303"/>
      <c r="AT65" s="304"/>
      <c r="AU65" s="305"/>
      <c r="AV65" s="22"/>
      <c r="AW65" s="298"/>
      <c r="AX65" s="299"/>
    </row>
    <row r="66" spans="1:50" ht="15" thickBot="1" x14ac:dyDescent="0.35">
      <c r="A66" s="6"/>
      <c r="B66" s="361" t="s">
        <v>67</v>
      </c>
      <c r="C66" s="361"/>
      <c r="D66" s="361"/>
      <c r="E66" s="21"/>
      <c r="F66" s="20"/>
      <c r="G66" s="19"/>
      <c r="H66" s="46">
        <f>SUM(H63:H65)</f>
        <v>321.32074800000015</v>
      </c>
      <c r="I66" s="45"/>
      <c r="J66" s="45"/>
      <c r="K66" s="45"/>
      <c r="L66" s="188">
        <f>SUM(L63:L65)</f>
        <v>338.51447280000008</v>
      </c>
      <c r="M66" s="44"/>
      <c r="N66" s="43">
        <f>L66-H66</f>
        <v>17.193724799999927</v>
      </c>
      <c r="O66" s="222">
        <f t="shared" ref="O66" si="25">IF(OR(H66=0,L66=0),"",(N66/H66))</f>
        <v>5.3509538076887332E-2</v>
      </c>
      <c r="Q66" s="60"/>
      <c r="R66" s="60"/>
      <c r="S66" s="258"/>
      <c r="T66" s="60"/>
      <c r="U66" s="244"/>
      <c r="V66" s="281"/>
      <c r="W66" s="185"/>
      <c r="X66" s="60"/>
      <c r="Y66" s="60"/>
      <c r="Z66" s="258"/>
      <c r="AA66" s="60"/>
      <c r="AB66" s="298"/>
      <c r="AC66" s="299"/>
      <c r="AD66" s="185"/>
      <c r="AE66" s="60"/>
      <c r="AF66" s="60"/>
      <c r="AG66" s="258"/>
      <c r="AH66" s="60"/>
      <c r="AI66" s="298"/>
      <c r="AJ66" s="299"/>
      <c r="AK66" s="185"/>
      <c r="AL66" s="60"/>
      <c r="AM66" s="60"/>
      <c r="AN66" s="258"/>
      <c r="AO66" s="60"/>
      <c r="AP66" s="298"/>
      <c r="AQ66" s="299"/>
      <c r="AR66" s="185"/>
      <c r="AS66" s="60"/>
      <c r="AT66" s="60"/>
      <c r="AU66" s="258"/>
      <c r="AV66" s="60"/>
      <c r="AW66" s="298"/>
      <c r="AX66" s="299"/>
    </row>
    <row r="67" spans="1:50" ht="15" thickBot="1" x14ac:dyDescent="0.35">
      <c r="A67" s="6"/>
      <c r="B67" s="18"/>
      <c r="C67" s="16"/>
      <c r="D67" s="17"/>
      <c r="E67" s="16"/>
      <c r="F67" s="12"/>
      <c r="G67" s="15"/>
      <c r="H67" s="14"/>
      <c r="I67" s="13"/>
      <c r="J67" s="12"/>
      <c r="K67" s="11"/>
      <c r="L67" s="10"/>
      <c r="M67" s="9"/>
      <c r="N67" s="8"/>
      <c r="O67" s="7"/>
      <c r="Q67" s="269"/>
      <c r="R67" s="284"/>
      <c r="S67" s="270"/>
      <c r="T67" s="274"/>
      <c r="U67" s="285"/>
      <c r="V67" s="276"/>
      <c r="W67" s="185"/>
      <c r="X67" s="269"/>
      <c r="Y67" s="284"/>
      <c r="Z67" s="270"/>
      <c r="AA67" s="274"/>
      <c r="AB67" s="285"/>
      <c r="AC67" s="276"/>
      <c r="AD67" s="185"/>
      <c r="AE67" s="269"/>
      <c r="AF67" s="284"/>
      <c r="AG67" s="270"/>
      <c r="AH67" s="274"/>
      <c r="AI67" s="285"/>
      <c r="AJ67" s="276"/>
      <c r="AK67" s="185"/>
      <c r="AL67" s="269"/>
      <c r="AM67" s="284"/>
      <c r="AN67" s="270"/>
      <c r="AO67" s="274"/>
      <c r="AP67" s="285"/>
      <c r="AQ67" s="276"/>
      <c r="AR67" s="185"/>
      <c r="AS67" s="269"/>
      <c r="AT67" s="284"/>
      <c r="AU67" s="270"/>
      <c r="AV67" s="274"/>
      <c r="AW67" s="285"/>
      <c r="AX67" s="276"/>
    </row>
    <row r="68" spans="1:5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/>
      <c r="M68" s="1"/>
      <c r="N68" s="1"/>
      <c r="O68" s="1"/>
      <c r="Q68" s="186"/>
      <c r="R68" s="186"/>
      <c r="S68" s="187"/>
      <c r="T68" s="186"/>
      <c r="U68" s="186"/>
      <c r="V68" s="186"/>
      <c r="W68" s="185"/>
      <c r="X68" s="186"/>
      <c r="Y68" s="186"/>
      <c r="Z68" s="187"/>
      <c r="AA68" s="186"/>
      <c r="AB68" s="186"/>
      <c r="AC68" s="186"/>
      <c r="AD68" s="185"/>
      <c r="AE68" s="186"/>
      <c r="AF68" s="186"/>
      <c r="AG68" s="187"/>
      <c r="AH68" s="186"/>
      <c r="AI68" s="186"/>
      <c r="AJ68" s="186"/>
      <c r="AK68" s="185"/>
      <c r="AL68" s="186"/>
      <c r="AM68" s="186"/>
      <c r="AN68" s="187"/>
      <c r="AO68" s="186"/>
      <c r="AP68" s="186"/>
      <c r="AQ68" s="186"/>
      <c r="AR68" s="185"/>
      <c r="AS68" s="186"/>
      <c r="AT68" s="186"/>
      <c r="AU68" s="187"/>
      <c r="AV68" s="186"/>
      <c r="AW68" s="186"/>
      <c r="AX68" s="186"/>
    </row>
    <row r="69" spans="1:50" x14ac:dyDescent="0.3">
      <c r="A69" s="1"/>
      <c r="B69" s="4" t="s">
        <v>0</v>
      </c>
      <c r="C69" s="1"/>
      <c r="D69" s="1"/>
      <c r="E69" s="1"/>
      <c r="F69" s="3">
        <v>3.7600000000000001E-2</v>
      </c>
      <c r="G69" s="1"/>
      <c r="H69" s="1"/>
      <c r="I69" s="1"/>
      <c r="J69" s="3">
        <v>3.7600000000000001E-2</v>
      </c>
      <c r="K69" s="1"/>
      <c r="L69" s="1"/>
      <c r="M69" s="1"/>
      <c r="N69" s="1"/>
      <c r="O69" s="1"/>
      <c r="Q69" s="286"/>
      <c r="R69" s="186"/>
      <c r="S69" s="186"/>
      <c r="T69" s="186"/>
      <c r="U69" s="186"/>
      <c r="V69" s="186"/>
      <c r="W69" s="185"/>
      <c r="X69" s="287"/>
      <c r="Y69" s="186"/>
      <c r="Z69" s="186"/>
      <c r="AA69" s="186"/>
      <c r="AB69" s="186"/>
      <c r="AC69" s="186"/>
      <c r="AD69" s="185"/>
      <c r="AE69" s="287"/>
      <c r="AF69" s="186"/>
      <c r="AG69" s="186"/>
      <c r="AH69" s="186"/>
      <c r="AI69" s="186"/>
      <c r="AJ69" s="186"/>
      <c r="AK69" s="185"/>
      <c r="AL69" s="287"/>
      <c r="AM69" s="186"/>
      <c r="AN69" s="186"/>
      <c r="AO69" s="186"/>
      <c r="AP69" s="186"/>
      <c r="AQ69" s="186"/>
      <c r="AR69" s="185"/>
      <c r="AS69" s="287"/>
      <c r="AT69" s="186"/>
      <c r="AU69" s="186"/>
      <c r="AV69" s="186"/>
      <c r="AW69" s="186"/>
      <c r="AX69" s="186"/>
    </row>
    <row r="70" spans="1:5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</row>
    <row r="71" spans="1:50" s="239" customFormat="1" ht="17.399999999999999" x14ac:dyDescent="0.3">
      <c r="A71" s="1"/>
      <c r="B71" s="348" t="s">
        <v>34</v>
      </c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</row>
    <row r="72" spans="1:50" s="239" customFormat="1" ht="17.399999999999999" x14ac:dyDescent="0.3">
      <c r="A72" s="1"/>
      <c r="B72" s="348" t="s">
        <v>33</v>
      </c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</row>
    <row r="73" spans="1:50" s="239" customForma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</row>
    <row r="74" spans="1:50" s="239" customForma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</row>
    <row r="75" spans="1:50" s="239" customFormat="1" ht="15.6" x14ac:dyDescent="0.3">
      <c r="A75" s="1"/>
      <c r="B75" s="128" t="s">
        <v>32</v>
      </c>
      <c r="C75" s="1"/>
      <c r="D75" s="349" t="s">
        <v>55</v>
      </c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</row>
    <row r="76" spans="1:50" s="239" customFormat="1" ht="15.6" x14ac:dyDescent="0.3">
      <c r="A76" s="1"/>
      <c r="B76" s="126"/>
      <c r="C76" s="1"/>
      <c r="D76" s="125"/>
      <c r="E76" s="125"/>
      <c r="F76" s="125"/>
      <c r="G76" s="228"/>
      <c r="H76" s="228"/>
      <c r="I76" s="228"/>
      <c r="J76" s="228"/>
      <c r="K76" s="228"/>
      <c r="L76" s="228"/>
      <c r="M76" s="228"/>
      <c r="N76" s="228"/>
      <c r="O76" s="228"/>
      <c r="P76" s="224"/>
      <c r="Q76" s="185"/>
      <c r="R76" s="185"/>
      <c r="S76" s="241"/>
      <c r="T76" s="185"/>
      <c r="U76" s="185"/>
      <c r="V76" s="185"/>
      <c r="W76" s="185"/>
      <c r="X76" s="185"/>
      <c r="Y76" s="185"/>
      <c r="Z76" s="241"/>
      <c r="AA76" s="185"/>
      <c r="AB76" s="185"/>
      <c r="AC76" s="185"/>
      <c r="AD76" s="185"/>
      <c r="AE76" s="185"/>
      <c r="AF76" s="185"/>
      <c r="AG76" s="241"/>
      <c r="AH76" s="185"/>
      <c r="AI76" s="185"/>
      <c r="AJ76" s="185"/>
      <c r="AK76" s="185"/>
      <c r="AL76" s="185"/>
      <c r="AM76" s="185"/>
      <c r="AN76" s="241"/>
      <c r="AO76" s="185"/>
      <c r="AP76" s="185"/>
      <c r="AQ76" s="185"/>
      <c r="AR76" s="185"/>
      <c r="AS76" s="185"/>
      <c r="AT76" s="185"/>
      <c r="AU76" s="241"/>
      <c r="AV76" s="185"/>
      <c r="AW76" s="185"/>
      <c r="AX76" s="185"/>
    </row>
    <row r="77" spans="1:50" s="239" customFormat="1" ht="15.6" x14ac:dyDescent="0.3">
      <c r="A77" s="1"/>
      <c r="B77" s="128" t="s">
        <v>31</v>
      </c>
      <c r="C77" s="1"/>
      <c r="D77" s="127" t="s">
        <v>30</v>
      </c>
      <c r="E77" s="125"/>
      <c r="F77" s="125"/>
      <c r="G77" s="228"/>
      <c r="H77" s="229"/>
      <c r="I77" s="228"/>
      <c r="J77" s="224"/>
      <c r="K77" s="228"/>
      <c r="L77" s="229"/>
      <c r="M77" s="228"/>
      <c r="N77" s="230"/>
      <c r="O77" s="231"/>
      <c r="P77" s="224"/>
      <c r="Q77" s="242"/>
      <c r="R77" s="185"/>
      <c r="S77" s="243"/>
      <c r="T77" s="185"/>
      <c r="U77" s="244"/>
      <c r="V77" s="245"/>
      <c r="W77" s="185"/>
      <c r="X77" s="242"/>
      <c r="Y77" s="185"/>
      <c r="Z77" s="243"/>
      <c r="AA77" s="185"/>
      <c r="AB77" s="244"/>
      <c r="AC77" s="245"/>
      <c r="AD77" s="185"/>
      <c r="AE77" s="242"/>
      <c r="AF77" s="185"/>
      <c r="AG77" s="243"/>
      <c r="AH77" s="185"/>
      <c r="AI77" s="244"/>
      <c r="AJ77" s="245"/>
      <c r="AK77" s="185"/>
      <c r="AL77" s="242"/>
      <c r="AM77" s="185"/>
      <c r="AN77" s="243"/>
      <c r="AO77" s="185"/>
      <c r="AP77" s="244"/>
      <c r="AQ77" s="245"/>
      <c r="AR77" s="185"/>
      <c r="AS77" s="242"/>
      <c r="AT77" s="185"/>
      <c r="AU77" s="243"/>
      <c r="AV77" s="185"/>
      <c r="AW77" s="244"/>
      <c r="AX77" s="245"/>
    </row>
    <row r="78" spans="1:50" s="239" customFormat="1" ht="15.6" x14ac:dyDescent="0.3">
      <c r="A78" s="1"/>
      <c r="B78" s="126"/>
      <c r="C78" s="1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</row>
    <row r="79" spans="1:50" s="239" customFormat="1" x14ac:dyDescent="0.3">
      <c r="A79" s="1"/>
      <c r="B79" s="2"/>
      <c r="C79" s="1"/>
      <c r="D79" s="4" t="s">
        <v>29</v>
      </c>
      <c r="E79" s="4"/>
      <c r="F79" s="124">
        <v>2800</v>
      </c>
      <c r="G79" s="4" t="s">
        <v>28</v>
      </c>
      <c r="H79" s="1"/>
      <c r="I79" s="1"/>
      <c r="J79" s="1"/>
      <c r="K79" s="1"/>
      <c r="L79" s="1"/>
      <c r="M79" s="1"/>
      <c r="N79" s="1"/>
      <c r="O79" s="1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</row>
    <row r="80" spans="1:50" s="239" customFormat="1" x14ac:dyDescent="0.3">
      <c r="A80" s="1"/>
      <c r="B80" s="2"/>
      <c r="C80" s="1"/>
      <c r="D80" s="1"/>
      <c r="E80" s="1"/>
      <c r="F80" s="1"/>
      <c r="G80" s="1"/>
      <c r="H80" s="5"/>
      <c r="I80" s="1"/>
      <c r="J80" s="1"/>
      <c r="K80" s="1"/>
      <c r="L80" s="1"/>
      <c r="M80" s="1"/>
      <c r="N80" s="1"/>
      <c r="O80" s="1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</row>
    <row r="81" spans="1:50" s="239" customFormat="1" x14ac:dyDescent="0.3">
      <c r="A81" s="1"/>
      <c r="B81" s="2"/>
      <c r="C81" s="1"/>
      <c r="D81" s="123"/>
      <c r="E81" s="123"/>
      <c r="F81" s="350" t="s">
        <v>87</v>
      </c>
      <c r="G81" s="351"/>
      <c r="H81" s="352"/>
      <c r="I81" s="1"/>
      <c r="J81" s="353" t="s">
        <v>93</v>
      </c>
      <c r="K81" s="354"/>
      <c r="L81" s="355"/>
      <c r="M81" s="1"/>
      <c r="N81" s="350" t="s">
        <v>27</v>
      </c>
      <c r="O81" s="352"/>
      <c r="Q81" s="358"/>
      <c r="R81" s="358"/>
      <c r="S81" s="358"/>
      <c r="T81" s="186"/>
      <c r="U81" s="357"/>
      <c r="V81" s="357"/>
      <c r="W81" s="185"/>
      <c r="X81" s="358"/>
      <c r="Y81" s="358"/>
      <c r="Z81" s="358"/>
      <c r="AA81" s="186"/>
      <c r="AB81" s="357"/>
      <c r="AC81" s="357"/>
      <c r="AD81" s="185"/>
      <c r="AE81" s="358"/>
      <c r="AF81" s="358"/>
      <c r="AG81" s="358"/>
      <c r="AH81" s="186"/>
      <c r="AI81" s="357"/>
      <c r="AJ81" s="357"/>
      <c r="AK81" s="185"/>
      <c r="AL81" s="358"/>
      <c r="AM81" s="358"/>
      <c r="AN81" s="358"/>
      <c r="AO81" s="186"/>
      <c r="AP81" s="357"/>
      <c r="AQ81" s="357"/>
      <c r="AR81" s="185"/>
      <c r="AS81" s="358"/>
      <c r="AT81" s="358"/>
      <c r="AU81" s="358"/>
      <c r="AV81" s="186"/>
      <c r="AW81" s="357"/>
      <c r="AX81" s="357"/>
    </row>
    <row r="82" spans="1:50" s="239" customFormat="1" ht="15" customHeight="1" x14ac:dyDescent="0.3">
      <c r="A82" s="1"/>
      <c r="B82" s="2"/>
      <c r="C82" s="1"/>
      <c r="D82" s="341" t="s">
        <v>26</v>
      </c>
      <c r="E82" s="119"/>
      <c r="F82" s="122" t="s">
        <v>25</v>
      </c>
      <c r="G82" s="122" t="s">
        <v>24</v>
      </c>
      <c r="H82" s="120" t="s">
        <v>23</v>
      </c>
      <c r="I82" s="1"/>
      <c r="J82" s="122" t="s">
        <v>25</v>
      </c>
      <c r="K82" s="121" t="s">
        <v>24</v>
      </c>
      <c r="L82" s="120" t="s">
        <v>23</v>
      </c>
      <c r="M82" s="1"/>
      <c r="N82" s="343" t="s">
        <v>22</v>
      </c>
      <c r="O82" s="345" t="s">
        <v>21</v>
      </c>
      <c r="Q82" s="246"/>
      <c r="R82" s="246"/>
      <c r="S82" s="246"/>
      <c r="T82" s="186"/>
      <c r="U82" s="359"/>
      <c r="V82" s="359"/>
      <c r="W82" s="185"/>
      <c r="X82" s="246"/>
      <c r="Y82" s="246"/>
      <c r="Z82" s="246"/>
      <c r="AA82" s="186"/>
      <c r="AB82" s="359"/>
      <c r="AC82" s="359"/>
      <c r="AD82" s="185"/>
      <c r="AE82" s="246"/>
      <c r="AF82" s="246"/>
      <c r="AG82" s="246"/>
      <c r="AH82" s="186"/>
      <c r="AI82" s="359"/>
      <c r="AJ82" s="359"/>
      <c r="AK82" s="185"/>
      <c r="AL82" s="246"/>
      <c r="AM82" s="246"/>
      <c r="AN82" s="246"/>
      <c r="AO82" s="186"/>
      <c r="AP82" s="359"/>
      <c r="AQ82" s="359"/>
      <c r="AR82" s="185"/>
      <c r="AS82" s="246"/>
      <c r="AT82" s="246"/>
      <c r="AU82" s="246"/>
      <c r="AV82" s="186"/>
      <c r="AW82" s="359"/>
      <c r="AX82" s="359"/>
    </row>
    <row r="83" spans="1:50" s="239" customFormat="1" x14ac:dyDescent="0.3">
      <c r="A83" s="1"/>
      <c r="B83" s="2"/>
      <c r="C83" s="1"/>
      <c r="D83" s="342"/>
      <c r="E83" s="119"/>
      <c r="F83" s="118" t="s">
        <v>20</v>
      </c>
      <c r="G83" s="118"/>
      <c r="H83" s="117" t="s">
        <v>20</v>
      </c>
      <c r="I83" s="1"/>
      <c r="J83" s="118" t="s">
        <v>20</v>
      </c>
      <c r="K83" s="117"/>
      <c r="L83" s="117" t="s">
        <v>20</v>
      </c>
      <c r="M83" s="1"/>
      <c r="N83" s="344"/>
      <c r="O83" s="346"/>
      <c r="Q83" s="247"/>
      <c r="R83" s="247"/>
      <c r="S83" s="247"/>
      <c r="T83" s="186"/>
      <c r="U83" s="360"/>
      <c r="V83" s="360"/>
      <c r="W83" s="185"/>
      <c r="X83" s="247"/>
      <c r="Y83" s="247"/>
      <c r="Z83" s="247"/>
      <c r="AA83" s="186"/>
      <c r="AB83" s="360"/>
      <c r="AC83" s="360"/>
      <c r="AD83" s="185"/>
      <c r="AE83" s="247"/>
      <c r="AF83" s="247"/>
      <c r="AG83" s="247"/>
      <c r="AH83" s="186"/>
      <c r="AI83" s="360"/>
      <c r="AJ83" s="360"/>
      <c r="AK83" s="185"/>
      <c r="AL83" s="247"/>
      <c r="AM83" s="247"/>
      <c r="AN83" s="247"/>
      <c r="AO83" s="186"/>
      <c r="AP83" s="360"/>
      <c r="AQ83" s="360"/>
      <c r="AR83" s="185"/>
      <c r="AS83" s="247"/>
      <c r="AT83" s="247"/>
      <c r="AU83" s="247"/>
      <c r="AV83" s="186"/>
      <c r="AW83" s="360"/>
      <c r="AX83" s="360"/>
    </row>
    <row r="84" spans="1:50" s="239" customFormat="1" x14ac:dyDescent="0.3">
      <c r="A84" s="1"/>
      <c r="B84" s="53" t="s">
        <v>57</v>
      </c>
      <c r="C84" s="53"/>
      <c r="D84" s="85" t="s">
        <v>41</v>
      </c>
      <c r="E84" s="84"/>
      <c r="F84" s="139">
        <v>34.450000000000003</v>
      </c>
      <c r="G84" s="88">
        <v>1</v>
      </c>
      <c r="H84" s="103">
        <f t="shared" ref="H84" si="26">G84*F84</f>
        <v>34.450000000000003</v>
      </c>
      <c r="I84" s="82"/>
      <c r="J84" s="139">
        <f>+'[3]2019 Dx, Tx, Rate Riders'!$B$7</f>
        <v>35.799999999999997</v>
      </c>
      <c r="K84" s="87">
        <v>1</v>
      </c>
      <c r="L84" s="103">
        <f t="shared" ref="L84" si="27">K84*J84</f>
        <v>35.799999999999997</v>
      </c>
      <c r="M84" s="82"/>
      <c r="N84" s="81">
        <f t="shared" ref="N84" si="28">L84-H84</f>
        <v>1.3499999999999943</v>
      </c>
      <c r="O84" s="102">
        <f>IF(OR(H84=0,L84=0),"",(N84/H84))</f>
        <v>3.9187227866472982E-2</v>
      </c>
      <c r="Q84" s="248"/>
      <c r="R84" s="52"/>
      <c r="S84" s="250"/>
      <c r="T84" s="52"/>
      <c r="U84" s="244"/>
      <c r="V84" s="251"/>
      <c r="W84" s="185"/>
      <c r="X84" s="248"/>
      <c r="Y84" s="52"/>
      <c r="Z84" s="250"/>
      <c r="AA84" s="52"/>
      <c r="AB84" s="244"/>
      <c r="AC84" s="251"/>
      <c r="AD84" s="185"/>
      <c r="AE84" s="248"/>
      <c r="AF84" s="52"/>
      <c r="AG84" s="250"/>
      <c r="AH84" s="52"/>
      <c r="AI84" s="244"/>
      <c r="AJ84" s="251"/>
      <c r="AK84" s="185"/>
      <c r="AL84" s="248"/>
      <c r="AM84" s="52"/>
      <c r="AN84" s="250"/>
      <c r="AO84" s="52"/>
      <c r="AP84" s="244"/>
      <c r="AQ84" s="251"/>
      <c r="AR84" s="185"/>
      <c r="AS84" s="248"/>
      <c r="AT84" s="52"/>
      <c r="AU84" s="250"/>
      <c r="AV84" s="52"/>
      <c r="AW84" s="244"/>
      <c r="AX84" s="251"/>
    </row>
    <row r="85" spans="1:50" s="181" customFormat="1" x14ac:dyDescent="0.3">
      <c r="A85" s="112"/>
      <c r="B85" s="84" t="s">
        <v>79</v>
      </c>
      <c r="C85" s="84"/>
      <c r="D85" s="85" t="s">
        <v>41</v>
      </c>
      <c r="E85" s="84"/>
      <c r="F85" s="139">
        <v>0.79</v>
      </c>
      <c r="G85" s="88">
        <v>1</v>
      </c>
      <c r="H85" s="103">
        <f t="shared" ref="H85:H96" si="29">G85*F85</f>
        <v>0.79</v>
      </c>
      <c r="I85" s="105"/>
      <c r="J85" s="317">
        <v>0.79</v>
      </c>
      <c r="K85" s="87">
        <v>1</v>
      </c>
      <c r="L85" s="178">
        <f t="shared" ref="L85:L96" si="30">K85*J85</f>
        <v>0.79</v>
      </c>
      <c r="M85" s="105"/>
      <c r="N85" s="81">
        <f t="shared" ref="N85:N108" si="31">L85-H85</f>
        <v>0</v>
      </c>
      <c r="O85" s="102">
        <f t="shared" ref="O85:O96" si="32">IF(OR(H85=0,L85=0),"",(N85/H85))</f>
        <v>0</v>
      </c>
      <c r="Q85" s="248"/>
      <c r="R85" s="52"/>
      <c r="S85" s="250"/>
      <c r="T85" s="52"/>
      <c r="U85" s="244"/>
      <c r="V85" s="251"/>
      <c r="W85" s="185"/>
      <c r="X85" s="248"/>
      <c r="Y85" s="52"/>
      <c r="Z85" s="250"/>
      <c r="AA85" s="52"/>
      <c r="AB85" s="244"/>
      <c r="AC85" s="251"/>
      <c r="AD85" s="185"/>
      <c r="AE85" s="248"/>
      <c r="AF85" s="52"/>
      <c r="AG85" s="250"/>
      <c r="AH85" s="52"/>
      <c r="AI85" s="244"/>
      <c r="AJ85" s="251"/>
      <c r="AK85" s="185"/>
      <c r="AL85" s="248"/>
      <c r="AM85" s="52"/>
      <c r="AN85" s="250"/>
      <c r="AO85" s="52"/>
      <c r="AP85" s="244"/>
      <c r="AQ85" s="251"/>
      <c r="AR85" s="185"/>
      <c r="AS85" s="248"/>
      <c r="AT85" s="52"/>
      <c r="AU85" s="250"/>
      <c r="AV85" s="52"/>
      <c r="AW85" s="244"/>
      <c r="AX85" s="251"/>
    </row>
    <row r="86" spans="1:50" s="181" customFormat="1" x14ac:dyDescent="0.3">
      <c r="A86" s="112"/>
      <c r="B86" s="84" t="s">
        <v>80</v>
      </c>
      <c r="C86" s="84"/>
      <c r="D86" s="85" t="s">
        <v>41</v>
      </c>
      <c r="E86" s="84"/>
      <c r="F86" s="139">
        <v>0.25</v>
      </c>
      <c r="G86" s="88">
        <v>1</v>
      </c>
      <c r="H86" s="103">
        <f t="shared" si="29"/>
        <v>0.25</v>
      </c>
      <c r="I86" s="105"/>
      <c r="J86" s="317">
        <v>0.25</v>
      </c>
      <c r="K86" s="87">
        <v>1</v>
      </c>
      <c r="L86" s="178">
        <f t="shared" si="30"/>
        <v>0.25</v>
      </c>
      <c r="M86" s="105"/>
      <c r="N86" s="81">
        <f t="shared" si="31"/>
        <v>0</v>
      </c>
      <c r="O86" s="102">
        <f t="shared" si="32"/>
        <v>0</v>
      </c>
      <c r="Q86" s="248"/>
      <c r="R86" s="52"/>
      <c r="S86" s="250"/>
      <c r="T86" s="52"/>
      <c r="U86" s="244"/>
      <c r="V86" s="251"/>
      <c r="W86" s="185"/>
      <c r="X86" s="248"/>
      <c r="Y86" s="52"/>
      <c r="Z86" s="250"/>
      <c r="AA86" s="52"/>
      <c r="AB86" s="244"/>
      <c r="AC86" s="251"/>
      <c r="AD86" s="185"/>
      <c r="AE86" s="248"/>
      <c r="AF86" s="52"/>
      <c r="AG86" s="250"/>
      <c r="AH86" s="52"/>
      <c r="AI86" s="244"/>
      <c r="AJ86" s="251"/>
      <c r="AK86" s="185"/>
      <c r="AL86" s="248"/>
      <c r="AM86" s="52"/>
      <c r="AN86" s="250"/>
      <c r="AO86" s="52"/>
      <c r="AP86" s="244"/>
      <c r="AQ86" s="251"/>
      <c r="AR86" s="185"/>
      <c r="AS86" s="248"/>
      <c r="AT86" s="52"/>
      <c r="AU86" s="250"/>
      <c r="AV86" s="52"/>
      <c r="AW86" s="244"/>
      <c r="AX86" s="251"/>
    </row>
    <row r="87" spans="1:50" s="239" customFormat="1" x14ac:dyDescent="0.3">
      <c r="A87" s="1"/>
      <c r="B87" s="177" t="s">
        <v>73</v>
      </c>
      <c r="C87" s="53"/>
      <c r="D87" s="85" t="s">
        <v>41</v>
      </c>
      <c r="E87" s="84"/>
      <c r="F87" s="139">
        <v>1.55</v>
      </c>
      <c r="G87" s="88">
        <v>1</v>
      </c>
      <c r="H87" s="103">
        <f t="shared" si="29"/>
        <v>1.55</v>
      </c>
      <c r="I87" s="82"/>
      <c r="J87" s="317">
        <v>1.55</v>
      </c>
      <c r="K87" s="87">
        <v>1</v>
      </c>
      <c r="L87" s="103">
        <f t="shared" si="30"/>
        <v>1.55</v>
      </c>
      <c r="M87" s="82"/>
      <c r="N87" s="81">
        <f t="shared" si="31"/>
        <v>0</v>
      </c>
      <c r="O87" s="102">
        <f t="shared" si="32"/>
        <v>0</v>
      </c>
      <c r="Q87" s="248"/>
      <c r="R87" s="52"/>
      <c r="S87" s="250"/>
      <c r="T87" s="52"/>
      <c r="U87" s="244"/>
      <c r="V87" s="251"/>
      <c r="W87" s="185"/>
      <c r="X87" s="248"/>
      <c r="Y87" s="52"/>
      <c r="Z87" s="250"/>
      <c r="AA87" s="52"/>
      <c r="AB87" s="244"/>
      <c r="AC87" s="251"/>
      <c r="AD87" s="185"/>
      <c r="AE87" s="248"/>
      <c r="AF87" s="52"/>
      <c r="AG87" s="250"/>
      <c r="AH87" s="52"/>
      <c r="AI87" s="244"/>
      <c r="AJ87" s="251"/>
      <c r="AK87" s="185"/>
      <c r="AL87" s="248"/>
      <c r="AM87" s="52"/>
      <c r="AN87" s="250"/>
      <c r="AO87" s="52"/>
      <c r="AP87" s="244"/>
      <c r="AQ87" s="251"/>
      <c r="AR87" s="185"/>
      <c r="AS87" s="248"/>
      <c r="AT87" s="52"/>
      <c r="AU87" s="250"/>
      <c r="AV87" s="52"/>
      <c r="AW87" s="244"/>
      <c r="AX87" s="251"/>
    </row>
    <row r="88" spans="1:50" s="239" customFormat="1" x14ac:dyDescent="0.3">
      <c r="A88" s="1"/>
      <c r="B88" s="53" t="s">
        <v>19</v>
      </c>
      <c r="C88" s="53"/>
      <c r="D88" s="85" t="s">
        <v>7</v>
      </c>
      <c r="E88" s="84"/>
      <c r="F88" s="140">
        <v>3.1870000000000002E-2</v>
      </c>
      <c r="G88" s="155">
        <f>+$F$79</f>
        <v>2800</v>
      </c>
      <c r="H88" s="103">
        <f t="shared" si="29"/>
        <v>89.236000000000004</v>
      </c>
      <c r="I88" s="82"/>
      <c r="J88" s="140">
        <f>+'[3]2019 Dx, Tx, Rate Riders'!$C$7</f>
        <v>3.3119999999999997E-2</v>
      </c>
      <c r="K88" s="155">
        <f>+$F$79</f>
        <v>2800</v>
      </c>
      <c r="L88" s="103">
        <f t="shared" si="30"/>
        <v>92.73599999999999</v>
      </c>
      <c r="M88" s="82"/>
      <c r="N88" s="81">
        <f t="shared" si="31"/>
        <v>3.4999999999999858</v>
      </c>
      <c r="O88" s="102">
        <f t="shared" si="32"/>
        <v>3.9221838719799021E-2</v>
      </c>
      <c r="Q88" s="253"/>
      <c r="R88" s="292"/>
      <c r="S88" s="250"/>
      <c r="T88" s="52"/>
      <c r="U88" s="244"/>
      <c r="V88" s="251"/>
      <c r="W88" s="185"/>
      <c r="X88" s="253"/>
      <c r="Y88" s="292"/>
      <c r="Z88" s="250"/>
      <c r="AA88" s="52"/>
      <c r="AB88" s="244"/>
      <c r="AC88" s="251"/>
      <c r="AD88" s="185"/>
      <c r="AE88" s="253"/>
      <c r="AF88" s="292"/>
      <c r="AG88" s="250"/>
      <c r="AH88" s="52"/>
      <c r="AI88" s="244"/>
      <c r="AJ88" s="251"/>
      <c r="AK88" s="185"/>
      <c r="AL88" s="253"/>
      <c r="AM88" s="292"/>
      <c r="AN88" s="250"/>
      <c r="AO88" s="52"/>
      <c r="AP88" s="244"/>
      <c r="AQ88" s="251"/>
      <c r="AR88" s="185"/>
      <c r="AS88" s="253"/>
      <c r="AT88" s="292"/>
      <c r="AU88" s="250"/>
      <c r="AV88" s="52"/>
      <c r="AW88" s="244"/>
      <c r="AX88" s="251"/>
    </row>
    <row r="89" spans="1:50" s="239" customFormat="1" x14ac:dyDescent="0.3">
      <c r="A89" s="1"/>
      <c r="B89" s="177" t="s">
        <v>74</v>
      </c>
      <c r="C89" s="53"/>
      <c r="D89" s="85" t="s">
        <v>7</v>
      </c>
      <c r="E89" s="84"/>
      <c r="F89" s="140">
        <v>-5.1000000000000004E-4</v>
      </c>
      <c r="G89" s="155">
        <f t="shared" ref="G89:G96" si="33">+$F$79</f>
        <v>2800</v>
      </c>
      <c r="H89" s="103">
        <f t="shared" si="29"/>
        <v>-1.4280000000000002</v>
      </c>
      <c r="I89" s="82"/>
      <c r="J89" s="325"/>
      <c r="K89" s="155">
        <f t="shared" ref="K89:K96" si="34">+$F$79</f>
        <v>2800</v>
      </c>
      <c r="L89" s="103">
        <f t="shared" si="30"/>
        <v>0</v>
      </c>
      <c r="M89" s="82"/>
      <c r="N89" s="81">
        <f t="shared" si="31"/>
        <v>1.4280000000000002</v>
      </c>
      <c r="O89" s="102" t="str">
        <f t="shared" si="32"/>
        <v/>
      </c>
      <c r="Q89" s="252"/>
      <c r="R89" s="292"/>
      <c r="S89" s="250"/>
      <c r="T89" s="52"/>
      <c r="U89" s="244"/>
      <c r="V89" s="251"/>
      <c r="W89" s="185"/>
      <c r="X89" s="252"/>
      <c r="Y89" s="292"/>
      <c r="Z89" s="250"/>
      <c r="AA89" s="52"/>
      <c r="AB89" s="244"/>
      <c r="AC89" s="251"/>
      <c r="AD89" s="185"/>
      <c r="AE89" s="252"/>
      <c r="AF89" s="292"/>
      <c r="AG89" s="250"/>
      <c r="AH89" s="52"/>
      <c r="AI89" s="244"/>
      <c r="AJ89" s="251"/>
      <c r="AK89" s="185"/>
      <c r="AL89" s="252"/>
      <c r="AM89" s="292"/>
      <c r="AN89" s="250"/>
      <c r="AO89" s="52"/>
      <c r="AP89" s="244"/>
      <c r="AQ89" s="251"/>
      <c r="AR89" s="185"/>
      <c r="AS89" s="252"/>
      <c r="AT89" s="292"/>
      <c r="AU89" s="250"/>
      <c r="AV89" s="52"/>
      <c r="AW89" s="244"/>
      <c r="AX89" s="251"/>
    </row>
    <row r="90" spans="1:50" s="239" customFormat="1" x14ac:dyDescent="0.3">
      <c r="A90" s="1"/>
      <c r="B90" s="177" t="s">
        <v>75</v>
      </c>
      <c r="C90" s="53"/>
      <c r="D90" s="85" t="s">
        <v>7</v>
      </c>
      <c r="E90" s="84"/>
      <c r="F90" s="140">
        <v>-1.56E-3</v>
      </c>
      <c r="G90" s="155">
        <f t="shared" si="33"/>
        <v>2800</v>
      </c>
      <c r="H90" s="103">
        <f t="shared" si="29"/>
        <v>-4.3680000000000003</v>
      </c>
      <c r="I90" s="82"/>
      <c r="J90" s="325"/>
      <c r="K90" s="155">
        <f t="shared" si="34"/>
        <v>2800</v>
      </c>
      <c r="L90" s="103">
        <f t="shared" si="30"/>
        <v>0</v>
      </c>
      <c r="M90" s="82"/>
      <c r="N90" s="81">
        <f t="shared" si="31"/>
        <v>4.3680000000000003</v>
      </c>
      <c r="O90" s="102" t="str">
        <f t="shared" si="32"/>
        <v/>
      </c>
      <c r="Q90" s="252"/>
      <c r="R90" s="292"/>
      <c r="S90" s="250"/>
      <c r="T90" s="52"/>
      <c r="U90" s="244"/>
      <c r="V90" s="251"/>
      <c r="W90" s="185"/>
      <c r="X90" s="252"/>
      <c r="Y90" s="292"/>
      <c r="Z90" s="250"/>
      <c r="AA90" s="52"/>
      <c r="AB90" s="244"/>
      <c r="AC90" s="251"/>
      <c r="AD90" s="185"/>
      <c r="AE90" s="252"/>
      <c r="AF90" s="292"/>
      <c r="AG90" s="250"/>
      <c r="AH90" s="52"/>
      <c r="AI90" s="244"/>
      <c r="AJ90" s="251"/>
      <c r="AK90" s="185"/>
      <c r="AL90" s="252"/>
      <c r="AM90" s="292"/>
      <c r="AN90" s="250"/>
      <c r="AO90" s="52"/>
      <c r="AP90" s="244"/>
      <c r="AQ90" s="251"/>
      <c r="AR90" s="185"/>
      <c r="AS90" s="252"/>
      <c r="AT90" s="292"/>
      <c r="AU90" s="250"/>
      <c r="AV90" s="52"/>
      <c r="AW90" s="244"/>
      <c r="AX90" s="251"/>
    </row>
    <row r="91" spans="1:50" s="239" customFormat="1" x14ac:dyDescent="0.3">
      <c r="A91" s="1"/>
      <c r="B91" s="177" t="s">
        <v>76</v>
      </c>
      <c r="C91" s="53"/>
      <c r="D91" s="85" t="s">
        <v>7</v>
      </c>
      <c r="E91" s="84"/>
      <c r="F91" s="140">
        <v>1.2999999999999999E-4</v>
      </c>
      <c r="G91" s="155">
        <f t="shared" si="33"/>
        <v>2800</v>
      </c>
      <c r="H91" s="103">
        <f t="shared" si="29"/>
        <v>0.36399999999999999</v>
      </c>
      <c r="I91" s="82"/>
      <c r="J91" s="325">
        <v>1.2999999999999999E-4</v>
      </c>
      <c r="K91" s="155">
        <f t="shared" si="34"/>
        <v>2800</v>
      </c>
      <c r="L91" s="103">
        <f t="shared" si="30"/>
        <v>0.36399999999999999</v>
      </c>
      <c r="M91" s="82"/>
      <c r="N91" s="81">
        <f t="shared" si="31"/>
        <v>0</v>
      </c>
      <c r="O91" s="102">
        <f t="shared" si="32"/>
        <v>0</v>
      </c>
      <c r="Q91" s="252"/>
      <c r="R91" s="292"/>
      <c r="S91" s="250"/>
      <c r="T91" s="52"/>
      <c r="U91" s="244"/>
      <c r="V91" s="251"/>
      <c r="W91" s="185"/>
      <c r="X91" s="252"/>
      <c r="Y91" s="292"/>
      <c r="Z91" s="250"/>
      <c r="AA91" s="52"/>
      <c r="AB91" s="244"/>
      <c r="AC91" s="251"/>
      <c r="AD91" s="185"/>
      <c r="AE91" s="252"/>
      <c r="AF91" s="292"/>
      <c r="AG91" s="250"/>
      <c r="AH91" s="52"/>
      <c r="AI91" s="244"/>
      <c r="AJ91" s="251"/>
      <c r="AK91" s="185"/>
      <c r="AL91" s="252"/>
      <c r="AM91" s="292"/>
      <c r="AN91" s="250"/>
      <c r="AO91" s="52"/>
      <c r="AP91" s="244"/>
      <c r="AQ91" s="251"/>
      <c r="AR91" s="185"/>
      <c r="AS91" s="252"/>
      <c r="AT91" s="292"/>
      <c r="AU91" s="250"/>
      <c r="AV91" s="52"/>
      <c r="AW91" s="244"/>
      <c r="AX91" s="251"/>
    </row>
    <row r="92" spans="1:50" s="239" customFormat="1" x14ac:dyDescent="0.3">
      <c r="A92" s="1"/>
      <c r="B92" s="177" t="s">
        <v>77</v>
      </c>
      <c r="C92" s="53"/>
      <c r="D92" s="85" t="s">
        <v>7</v>
      </c>
      <c r="E92" s="84"/>
      <c r="F92" s="140">
        <v>3.0000000000000001E-5</v>
      </c>
      <c r="G92" s="155">
        <f t="shared" si="33"/>
        <v>2800</v>
      </c>
      <c r="H92" s="103">
        <f t="shared" si="29"/>
        <v>8.4000000000000005E-2</v>
      </c>
      <c r="I92" s="82"/>
      <c r="J92" s="325">
        <v>3.0000000000000001E-5</v>
      </c>
      <c r="K92" s="155">
        <f t="shared" si="34"/>
        <v>2800</v>
      </c>
      <c r="L92" s="103">
        <f t="shared" si="30"/>
        <v>8.4000000000000005E-2</v>
      </c>
      <c r="M92" s="82"/>
      <c r="N92" s="81">
        <f t="shared" si="31"/>
        <v>0</v>
      </c>
      <c r="O92" s="102">
        <f t="shared" si="32"/>
        <v>0</v>
      </c>
      <c r="Q92" s="252"/>
      <c r="R92" s="292"/>
      <c r="S92" s="250"/>
      <c r="T92" s="52"/>
      <c r="U92" s="244"/>
      <c r="V92" s="251"/>
      <c r="W92" s="185"/>
      <c r="X92" s="252"/>
      <c r="Y92" s="292"/>
      <c r="Z92" s="250"/>
      <c r="AA92" s="52"/>
      <c r="AB92" s="244"/>
      <c r="AC92" s="251"/>
      <c r="AD92" s="185"/>
      <c r="AE92" s="252"/>
      <c r="AF92" s="292"/>
      <c r="AG92" s="250"/>
      <c r="AH92" s="52"/>
      <c r="AI92" s="244"/>
      <c r="AJ92" s="251"/>
      <c r="AK92" s="185"/>
      <c r="AL92" s="252"/>
      <c r="AM92" s="292"/>
      <c r="AN92" s="250"/>
      <c r="AO92" s="52"/>
      <c r="AP92" s="244"/>
      <c r="AQ92" s="251"/>
      <c r="AR92" s="185"/>
      <c r="AS92" s="252"/>
      <c r="AT92" s="292"/>
      <c r="AU92" s="250"/>
      <c r="AV92" s="52"/>
      <c r="AW92" s="244"/>
      <c r="AX92" s="251"/>
    </row>
    <row r="93" spans="1:50" s="239" customFormat="1" x14ac:dyDescent="0.3">
      <c r="A93" s="1"/>
      <c r="B93" s="177" t="s">
        <v>78</v>
      </c>
      <c r="C93" s="53"/>
      <c r="D93" s="85" t="s">
        <v>7</v>
      </c>
      <c r="E93" s="84"/>
      <c r="F93" s="140">
        <v>4.8999999999999998E-4</v>
      </c>
      <c r="G93" s="155">
        <f t="shared" si="33"/>
        <v>2800</v>
      </c>
      <c r="H93" s="103">
        <f t="shared" si="29"/>
        <v>1.3719999999999999</v>
      </c>
      <c r="I93" s="82"/>
      <c r="J93" s="325">
        <v>4.8999999999999998E-4</v>
      </c>
      <c r="K93" s="155">
        <f t="shared" si="34"/>
        <v>2800</v>
      </c>
      <c r="L93" s="103">
        <f t="shared" si="30"/>
        <v>1.3719999999999999</v>
      </c>
      <c r="M93" s="82"/>
      <c r="N93" s="81">
        <f t="shared" si="31"/>
        <v>0</v>
      </c>
      <c r="O93" s="102">
        <f t="shared" si="32"/>
        <v>0</v>
      </c>
      <c r="Q93" s="248"/>
      <c r="R93" s="292"/>
      <c r="S93" s="250"/>
      <c r="T93" s="52"/>
      <c r="U93" s="244"/>
      <c r="V93" s="251"/>
      <c r="W93" s="185"/>
      <c r="X93" s="248"/>
      <c r="Y93" s="292"/>
      <c r="Z93" s="250"/>
      <c r="AA93" s="52"/>
      <c r="AB93" s="244"/>
      <c r="AC93" s="251"/>
      <c r="AD93" s="185"/>
      <c r="AE93" s="248"/>
      <c r="AF93" s="292"/>
      <c r="AG93" s="250"/>
      <c r="AH93" s="52"/>
      <c r="AI93" s="244"/>
      <c r="AJ93" s="251"/>
      <c r="AK93" s="185"/>
      <c r="AL93" s="248"/>
      <c r="AM93" s="292"/>
      <c r="AN93" s="250"/>
      <c r="AO93" s="52"/>
      <c r="AP93" s="244"/>
      <c r="AQ93" s="251"/>
      <c r="AR93" s="185"/>
      <c r="AS93" s="248"/>
      <c r="AT93" s="292"/>
      <c r="AU93" s="250"/>
      <c r="AV93" s="52"/>
      <c r="AW93" s="244"/>
      <c r="AX93" s="251"/>
    </row>
    <row r="94" spans="1:50" s="181" customFormat="1" x14ac:dyDescent="0.3">
      <c r="A94" s="112"/>
      <c r="B94" s="84" t="s">
        <v>79</v>
      </c>
      <c r="C94" s="84"/>
      <c r="D94" s="85" t="s">
        <v>7</v>
      </c>
      <c r="E94" s="84"/>
      <c r="F94" s="140">
        <v>7.6000000000000004E-4</v>
      </c>
      <c r="G94" s="155">
        <f t="shared" si="33"/>
        <v>2800</v>
      </c>
      <c r="H94" s="103">
        <f t="shared" si="29"/>
        <v>2.1280000000000001</v>
      </c>
      <c r="I94" s="105"/>
      <c r="J94" s="325">
        <v>7.6000000000000004E-4</v>
      </c>
      <c r="K94" s="155">
        <f t="shared" si="34"/>
        <v>2800</v>
      </c>
      <c r="L94" s="103">
        <f t="shared" si="30"/>
        <v>2.1280000000000001</v>
      </c>
      <c r="M94" s="105"/>
      <c r="N94" s="81">
        <f t="shared" si="31"/>
        <v>0</v>
      </c>
      <c r="O94" s="102">
        <f t="shared" si="32"/>
        <v>0</v>
      </c>
      <c r="Q94" s="248"/>
      <c r="R94" s="292"/>
      <c r="S94" s="250"/>
      <c r="T94" s="52"/>
      <c r="U94" s="244"/>
      <c r="V94" s="251"/>
      <c r="W94" s="185"/>
      <c r="X94" s="248"/>
      <c r="Y94" s="292"/>
      <c r="Z94" s="250"/>
      <c r="AA94" s="52"/>
      <c r="AB94" s="244"/>
      <c r="AC94" s="251"/>
      <c r="AD94" s="185"/>
      <c r="AE94" s="248"/>
      <c r="AF94" s="292"/>
      <c r="AG94" s="250"/>
      <c r="AH94" s="52"/>
      <c r="AI94" s="244"/>
      <c r="AJ94" s="251"/>
      <c r="AK94" s="185"/>
      <c r="AL94" s="248"/>
      <c r="AM94" s="292"/>
      <c r="AN94" s="250"/>
      <c r="AO94" s="52"/>
      <c r="AP94" s="244"/>
      <c r="AQ94" s="251"/>
      <c r="AR94" s="185"/>
      <c r="AS94" s="248"/>
      <c r="AT94" s="292"/>
      <c r="AU94" s="250"/>
      <c r="AV94" s="52"/>
      <c r="AW94" s="244"/>
      <c r="AX94" s="251"/>
    </row>
    <row r="95" spans="1:50" s="181" customFormat="1" x14ac:dyDescent="0.3">
      <c r="A95" s="112"/>
      <c r="B95" s="84" t="s">
        <v>80</v>
      </c>
      <c r="C95" s="84"/>
      <c r="D95" s="85" t="s">
        <v>7</v>
      </c>
      <c r="E95" s="84"/>
      <c r="F95" s="140">
        <v>2.4000000000000001E-4</v>
      </c>
      <c r="G95" s="155">
        <f t="shared" si="33"/>
        <v>2800</v>
      </c>
      <c r="H95" s="103">
        <f t="shared" si="29"/>
        <v>0.67200000000000004</v>
      </c>
      <c r="I95" s="105"/>
      <c r="J95" s="325">
        <v>2.4000000000000001E-4</v>
      </c>
      <c r="K95" s="155">
        <f t="shared" si="34"/>
        <v>2800</v>
      </c>
      <c r="L95" s="103">
        <f t="shared" si="30"/>
        <v>0.67200000000000004</v>
      </c>
      <c r="M95" s="105"/>
      <c r="N95" s="81">
        <f t="shared" si="31"/>
        <v>0</v>
      </c>
      <c r="O95" s="102">
        <f t="shared" si="32"/>
        <v>0</v>
      </c>
      <c r="Q95" s="253"/>
      <c r="R95" s="292"/>
      <c r="S95" s="250"/>
      <c r="T95" s="52"/>
      <c r="U95" s="244"/>
      <c r="V95" s="251"/>
      <c r="W95" s="185"/>
      <c r="X95" s="253"/>
      <c r="Y95" s="292"/>
      <c r="Z95" s="250"/>
      <c r="AA95" s="52"/>
      <c r="AB95" s="244"/>
      <c r="AC95" s="251"/>
      <c r="AD95" s="185"/>
      <c r="AE95" s="253"/>
      <c r="AF95" s="292"/>
      <c r="AG95" s="250"/>
      <c r="AH95" s="52"/>
      <c r="AI95" s="244"/>
      <c r="AJ95" s="251"/>
      <c r="AK95" s="185"/>
      <c r="AL95" s="253"/>
      <c r="AM95" s="292"/>
      <c r="AN95" s="250"/>
      <c r="AO95" s="52"/>
      <c r="AP95" s="244"/>
      <c r="AQ95" s="251"/>
      <c r="AR95" s="185"/>
      <c r="AS95" s="253"/>
      <c r="AT95" s="292"/>
      <c r="AU95" s="250"/>
      <c r="AV95" s="52"/>
      <c r="AW95" s="244"/>
      <c r="AX95" s="251"/>
    </row>
    <row r="96" spans="1:50" s="239" customFormat="1" x14ac:dyDescent="0.3">
      <c r="A96" s="1"/>
      <c r="B96" s="238" t="s">
        <v>99</v>
      </c>
      <c r="C96" s="53"/>
      <c r="D96" s="85" t="s">
        <v>7</v>
      </c>
      <c r="E96" s="84"/>
      <c r="F96" s="140">
        <v>-1.9000000000000001E-4</v>
      </c>
      <c r="G96" s="155">
        <f t="shared" si="33"/>
        <v>2800</v>
      </c>
      <c r="H96" s="103">
        <f t="shared" si="29"/>
        <v>-0.53200000000000003</v>
      </c>
      <c r="I96" s="82"/>
      <c r="J96" s="325">
        <v>2.0000000000000001E-4</v>
      </c>
      <c r="K96" s="155">
        <f t="shared" si="34"/>
        <v>2800</v>
      </c>
      <c r="L96" s="103">
        <f t="shared" si="30"/>
        <v>0.56000000000000005</v>
      </c>
      <c r="M96" s="82"/>
      <c r="N96" s="81">
        <f t="shared" si="31"/>
        <v>1.0920000000000001</v>
      </c>
      <c r="O96" s="102">
        <f t="shared" si="32"/>
        <v>-2.0526315789473686</v>
      </c>
      <c r="Q96" s="253"/>
      <c r="R96" s="292"/>
      <c r="S96" s="250"/>
      <c r="T96" s="52"/>
      <c r="U96" s="244"/>
      <c r="V96" s="251"/>
      <c r="W96" s="185"/>
      <c r="X96" s="253"/>
      <c r="Y96" s="292"/>
      <c r="Z96" s="250"/>
      <c r="AA96" s="52"/>
      <c r="AB96" s="244"/>
      <c r="AC96" s="251"/>
      <c r="AD96" s="185"/>
      <c r="AE96" s="253"/>
      <c r="AF96" s="292"/>
      <c r="AG96" s="250"/>
      <c r="AH96" s="52"/>
      <c r="AI96" s="244"/>
      <c r="AJ96" s="251"/>
      <c r="AK96" s="185"/>
      <c r="AL96" s="253"/>
      <c r="AM96" s="292"/>
      <c r="AN96" s="250"/>
      <c r="AO96" s="52"/>
      <c r="AP96" s="244"/>
      <c r="AQ96" s="251"/>
      <c r="AR96" s="185"/>
      <c r="AS96" s="253"/>
      <c r="AT96" s="292"/>
      <c r="AU96" s="250"/>
      <c r="AV96" s="52"/>
      <c r="AW96" s="244"/>
      <c r="AX96" s="251"/>
    </row>
    <row r="97" spans="1:50" s="239" customFormat="1" x14ac:dyDescent="0.3">
      <c r="A97" s="112"/>
      <c r="B97" s="116" t="s">
        <v>18</v>
      </c>
      <c r="C97" s="100"/>
      <c r="D97" s="115"/>
      <c r="E97" s="100"/>
      <c r="F97" s="114"/>
      <c r="G97" s="113"/>
      <c r="H97" s="184">
        <f>SUM(H84:H96)</f>
        <v>124.56800000000003</v>
      </c>
      <c r="I97" s="107"/>
      <c r="J97" s="319"/>
      <c r="K97" s="150"/>
      <c r="L97" s="184">
        <f>SUM(L84:L96)</f>
        <v>136.30599999999995</v>
      </c>
      <c r="M97" s="107"/>
      <c r="N97" s="93">
        <f t="shared" si="31"/>
        <v>11.737999999999928</v>
      </c>
      <c r="O97" s="198">
        <f>IF(OR(H97=0, L97=0),"",(N97/H97))</f>
        <v>9.4229657697000244E-2</v>
      </c>
      <c r="Q97" s="255"/>
      <c r="R97" s="256"/>
      <c r="S97" s="257"/>
      <c r="T97" s="52"/>
      <c r="U97" s="282"/>
      <c r="V97" s="293"/>
      <c r="W97" s="185"/>
      <c r="X97" s="255"/>
      <c r="Y97" s="256"/>
      <c r="Z97" s="257"/>
      <c r="AA97" s="52"/>
      <c r="AB97" s="258"/>
      <c r="AC97" s="259"/>
      <c r="AD97" s="185"/>
      <c r="AE97" s="255"/>
      <c r="AF97" s="256"/>
      <c r="AG97" s="257"/>
      <c r="AH97" s="52"/>
      <c r="AI97" s="258"/>
      <c r="AJ97" s="259"/>
      <c r="AK97" s="185"/>
      <c r="AL97" s="255"/>
      <c r="AM97" s="256"/>
      <c r="AN97" s="257"/>
      <c r="AO97" s="52"/>
      <c r="AP97" s="258"/>
      <c r="AQ97" s="259"/>
      <c r="AR97" s="185"/>
      <c r="AS97" s="255"/>
      <c r="AT97" s="256"/>
      <c r="AU97" s="257"/>
      <c r="AV97" s="52"/>
      <c r="AW97" s="258"/>
      <c r="AX97" s="259"/>
    </row>
    <row r="98" spans="1:50" s="239" customFormat="1" x14ac:dyDescent="0.3">
      <c r="A98" s="1"/>
      <c r="B98" s="86" t="s">
        <v>17</v>
      </c>
      <c r="C98" s="53"/>
      <c r="D98" s="85" t="s">
        <v>7</v>
      </c>
      <c r="E98" s="84"/>
      <c r="F98" s="290">
        <f>+RESIDENTIAL!$F$35</f>
        <v>8.1990000000000007E-2</v>
      </c>
      <c r="G98" s="154">
        <f>$F79*(1+F130)-$F79</f>
        <v>105.2800000000002</v>
      </c>
      <c r="H98" s="142">
        <f>G98*F98</f>
        <v>8.6319072000000165</v>
      </c>
      <c r="I98" s="82"/>
      <c r="J98" s="332">
        <v>8.1990000000000007E-2</v>
      </c>
      <c r="K98" s="154">
        <f>$F79*(1+J130)-$F79</f>
        <v>105.2800000000002</v>
      </c>
      <c r="L98" s="142">
        <f>K98*J98</f>
        <v>8.6319072000000165</v>
      </c>
      <c r="M98" s="82"/>
      <c r="N98" s="81">
        <f t="shared" si="31"/>
        <v>0</v>
      </c>
      <c r="O98" s="102">
        <f t="shared" ref="O98:O102" si="35">IF(OR(H98=0,L98=0),"",(N98/H98))</f>
        <v>0</v>
      </c>
      <c r="Q98" s="294"/>
      <c r="R98" s="292"/>
      <c r="S98" s="262"/>
      <c r="T98" s="52"/>
      <c r="U98" s="244"/>
      <c r="V98" s="251"/>
      <c r="W98" s="185"/>
      <c r="X98" s="294"/>
      <c r="Y98" s="292"/>
      <c r="Z98" s="262"/>
      <c r="AA98" s="52"/>
      <c r="AB98" s="244"/>
      <c r="AC98" s="251"/>
      <c r="AD98" s="185"/>
      <c r="AE98" s="294"/>
      <c r="AF98" s="292"/>
      <c r="AG98" s="262"/>
      <c r="AH98" s="52"/>
      <c r="AI98" s="244"/>
      <c r="AJ98" s="251"/>
      <c r="AK98" s="185"/>
      <c r="AL98" s="294"/>
      <c r="AM98" s="292"/>
      <c r="AN98" s="262"/>
      <c r="AO98" s="52"/>
      <c r="AP98" s="244"/>
      <c r="AQ98" s="251"/>
      <c r="AR98" s="185"/>
      <c r="AS98" s="294"/>
      <c r="AT98" s="292"/>
      <c r="AU98" s="262"/>
      <c r="AV98" s="52"/>
      <c r="AW98" s="244"/>
      <c r="AX98" s="251"/>
    </row>
    <row r="99" spans="1:50" s="239" customFormat="1" x14ac:dyDescent="0.3">
      <c r="A99" s="1"/>
      <c r="B99" s="238" t="s">
        <v>96</v>
      </c>
      <c r="C99" s="84"/>
      <c r="D99" s="85" t="s">
        <v>7</v>
      </c>
      <c r="E99" s="84"/>
      <c r="F99" s="232">
        <v>-3.1700000000000001E-3</v>
      </c>
      <c r="G99" s="155">
        <f>+$F$79</f>
        <v>2800</v>
      </c>
      <c r="H99" s="142">
        <f t="shared" ref="H99:H101" si="36">G99*F99</f>
        <v>-8.8759999999999994</v>
      </c>
      <c r="I99" s="105"/>
      <c r="J99" s="313">
        <v>-5.0000000000000001E-4</v>
      </c>
      <c r="K99" s="155">
        <f>+$F$79</f>
        <v>2800</v>
      </c>
      <c r="L99" s="142">
        <f>K99*J99</f>
        <v>-1.4000000000000001</v>
      </c>
      <c r="M99" s="105"/>
      <c r="N99" s="81">
        <f t="shared" si="31"/>
        <v>7.4759999999999991</v>
      </c>
      <c r="O99" s="102">
        <f t="shared" si="35"/>
        <v>-0.8422712933753943</v>
      </c>
      <c r="Q99" s="264"/>
      <c r="R99" s="292"/>
      <c r="S99" s="262"/>
      <c r="T99" s="52"/>
      <c r="U99" s="244"/>
      <c r="V99" s="251"/>
      <c r="W99" s="185"/>
      <c r="X99" s="264"/>
      <c r="Y99" s="292"/>
      <c r="Z99" s="262"/>
      <c r="AA99" s="52"/>
      <c r="AB99" s="244"/>
      <c r="AC99" s="251"/>
      <c r="AD99" s="185"/>
      <c r="AE99" s="264"/>
      <c r="AF99" s="292"/>
      <c r="AG99" s="262"/>
      <c r="AH99" s="52"/>
      <c r="AI99" s="244"/>
      <c r="AJ99" s="251"/>
      <c r="AK99" s="185"/>
      <c r="AL99" s="264"/>
      <c r="AM99" s="292"/>
      <c r="AN99" s="262"/>
      <c r="AO99" s="52"/>
      <c r="AP99" s="244"/>
      <c r="AQ99" s="251"/>
      <c r="AR99" s="185"/>
      <c r="AS99" s="264"/>
      <c r="AT99" s="292"/>
      <c r="AU99" s="262"/>
      <c r="AV99" s="52"/>
      <c r="AW99" s="244"/>
      <c r="AX99" s="251"/>
    </row>
    <row r="100" spans="1:50" s="239" customFormat="1" x14ac:dyDescent="0.3">
      <c r="A100" s="1"/>
      <c r="B100" s="238" t="s">
        <v>97</v>
      </c>
      <c r="C100" s="84"/>
      <c r="D100" s="85" t="s">
        <v>7</v>
      </c>
      <c r="E100" s="84"/>
      <c r="F100" s="232">
        <v>6.9999999999999994E-5</v>
      </c>
      <c r="G100" s="155">
        <f>+$F$79</f>
        <v>2800</v>
      </c>
      <c r="H100" s="142">
        <f t="shared" si="36"/>
        <v>0.19599999999999998</v>
      </c>
      <c r="I100" s="105"/>
      <c r="J100" s="313">
        <v>3.0000000000000001E-5</v>
      </c>
      <c r="K100" s="155">
        <f>+$F$79</f>
        <v>2800</v>
      </c>
      <c r="L100" s="142">
        <f>K100*J100</f>
        <v>8.4000000000000005E-2</v>
      </c>
      <c r="M100" s="105"/>
      <c r="N100" s="81">
        <f t="shared" si="31"/>
        <v>-0.11199999999999997</v>
      </c>
      <c r="O100" s="102">
        <f t="shared" si="35"/>
        <v>-0.5714285714285714</v>
      </c>
      <c r="Q100" s="264"/>
      <c r="R100" s="292"/>
      <c r="S100" s="262"/>
      <c r="T100" s="52"/>
      <c r="U100" s="244"/>
      <c r="V100" s="251"/>
      <c r="W100" s="185"/>
      <c r="X100" s="264"/>
      <c r="Y100" s="292"/>
      <c r="Z100" s="262"/>
      <c r="AA100" s="52"/>
      <c r="AB100" s="244"/>
      <c r="AC100" s="251"/>
      <c r="AD100" s="185"/>
      <c r="AE100" s="264"/>
      <c r="AF100" s="292"/>
      <c r="AG100" s="262"/>
      <c r="AH100" s="52"/>
      <c r="AI100" s="244"/>
      <c r="AJ100" s="251"/>
      <c r="AK100" s="185"/>
      <c r="AL100" s="264"/>
      <c r="AM100" s="292"/>
      <c r="AN100" s="262"/>
      <c r="AO100" s="52"/>
      <c r="AP100" s="244"/>
      <c r="AQ100" s="251"/>
      <c r="AR100" s="185"/>
      <c r="AS100" s="264"/>
      <c r="AT100" s="292"/>
      <c r="AU100" s="262"/>
      <c r="AV100" s="52"/>
      <c r="AW100" s="244"/>
      <c r="AX100" s="251"/>
    </row>
    <row r="101" spans="1:50" s="239" customFormat="1" x14ac:dyDescent="0.3">
      <c r="A101" s="1"/>
      <c r="B101" s="238" t="s">
        <v>98</v>
      </c>
      <c r="C101" s="84"/>
      <c r="D101" s="85" t="s">
        <v>7</v>
      </c>
      <c r="E101" s="84"/>
      <c r="F101" s="232">
        <v>-1.1199999999999999E-3</v>
      </c>
      <c r="G101" s="170"/>
      <c r="H101" s="142">
        <f t="shared" si="36"/>
        <v>0</v>
      </c>
      <c r="I101" s="105"/>
      <c r="J101" s="313">
        <v>6.8000000000000005E-4</v>
      </c>
      <c r="K101" s="168"/>
      <c r="L101" s="142">
        <f t="shared" ref="L101:L102" si="37">K101*J101</f>
        <v>0</v>
      </c>
      <c r="M101" s="105"/>
      <c r="N101" s="81">
        <f t="shared" si="31"/>
        <v>0</v>
      </c>
      <c r="O101" s="102" t="str">
        <f t="shared" si="35"/>
        <v/>
      </c>
      <c r="Q101" s="264"/>
      <c r="R101" s="254"/>
      <c r="S101" s="262"/>
      <c r="T101" s="52"/>
      <c r="U101" s="244"/>
      <c r="V101" s="251"/>
      <c r="W101" s="185"/>
      <c r="X101" s="264"/>
      <c r="Y101" s="254"/>
      <c r="Z101" s="262"/>
      <c r="AA101" s="52"/>
      <c r="AB101" s="244"/>
      <c r="AC101" s="251"/>
      <c r="AD101" s="185"/>
      <c r="AE101" s="264"/>
      <c r="AF101" s="254"/>
      <c r="AG101" s="262"/>
      <c r="AH101" s="52"/>
      <c r="AI101" s="244"/>
      <c r="AJ101" s="251"/>
      <c r="AK101" s="185"/>
      <c r="AL101" s="264"/>
      <c r="AM101" s="254"/>
      <c r="AN101" s="262"/>
      <c r="AO101" s="52"/>
      <c r="AP101" s="244"/>
      <c r="AQ101" s="251"/>
      <c r="AR101" s="185"/>
      <c r="AS101" s="264"/>
      <c r="AT101" s="254"/>
      <c r="AU101" s="262"/>
      <c r="AV101" s="52"/>
      <c r="AW101" s="244"/>
      <c r="AX101" s="251"/>
    </row>
    <row r="102" spans="1:50" s="239" customFormat="1" x14ac:dyDescent="0.3">
      <c r="A102" s="1"/>
      <c r="B102" s="84" t="s">
        <v>92</v>
      </c>
      <c r="C102" s="53"/>
      <c r="D102" s="85" t="s">
        <v>41</v>
      </c>
      <c r="E102" s="84"/>
      <c r="F102" s="289">
        <v>0.56000000000000005</v>
      </c>
      <c r="G102" s="155">
        <v>1</v>
      </c>
      <c r="H102" s="142">
        <f>G102*F102</f>
        <v>0.56000000000000005</v>
      </c>
      <c r="I102" s="82"/>
      <c r="J102" s="333">
        <v>0.56000000000000005</v>
      </c>
      <c r="K102" s="155">
        <v>1</v>
      </c>
      <c r="L102" s="142">
        <f t="shared" si="37"/>
        <v>0.56000000000000005</v>
      </c>
      <c r="M102" s="82"/>
      <c r="N102" s="81">
        <f t="shared" si="31"/>
        <v>0</v>
      </c>
      <c r="O102" s="102">
        <f t="shared" si="35"/>
        <v>0</v>
      </c>
      <c r="Q102" s="295"/>
      <c r="R102" s="249"/>
      <c r="S102" s="262"/>
      <c r="T102" s="52"/>
      <c r="U102" s="244"/>
      <c r="V102" s="251"/>
      <c r="W102" s="185"/>
      <c r="X102" s="295"/>
      <c r="Y102" s="249"/>
      <c r="Z102" s="262"/>
      <c r="AA102" s="52"/>
      <c r="AB102" s="244"/>
      <c r="AC102" s="251"/>
      <c r="AD102" s="185"/>
      <c r="AE102" s="295"/>
      <c r="AF102" s="249"/>
      <c r="AG102" s="262"/>
      <c r="AH102" s="52"/>
      <c r="AI102" s="244"/>
      <c r="AJ102" s="251"/>
      <c r="AK102" s="185"/>
      <c r="AL102" s="295"/>
      <c r="AM102" s="249"/>
      <c r="AN102" s="262"/>
      <c r="AO102" s="52"/>
      <c r="AP102" s="244"/>
      <c r="AQ102" s="251"/>
      <c r="AR102" s="185"/>
      <c r="AS102" s="295"/>
      <c r="AT102" s="249"/>
      <c r="AU102" s="262"/>
      <c r="AV102" s="52"/>
      <c r="AW102" s="244"/>
      <c r="AX102" s="251"/>
    </row>
    <row r="103" spans="1:50" s="239" customFormat="1" x14ac:dyDescent="0.3">
      <c r="A103" s="1"/>
      <c r="B103" s="101" t="s">
        <v>16</v>
      </c>
      <c r="C103" s="110"/>
      <c r="D103" s="110"/>
      <c r="E103" s="110"/>
      <c r="F103" s="109"/>
      <c r="G103" s="98"/>
      <c r="H103" s="95">
        <f>SUM(H98:H102)+H97</f>
        <v>125.07990720000004</v>
      </c>
      <c r="I103" s="107"/>
      <c r="J103" s="322"/>
      <c r="K103" s="108"/>
      <c r="L103" s="95">
        <f>SUM(L98:L102)+L97</f>
        <v>144.18190719999998</v>
      </c>
      <c r="M103" s="107"/>
      <c r="N103" s="93">
        <f t="shared" si="31"/>
        <v>19.101999999999947</v>
      </c>
      <c r="O103" s="92">
        <f>IF(OR(H103=0,L103=0),"",(N103/H103))</f>
        <v>0.15271837361900395</v>
      </c>
      <c r="Q103" s="249"/>
      <c r="R103" s="249"/>
      <c r="S103" s="266"/>
      <c r="T103" s="52"/>
      <c r="U103" s="282"/>
      <c r="V103" s="293"/>
      <c r="W103" s="185"/>
      <c r="X103" s="249"/>
      <c r="Y103" s="249"/>
      <c r="Z103" s="266"/>
      <c r="AA103" s="52"/>
      <c r="AB103" s="258"/>
      <c r="AC103" s="259"/>
      <c r="AD103" s="185"/>
      <c r="AE103" s="249"/>
      <c r="AF103" s="249"/>
      <c r="AG103" s="266"/>
      <c r="AH103" s="52"/>
      <c r="AI103" s="258"/>
      <c r="AJ103" s="259"/>
      <c r="AK103" s="185"/>
      <c r="AL103" s="249"/>
      <c r="AM103" s="249"/>
      <c r="AN103" s="266"/>
      <c r="AO103" s="52"/>
      <c r="AP103" s="258"/>
      <c r="AQ103" s="259"/>
      <c r="AR103" s="185"/>
      <c r="AS103" s="249"/>
      <c r="AT103" s="249"/>
      <c r="AU103" s="266"/>
      <c r="AV103" s="52"/>
      <c r="AW103" s="258"/>
      <c r="AX103" s="259"/>
    </row>
    <row r="104" spans="1:50" s="239" customFormat="1" x14ac:dyDescent="0.3">
      <c r="A104" s="1"/>
      <c r="B104" s="82" t="s">
        <v>81</v>
      </c>
      <c r="C104" s="82"/>
      <c r="D104" s="85" t="s">
        <v>7</v>
      </c>
      <c r="E104" s="105"/>
      <c r="F104" s="141">
        <v>7.3899999999999999E-3</v>
      </c>
      <c r="G104" s="154">
        <f>$F79*(1+F130)</f>
        <v>2905.28</v>
      </c>
      <c r="H104" s="103">
        <f>G104*F104</f>
        <v>21.470019199999999</v>
      </c>
      <c r="I104" s="82"/>
      <c r="J104" s="313">
        <v>7.7499999999999999E-3</v>
      </c>
      <c r="K104" s="154">
        <f>$F79*(1+J130)</f>
        <v>2905.28</v>
      </c>
      <c r="L104" s="103">
        <f>K104*J104</f>
        <v>22.515920000000001</v>
      </c>
      <c r="M104" s="82"/>
      <c r="N104" s="81">
        <f t="shared" si="31"/>
        <v>1.0459008000000019</v>
      </c>
      <c r="O104" s="102">
        <f>IF(OR(H104=0,L104=0),"",(N104/H104))</f>
        <v>4.8714479025710508E-2</v>
      </c>
      <c r="Q104" s="253"/>
      <c r="R104" s="292"/>
      <c r="S104" s="296"/>
      <c r="T104" s="52"/>
      <c r="U104" s="244"/>
      <c r="V104" s="251"/>
      <c r="W104" s="185"/>
      <c r="X104" s="253"/>
      <c r="Y104" s="292"/>
      <c r="Z104" s="296"/>
      <c r="AA104" s="52"/>
      <c r="AB104" s="244"/>
      <c r="AC104" s="251"/>
      <c r="AD104" s="185"/>
      <c r="AE104" s="253"/>
      <c r="AF104" s="292"/>
      <c r="AG104" s="296"/>
      <c r="AH104" s="52"/>
      <c r="AI104" s="244"/>
      <c r="AJ104" s="251"/>
      <c r="AK104" s="185"/>
      <c r="AL104" s="253"/>
      <c r="AM104" s="292"/>
      <c r="AN104" s="296"/>
      <c r="AO104" s="52"/>
      <c r="AP104" s="244"/>
      <c r="AQ104" s="251"/>
      <c r="AR104" s="185"/>
      <c r="AS104" s="253"/>
      <c r="AT104" s="292"/>
      <c r="AU104" s="296"/>
      <c r="AV104" s="52"/>
      <c r="AW104" s="244"/>
      <c r="AX104" s="251"/>
    </row>
    <row r="105" spans="1:50" s="239" customFormat="1" x14ac:dyDescent="0.3">
      <c r="A105" s="1"/>
      <c r="B105" s="106" t="s">
        <v>82</v>
      </c>
      <c r="C105" s="82"/>
      <c r="D105" s="85" t="s">
        <v>7</v>
      </c>
      <c r="E105" s="105"/>
      <c r="F105" s="141">
        <v>5.5199999999999997E-3</v>
      </c>
      <c r="G105" s="154">
        <f>G104</f>
        <v>2905.28</v>
      </c>
      <c r="H105" s="103">
        <f>G105*F105</f>
        <v>16.037145599999999</v>
      </c>
      <c r="I105" s="82"/>
      <c r="J105" s="313">
        <v>6.2899999999999996E-3</v>
      </c>
      <c r="K105" s="154">
        <f>K104</f>
        <v>2905.28</v>
      </c>
      <c r="L105" s="103">
        <f>K105*J105</f>
        <v>18.2742112</v>
      </c>
      <c r="M105" s="82"/>
      <c r="N105" s="81">
        <f t="shared" si="31"/>
        <v>2.2370656000000011</v>
      </c>
      <c r="O105" s="102">
        <f>IF(OR(H105=0,L105=0),"",(N105/H105))</f>
        <v>0.1394927536231885</v>
      </c>
      <c r="Q105" s="253"/>
      <c r="R105" s="292"/>
      <c r="S105" s="296"/>
      <c r="T105" s="52"/>
      <c r="U105" s="244"/>
      <c r="V105" s="251"/>
      <c r="W105" s="185"/>
      <c r="X105" s="253"/>
      <c r="Y105" s="292"/>
      <c r="Z105" s="296"/>
      <c r="AA105" s="52"/>
      <c r="AB105" s="244"/>
      <c r="AC105" s="251"/>
      <c r="AD105" s="185"/>
      <c r="AE105" s="253"/>
      <c r="AF105" s="292"/>
      <c r="AG105" s="296"/>
      <c r="AH105" s="52"/>
      <c r="AI105" s="244"/>
      <c r="AJ105" s="251"/>
      <c r="AK105" s="185"/>
      <c r="AL105" s="253"/>
      <c r="AM105" s="292"/>
      <c r="AN105" s="296"/>
      <c r="AO105" s="52"/>
      <c r="AP105" s="244"/>
      <c r="AQ105" s="251"/>
      <c r="AR105" s="185"/>
      <c r="AS105" s="253"/>
      <c r="AT105" s="292"/>
      <c r="AU105" s="296"/>
      <c r="AV105" s="52"/>
      <c r="AW105" s="244"/>
      <c r="AX105" s="251"/>
    </row>
    <row r="106" spans="1:50" s="239" customFormat="1" x14ac:dyDescent="0.3">
      <c r="A106" s="1"/>
      <c r="B106" s="101" t="s">
        <v>13</v>
      </c>
      <c r="C106" s="100"/>
      <c r="D106" s="100"/>
      <c r="E106" s="100"/>
      <c r="F106" s="99"/>
      <c r="G106" s="171"/>
      <c r="H106" s="95">
        <f>SUM(H103:H105)</f>
        <v>162.58707200000003</v>
      </c>
      <c r="I106" s="94"/>
      <c r="J106" s="97"/>
      <c r="K106" s="171"/>
      <c r="L106" s="95">
        <f>SUM(L103:L105)</f>
        <v>184.97203839999997</v>
      </c>
      <c r="M106" s="94"/>
      <c r="N106" s="93">
        <f t="shared" si="31"/>
        <v>22.384966399999939</v>
      </c>
      <c r="O106" s="92">
        <f>IF(OR(H106=0,L106=0),"",(N106/H106))</f>
        <v>0.13767986669936422</v>
      </c>
      <c r="Q106" s="60"/>
      <c r="R106" s="292"/>
      <c r="S106" s="258"/>
      <c r="T106" s="60"/>
      <c r="U106" s="282"/>
      <c r="V106" s="293"/>
      <c r="W106" s="185"/>
      <c r="X106" s="60"/>
      <c r="Y106" s="292"/>
      <c r="Z106" s="258"/>
      <c r="AA106" s="60"/>
      <c r="AB106" s="258"/>
      <c r="AC106" s="259"/>
      <c r="AD106" s="185"/>
      <c r="AE106" s="60"/>
      <c r="AF106" s="292"/>
      <c r="AG106" s="258"/>
      <c r="AH106" s="60"/>
      <c r="AI106" s="258"/>
      <c r="AJ106" s="259"/>
      <c r="AK106" s="185"/>
      <c r="AL106" s="60"/>
      <c r="AM106" s="292"/>
      <c r="AN106" s="258"/>
      <c r="AO106" s="60"/>
      <c r="AP106" s="258"/>
      <c r="AQ106" s="259"/>
      <c r="AR106" s="185"/>
      <c r="AS106" s="60"/>
      <c r="AT106" s="292"/>
      <c r="AU106" s="258"/>
      <c r="AV106" s="60"/>
      <c r="AW106" s="258"/>
      <c r="AX106" s="259"/>
    </row>
    <row r="107" spans="1:50" s="239" customFormat="1" x14ac:dyDescent="0.3">
      <c r="A107" s="1"/>
      <c r="B107" s="91" t="s">
        <v>12</v>
      </c>
      <c r="C107" s="53"/>
      <c r="D107" s="85" t="s">
        <v>7</v>
      </c>
      <c r="E107" s="84"/>
      <c r="F107" s="78">
        <f>+RESIDENTIAL!$F$44</f>
        <v>3.2000000000000002E-3</v>
      </c>
      <c r="G107" s="154">
        <f>G104</f>
        <v>2905.28</v>
      </c>
      <c r="H107" s="76">
        <f t="shared" ref="H107:H117" si="38">G107*F107</f>
        <v>9.2968960000000003</v>
      </c>
      <c r="I107" s="82"/>
      <c r="J107" s="78">
        <f>+RESIDENTIAL!$F$44</f>
        <v>3.2000000000000002E-3</v>
      </c>
      <c r="K107" s="154">
        <f>K104</f>
        <v>2905.28</v>
      </c>
      <c r="L107" s="76">
        <f t="shared" ref="L107:L117" si="39">K107*J107</f>
        <v>9.2968960000000003</v>
      </c>
      <c r="M107" s="82"/>
      <c r="N107" s="81">
        <f t="shared" si="31"/>
        <v>0</v>
      </c>
      <c r="O107" s="102">
        <f>IF(OR(H107=0,L107=0),"",(N107/H107))</f>
        <v>0</v>
      </c>
      <c r="Q107" s="269"/>
      <c r="R107" s="292"/>
      <c r="S107" s="270"/>
      <c r="T107" s="52"/>
      <c r="U107" s="244"/>
      <c r="V107" s="251"/>
      <c r="W107" s="185"/>
      <c r="X107" s="269"/>
      <c r="Y107" s="292"/>
      <c r="Z107" s="270"/>
      <c r="AA107" s="52"/>
      <c r="AB107" s="244"/>
      <c r="AC107" s="251"/>
      <c r="AD107" s="185"/>
      <c r="AE107" s="269"/>
      <c r="AF107" s="292"/>
      <c r="AG107" s="270"/>
      <c r="AH107" s="52"/>
      <c r="AI107" s="244"/>
      <c r="AJ107" s="251"/>
      <c r="AK107" s="185"/>
      <c r="AL107" s="269"/>
      <c r="AM107" s="292"/>
      <c r="AN107" s="270"/>
      <c r="AO107" s="52"/>
      <c r="AP107" s="244"/>
      <c r="AQ107" s="251"/>
      <c r="AR107" s="185"/>
      <c r="AS107" s="269"/>
      <c r="AT107" s="292"/>
      <c r="AU107" s="270"/>
      <c r="AV107" s="52"/>
      <c r="AW107" s="244"/>
      <c r="AX107" s="251"/>
    </row>
    <row r="108" spans="1:50" s="239" customFormat="1" x14ac:dyDescent="0.3">
      <c r="A108" s="1"/>
      <c r="B108" s="91" t="s">
        <v>11</v>
      </c>
      <c r="C108" s="53"/>
      <c r="D108" s="85" t="s">
        <v>7</v>
      </c>
      <c r="E108" s="84"/>
      <c r="F108" s="78">
        <f>+RESIDENTIAL!$F$45</f>
        <v>2.9999999999999997E-4</v>
      </c>
      <c r="G108" s="154">
        <f>G104</f>
        <v>2905.28</v>
      </c>
      <c r="H108" s="76">
        <f t="shared" si="38"/>
        <v>0.87158400000000003</v>
      </c>
      <c r="I108" s="82"/>
      <c r="J108" s="78">
        <f>+RESIDENTIAL!$F$45</f>
        <v>2.9999999999999997E-4</v>
      </c>
      <c r="K108" s="154">
        <f>K104</f>
        <v>2905.28</v>
      </c>
      <c r="L108" s="76">
        <f t="shared" si="39"/>
        <v>0.87158400000000003</v>
      </c>
      <c r="M108" s="82"/>
      <c r="N108" s="81">
        <f t="shared" si="31"/>
        <v>0</v>
      </c>
      <c r="O108" s="102">
        <f t="shared" ref="O108" si="40">IF(OR(H108=0,L108=0),"",(N108/H108))</f>
        <v>0</v>
      </c>
      <c r="Q108" s="269"/>
      <c r="R108" s="292"/>
      <c r="S108" s="270"/>
      <c r="T108" s="52"/>
      <c r="U108" s="244"/>
      <c r="V108" s="251"/>
      <c r="W108" s="185"/>
      <c r="X108" s="269"/>
      <c r="Y108" s="292"/>
      <c r="Z108" s="270"/>
      <c r="AA108" s="52"/>
      <c r="AB108" s="244"/>
      <c r="AC108" s="251"/>
      <c r="AD108" s="185"/>
      <c r="AE108" s="269"/>
      <c r="AF108" s="292"/>
      <c r="AG108" s="270"/>
      <c r="AH108" s="52"/>
      <c r="AI108" s="244"/>
      <c r="AJ108" s="251"/>
      <c r="AK108" s="185"/>
      <c r="AL108" s="269"/>
      <c r="AM108" s="292"/>
      <c r="AN108" s="270"/>
      <c r="AO108" s="52"/>
      <c r="AP108" s="244"/>
      <c r="AQ108" s="251"/>
      <c r="AR108" s="185"/>
      <c r="AS108" s="269"/>
      <c r="AT108" s="292"/>
      <c r="AU108" s="270"/>
      <c r="AV108" s="52"/>
      <c r="AW108" s="244"/>
      <c r="AX108" s="251"/>
    </row>
    <row r="109" spans="1:50" s="239" customFormat="1" x14ac:dyDescent="0.3">
      <c r="A109" s="1"/>
      <c r="B109" s="91" t="s">
        <v>85</v>
      </c>
      <c r="C109" s="53"/>
      <c r="D109" s="85" t="s">
        <v>7</v>
      </c>
      <c r="E109" s="84"/>
      <c r="F109" s="78">
        <f>+RESIDENTIAL!$F$46</f>
        <v>4.0000000000000002E-4</v>
      </c>
      <c r="G109" s="154">
        <f>+G104</f>
        <v>2905.28</v>
      </c>
      <c r="H109" s="76">
        <f t="shared" si="38"/>
        <v>1.162112</v>
      </c>
      <c r="I109" s="82"/>
      <c r="J109" s="78">
        <f>+RESIDENTIAL!$F$46</f>
        <v>4.0000000000000002E-4</v>
      </c>
      <c r="K109" s="154">
        <f>+K104</f>
        <v>2905.28</v>
      </c>
      <c r="L109" s="76">
        <f t="shared" si="39"/>
        <v>1.162112</v>
      </c>
      <c r="M109" s="82"/>
      <c r="N109" s="81"/>
      <c r="O109" s="102"/>
      <c r="Q109" s="269"/>
      <c r="R109" s="292"/>
      <c r="S109" s="270"/>
      <c r="T109" s="52"/>
      <c r="U109" s="244"/>
      <c r="V109" s="251"/>
      <c r="W109" s="185"/>
      <c r="X109" s="269"/>
      <c r="Y109" s="292"/>
      <c r="Z109" s="270"/>
      <c r="AA109" s="52"/>
      <c r="AB109" s="244"/>
      <c r="AC109" s="251"/>
      <c r="AD109" s="185"/>
      <c r="AE109" s="269"/>
      <c r="AF109" s="292"/>
      <c r="AG109" s="270"/>
      <c r="AH109" s="52"/>
      <c r="AI109" s="244"/>
      <c r="AJ109" s="251"/>
      <c r="AK109" s="185"/>
      <c r="AL109" s="269"/>
      <c r="AM109" s="292"/>
      <c r="AN109" s="270"/>
      <c r="AO109" s="52"/>
      <c r="AP109" s="244"/>
      <c r="AQ109" s="251"/>
      <c r="AR109" s="185"/>
      <c r="AS109" s="269"/>
      <c r="AT109" s="292"/>
      <c r="AU109" s="270"/>
      <c r="AV109" s="52"/>
      <c r="AW109" s="244"/>
      <c r="AX109" s="251"/>
    </row>
    <row r="110" spans="1:50" s="239" customFormat="1" x14ac:dyDescent="0.3">
      <c r="A110" s="1"/>
      <c r="B110" s="53" t="s">
        <v>10</v>
      </c>
      <c r="C110" s="53"/>
      <c r="D110" s="85" t="s">
        <v>41</v>
      </c>
      <c r="E110" s="84"/>
      <c r="F110" s="176">
        <f>+RESIDENTIAL!$F$47</f>
        <v>0.25</v>
      </c>
      <c r="G110" s="155">
        <v>1</v>
      </c>
      <c r="H110" s="76">
        <f t="shared" si="38"/>
        <v>0.25</v>
      </c>
      <c r="I110" s="82"/>
      <c r="J110" s="176">
        <f>+RESIDENTIAL!$F$47</f>
        <v>0.25</v>
      </c>
      <c r="K110" s="155">
        <v>1</v>
      </c>
      <c r="L110" s="76">
        <f t="shared" si="39"/>
        <v>0.25</v>
      </c>
      <c r="M110" s="82"/>
      <c r="N110" s="81">
        <f t="shared" ref="N110:N117" si="41">L110-H110</f>
        <v>0</v>
      </c>
      <c r="O110" s="102">
        <f t="shared" ref="O110:O117" si="42">IF(OR(H110=0,L110=0),"",(N110/H110))</f>
        <v>0</v>
      </c>
      <c r="Q110" s="271"/>
      <c r="R110" s="292"/>
      <c r="S110" s="270"/>
      <c r="T110" s="52"/>
      <c r="U110" s="244"/>
      <c r="V110" s="251"/>
      <c r="W110" s="185"/>
      <c r="X110" s="271"/>
      <c r="Y110" s="292"/>
      <c r="Z110" s="270"/>
      <c r="AA110" s="52"/>
      <c r="AB110" s="244"/>
      <c r="AC110" s="251"/>
      <c r="AD110" s="185"/>
      <c r="AE110" s="271"/>
      <c r="AF110" s="292"/>
      <c r="AG110" s="270"/>
      <c r="AH110" s="52"/>
      <c r="AI110" s="244"/>
      <c r="AJ110" s="251"/>
      <c r="AK110" s="185"/>
      <c r="AL110" s="271"/>
      <c r="AM110" s="292"/>
      <c r="AN110" s="270"/>
      <c r="AO110" s="52"/>
      <c r="AP110" s="244"/>
      <c r="AQ110" s="251"/>
      <c r="AR110" s="185"/>
      <c r="AS110" s="271"/>
      <c r="AT110" s="292"/>
      <c r="AU110" s="270"/>
      <c r="AV110" s="52"/>
      <c r="AW110" s="244"/>
      <c r="AX110" s="251"/>
    </row>
    <row r="111" spans="1:50" s="239" customFormat="1" x14ac:dyDescent="0.3">
      <c r="A111" s="1"/>
      <c r="B111" s="86" t="s">
        <v>9</v>
      </c>
      <c r="C111" s="53"/>
      <c r="D111" s="85" t="s">
        <v>7</v>
      </c>
      <c r="E111" s="84"/>
      <c r="F111" s="78">
        <f>+RESIDENTIAL!$F$48</f>
        <v>6.5000000000000002E-2</v>
      </c>
      <c r="G111" s="156">
        <f>0.65*$F79</f>
        <v>1820</v>
      </c>
      <c r="H111" s="76">
        <f t="shared" si="38"/>
        <v>118.3</v>
      </c>
      <c r="I111" s="82"/>
      <c r="J111" s="78">
        <f>+RESIDENTIAL!$F$48</f>
        <v>6.5000000000000002E-2</v>
      </c>
      <c r="K111" s="156">
        <f>0.65*$F79</f>
        <v>1820</v>
      </c>
      <c r="L111" s="76">
        <f t="shared" si="39"/>
        <v>118.3</v>
      </c>
      <c r="M111" s="82"/>
      <c r="N111" s="81">
        <f t="shared" si="41"/>
        <v>0</v>
      </c>
      <c r="O111" s="102">
        <f t="shared" si="42"/>
        <v>0</v>
      </c>
      <c r="Q111" s="269"/>
      <c r="R111" s="297"/>
      <c r="S111" s="270"/>
      <c r="T111" s="52"/>
      <c r="U111" s="244"/>
      <c r="V111" s="251"/>
      <c r="W111" s="185"/>
      <c r="X111" s="269"/>
      <c r="Y111" s="297"/>
      <c r="Z111" s="270"/>
      <c r="AA111" s="52"/>
      <c r="AB111" s="244"/>
      <c r="AC111" s="251"/>
      <c r="AD111" s="185"/>
      <c r="AE111" s="269"/>
      <c r="AF111" s="297"/>
      <c r="AG111" s="270"/>
      <c r="AH111" s="52"/>
      <c r="AI111" s="244"/>
      <c r="AJ111" s="251"/>
      <c r="AK111" s="185"/>
      <c r="AL111" s="269"/>
      <c r="AM111" s="297"/>
      <c r="AN111" s="270"/>
      <c r="AO111" s="52"/>
      <c r="AP111" s="244"/>
      <c r="AQ111" s="251"/>
      <c r="AR111" s="185"/>
      <c r="AS111" s="269"/>
      <c r="AT111" s="297"/>
      <c r="AU111" s="270"/>
      <c r="AV111" s="52"/>
      <c r="AW111" s="244"/>
      <c r="AX111" s="251"/>
    </row>
    <row r="112" spans="1:50" s="239" customFormat="1" x14ac:dyDescent="0.3">
      <c r="A112" s="1"/>
      <c r="B112" s="86" t="s">
        <v>8</v>
      </c>
      <c r="C112" s="53"/>
      <c r="D112" s="85" t="s">
        <v>7</v>
      </c>
      <c r="E112" s="84"/>
      <c r="F112" s="78">
        <f>+RESIDENTIAL!$F$49</f>
        <v>9.4E-2</v>
      </c>
      <c r="G112" s="156">
        <f>0.17*$F79</f>
        <v>476.00000000000006</v>
      </c>
      <c r="H112" s="76">
        <f t="shared" si="38"/>
        <v>44.744000000000007</v>
      </c>
      <c r="I112" s="82"/>
      <c r="J112" s="78">
        <f>+RESIDENTIAL!$F$49</f>
        <v>9.4E-2</v>
      </c>
      <c r="K112" s="156">
        <f>0.17*$F79</f>
        <v>476.00000000000006</v>
      </c>
      <c r="L112" s="76">
        <f t="shared" si="39"/>
        <v>44.744000000000007</v>
      </c>
      <c r="M112" s="82"/>
      <c r="N112" s="81">
        <f t="shared" si="41"/>
        <v>0</v>
      </c>
      <c r="O112" s="102">
        <f t="shared" si="42"/>
        <v>0</v>
      </c>
      <c r="Q112" s="269"/>
      <c r="R112" s="297"/>
      <c r="S112" s="270"/>
      <c r="T112" s="52"/>
      <c r="U112" s="244"/>
      <c r="V112" s="251"/>
      <c r="W112" s="185"/>
      <c r="X112" s="269"/>
      <c r="Y112" s="297"/>
      <c r="Z112" s="270"/>
      <c r="AA112" s="52"/>
      <c r="AB112" s="244"/>
      <c r="AC112" s="251"/>
      <c r="AD112" s="185"/>
      <c r="AE112" s="269"/>
      <c r="AF112" s="297"/>
      <c r="AG112" s="270"/>
      <c r="AH112" s="52"/>
      <c r="AI112" s="244"/>
      <c r="AJ112" s="251"/>
      <c r="AK112" s="185"/>
      <c r="AL112" s="269"/>
      <c r="AM112" s="297"/>
      <c r="AN112" s="270"/>
      <c r="AO112" s="52"/>
      <c r="AP112" s="244"/>
      <c r="AQ112" s="251"/>
      <c r="AR112" s="185"/>
      <c r="AS112" s="269"/>
      <c r="AT112" s="297"/>
      <c r="AU112" s="270"/>
      <c r="AV112" s="52"/>
      <c r="AW112" s="244"/>
      <c r="AX112" s="251"/>
    </row>
    <row r="113" spans="1:50" s="239" customFormat="1" x14ac:dyDescent="0.3">
      <c r="A113" s="1"/>
      <c r="B113" s="2" t="s">
        <v>6</v>
      </c>
      <c r="C113" s="53"/>
      <c r="D113" s="85" t="s">
        <v>7</v>
      </c>
      <c r="E113" s="84"/>
      <c r="F113" s="78">
        <f>+RESIDENTIAL!$F$50</f>
        <v>0.13200000000000001</v>
      </c>
      <c r="G113" s="156">
        <f>0.18*$F79</f>
        <v>504</v>
      </c>
      <c r="H113" s="76">
        <f t="shared" si="38"/>
        <v>66.528000000000006</v>
      </c>
      <c r="I113" s="82"/>
      <c r="J113" s="78">
        <f>+RESIDENTIAL!$F$50</f>
        <v>0.13200000000000001</v>
      </c>
      <c r="K113" s="156">
        <f>0.18*$F79</f>
        <v>504</v>
      </c>
      <c r="L113" s="76">
        <f t="shared" si="39"/>
        <v>66.528000000000006</v>
      </c>
      <c r="M113" s="82"/>
      <c r="N113" s="81">
        <f t="shared" si="41"/>
        <v>0</v>
      </c>
      <c r="O113" s="102">
        <f t="shared" si="42"/>
        <v>0</v>
      </c>
      <c r="Q113" s="269"/>
      <c r="R113" s="297"/>
      <c r="S113" s="270"/>
      <c r="T113" s="52"/>
      <c r="U113" s="244"/>
      <c r="V113" s="251"/>
      <c r="W113" s="185"/>
      <c r="X113" s="269"/>
      <c r="Y113" s="297"/>
      <c r="Z113" s="270"/>
      <c r="AA113" s="52"/>
      <c r="AB113" s="244"/>
      <c r="AC113" s="251"/>
      <c r="AD113" s="185"/>
      <c r="AE113" s="269"/>
      <c r="AF113" s="297"/>
      <c r="AG113" s="270"/>
      <c r="AH113" s="52"/>
      <c r="AI113" s="244"/>
      <c r="AJ113" s="251"/>
      <c r="AK113" s="185"/>
      <c r="AL113" s="269"/>
      <c r="AM113" s="297"/>
      <c r="AN113" s="270"/>
      <c r="AO113" s="52"/>
      <c r="AP113" s="244"/>
      <c r="AQ113" s="251"/>
      <c r="AR113" s="185"/>
      <c r="AS113" s="269"/>
      <c r="AT113" s="297"/>
      <c r="AU113" s="270"/>
      <c r="AV113" s="52"/>
      <c r="AW113" s="244"/>
      <c r="AX113" s="251"/>
    </row>
    <row r="114" spans="1:50" s="239" customFormat="1" x14ac:dyDescent="0.3">
      <c r="A114" s="6"/>
      <c r="B114" s="80" t="s">
        <v>5</v>
      </c>
      <c r="C114" s="24"/>
      <c r="D114" s="85" t="s">
        <v>7</v>
      </c>
      <c r="E114" s="79"/>
      <c r="F114" s="78">
        <f>+RESIDENTIAL!$F$51</f>
        <v>7.6999999999999999E-2</v>
      </c>
      <c r="G114" s="156">
        <f>IF(AND($T$1=1, $F79&gt;=600), 600, IF(AND($T$1=1, AND($F79&lt;600, $F79&gt;=0)), $F79, IF(AND($T$1=2, $F79&gt;=1000), 1000, IF(AND($T$1=2, AND($F79&lt;1000, $F79&gt;=0)), $F79))))</f>
        <v>600</v>
      </c>
      <c r="H114" s="76">
        <f t="shared" si="38"/>
        <v>46.2</v>
      </c>
      <c r="I114" s="75"/>
      <c r="J114" s="78">
        <f>+RESIDENTIAL!$F$51</f>
        <v>7.6999999999999999E-2</v>
      </c>
      <c r="K114" s="156">
        <f>IF(AND($T$1=1, $F79&gt;=600), 600, IF(AND($T$1=1, AND($F79&lt;600, $F79&gt;=0)), $F79, IF(AND($T$1=2, $F79&gt;=1000), 1000, IF(AND($T$1=2, AND($F79&lt;1000, $F79&gt;=0)), $F79))))</f>
        <v>600</v>
      </c>
      <c r="L114" s="76">
        <f t="shared" si="39"/>
        <v>46.2</v>
      </c>
      <c r="M114" s="75"/>
      <c r="N114" s="74">
        <f t="shared" si="41"/>
        <v>0</v>
      </c>
      <c r="O114" s="102">
        <f t="shared" si="42"/>
        <v>0</v>
      </c>
      <c r="Q114" s="269"/>
      <c r="R114" s="297"/>
      <c r="S114" s="270"/>
      <c r="T114" s="274"/>
      <c r="U114" s="244"/>
      <c r="V114" s="251"/>
      <c r="W114" s="185"/>
      <c r="X114" s="269"/>
      <c r="Y114" s="297"/>
      <c r="Z114" s="270"/>
      <c r="AA114" s="274"/>
      <c r="AB114" s="244"/>
      <c r="AC114" s="251"/>
      <c r="AD114" s="185"/>
      <c r="AE114" s="269"/>
      <c r="AF114" s="297"/>
      <c r="AG114" s="270"/>
      <c r="AH114" s="274"/>
      <c r="AI114" s="244"/>
      <c r="AJ114" s="251"/>
      <c r="AK114" s="185"/>
      <c r="AL114" s="269"/>
      <c r="AM114" s="297"/>
      <c r="AN114" s="270"/>
      <c r="AO114" s="274"/>
      <c r="AP114" s="244"/>
      <c r="AQ114" s="251"/>
      <c r="AR114" s="185"/>
      <c r="AS114" s="269"/>
      <c r="AT114" s="297"/>
      <c r="AU114" s="270"/>
      <c r="AV114" s="274"/>
      <c r="AW114" s="244"/>
      <c r="AX114" s="251"/>
    </row>
    <row r="115" spans="1:50" s="239" customFormat="1" x14ac:dyDescent="0.3">
      <c r="A115" s="6"/>
      <c r="B115" s="80" t="s">
        <v>4</v>
      </c>
      <c r="C115" s="24"/>
      <c r="D115" s="85" t="s">
        <v>7</v>
      </c>
      <c r="E115" s="79"/>
      <c r="F115" s="78">
        <f>+RESIDENTIAL!$F$52</f>
        <v>8.8999999999999996E-2</v>
      </c>
      <c r="G115" s="156">
        <f>IF(AND($T$1=1, $F79&gt;=600), $F79-600, IF(AND($T$1=1, AND($F79&lt;600, $F79&gt;=0)), 0, IF(AND($T$1=2, $F79&gt;=1000), $F79-1000, IF(AND($T$1=2, AND($F79&lt;1000, $F79&gt;=0)), 0))))</f>
        <v>2200</v>
      </c>
      <c r="H115" s="76">
        <f t="shared" si="38"/>
        <v>195.79999999999998</v>
      </c>
      <c r="I115" s="75"/>
      <c r="J115" s="78">
        <f>+RESIDENTIAL!$F$52</f>
        <v>8.8999999999999996E-2</v>
      </c>
      <c r="K115" s="156">
        <f>IF(AND($T$1=1, $F79&gt;=600), $F79-600, IF(AND($T$1=1, AND($F79&lt;600, $F79&gt;=0)), 0, IF(AND($T$1=2, $F79&gt;=1000), $F79-1000, IF(AND($T$1=2, AND($F79&lt;1000, $F79&gt;=0)), 0))))</f>
        <v>2200</v>
      </c>
      <c r="L115" s="76">
        <f t="shared" si="39"/>
        <v>195.79999999999998</v>
      </c>
      <c r="M115" s="75"/>
      <c r="N115" s="74">
        <f t="shared" si="41"/>
        <v>0</v>
      </c>
      <c r="O115" s="102">
        <f t="shared" si="42"/>
        <v>0</v>
      </c>
      <c r="Q115" s="269"/>
      <c r="R115" s="297"/>
      <c r="S115" s="270"/>
      <c r="T115" s="274"/>
      <c r="U115" s="244"/>
      <c r="V115" s="251"/>
      <c r="W115" s="185"/>
      <c r="X115" s="269"/>
      <c r="Y115" s="297"/>
      <c r="Z115" s="270"/>
      <c r="AA115" s="274"/>
      <c r="AB115" s="244"/>
      <c r="AC115" s="251"/>
      <c r="AD115" s="185"/>
      <c r="AE115" s="269"/>
      <c r="AF115" s="297"/>
      <c r="AG115" s="270"/>
      <c r="AH115" s="274"/>
      <c r="AI115" s="244"/>
      <c r="AJ115" s="251"/>
      <c r="AK115" s="185"/>
      <c r="AL115" s="269"/>
      <c r="AM115" s="297"/>
      <c r="AN115" s="270"/>
      <c r="AO115" s="274"/>
      <c r="AP115" s="244"/>
      <c r="AQ115" s="251"/>
      <c r="AR115" s="185"/>
      <c r="AS115" s="269"/>
      <c r="AT115" s="297"/>
      <c r="AU115" s="270"/>
      <c r="AV115" s="274"/>
      <c r="AW115" s="244"/>
      <c r="AX115" s="251"/>
    </row>
    <row r="116" spans="1:50" s="239" customFormat="1" x14ac:dyDescent="0.3">
      <c r="A116" s="6"/>
      <c r="B116" s="183" t="s">
        <v>63</v>
      </c>
      <c r="C116" s="24"/>
      <c r="D116" s="85" t="s">
        <v>7</v>
      </c>
      <c r="E116" s="79"/>
      <c r="F116" s="78">
        <f>+RESIDENTIAL!$F$53</f>
        <v>0.1164</v>
      </c>
      <c r="G116" s="77"/>
      <c r="H116" s="76">
        <f t="shared" si="38"/>
        <v>0</v>
      </c>
      <c r="I116" s="75"/>
      <c r="J116" s="78">
        <f>+RESIDENTIAL!$F$53</f>
        <v>0.1164</v>
      </c>
      <c r="K116" s="77"/>
      <c r="L116" s="76">
        <f t="shared" si="39"/>
        <v>0</v>
      </c>
      <c r="M116" s="75"/>
      <c r="N116" s="74">
        <f t="shared" si="41"/>
        <v>0</v>
      </c>
      <c r="O116" s="102" t="str">
        <f t="shared" si="42"/>
        <v/>
      </c>
      <c r="Q116" s="269"/>
      <c r="R116" s="273"/>
      <c r="S116" s="270"/>
      <c r="T116" s="274"/>
      <c r="U116" s="244"/>
      <c r="V116" s="251"/>
      <c r="W116" s="185"/>
      <c r="X116" s="269"/>
      <c r="Y116" s="273"/>
      <c r="Z116" s="270"/>
      <c r="AA116" s="274"/>
      <c r="AB116" s="244"/>
      <c r="AC116" s="251"/>
      <c r="AD116" s="185"/>
      <c r="AE116" s="269"/>
      <c r="AF116" s="273"/>
      <c r="AG116" s="270"/>
      <c r="AH116" s="274"/>
      <c r="AI116" s="244"/>
      <c r="AJ116" s="251"/>
      <c r="AK116" s="185"/>
      <c r="AL116" s="269"/>
      <c r="AM116" s="273"/>
      <c r="AN116" s="270"/>
      <c r="AO116" s="274"/>
      <c r="AP116" s="244"/>
      <c r="AQ116" s="251"/>
      <c r="AR116" s="185"/>
      <c r="AS116" s="269"/>
      <c r="AT116" s="273"/>
      <c r="AU116" s="270"/>
      <c r="AV116" s="274"/>
      <c r="AW116" s="244"/>
      <c r="AX116" s="251"/>
    </row>
    <row r="117" spans="1:50" s="239" customFormat="1" ht="15" thickBot="1" x14ac:dyDescent="0.35">
      <c r="A117" s="6"/>
      <c r="B117" s="183" t="s">
        <v>64</v>
      </c>
      <c r="C117" s="24"/>
      <c r="D117" s="85" t="s">
        <v>7</v>
      </c>
      <c r="E117" s="79"/>
      <c r="F117" s="78">
        <f>+RESIDENTIAL!$F$54</f>
        <v>0.1164</v>
      </c>
      <c r="G117" s="77"/>
      <c r="H117" s="76">
        <f t="shared" si="38"/>
        <v>0</v>
      </c>
      <c r="I117" s="75"/>
      <c r="J117" s="78">
        <f>+RESIDENTIAL!$F$54</f>
        <v>0.1164</v>
      </c>
      <c r="K117" s="77"/>
      <c r="L117" s="76">
        <f t="shared" si="39"/>
        <v>0</v>
      </c>
      <c r="M117" s="75"/>
      <c r="N117" s="74">
        <f t="shared" si="41"/>
        <v>0</v>
      </c>
      <c r="O117" s="102" t="str">
        <f t="shared" si="42"/>
        <v/>
      </c>
      <c r="Q117" s="269"/>
      <c r="R117" s="273"/>
      <c r="S117" s="270"/>
      <c r="T117" s="274"/>
      <c r="U117" s="244"/>
      <c r="V117" s="251"/>
      <c r="W117" s="185"/>
      <c r="X117" s="269"/>
      <c r="Y117" s="273"/>
      <c r="Z117" s="270"/>
      <c r="AA117" s="274"/>
      <c r="AB117" s="244"/>
      <c r="AC117" s="251"/>
      <c r="AD117" s="185"/>
      <c r="AE117" s="269"/>
      <c r="AF117" s="273"/>
      <c r="AG117" s="270"/>
      <c r="AH117" s="274"/>
      <c r="AI117" s="244"/>
      <c r="AJ117" s="251"/>
      <c r="AK117" s="185"/>
      <c r="AL117" s="269"/>
      <c r="AM117" s="273"/>
      <c r="AN117" s="270"/>
      <c r="AO117" s="274"/>
      <c r="AP117" s="244"/>
      <c r="AQ117" s="251"/>
      <c r="AR117" s="185"/>
      <c r="AS117" s="269"/>
      <c r="AT117" s="273"/>
      <c r="AU117" s="270"/>
      <c r="AV117" s="274"/>
      <c r="AW117" s="244"/>
      <c r="AX117" s="251"/>
    </row>
    <row r="118" spans="1:50" s="239" customFormat="1" ht="15" thickBot="1" x14ac:dyDescent="0.35">
      <c r="A118" s="1"/>
      <c r="B118" s="73"/>
      <c r="C118" s="71"/>
      <c r="D118" s="72"/>
      <c r="E118" s="71"/>
      <c r="F118" s="42"/>
      <c r="G118" s="70"/>
      <c r="H118" s="40"/>
      <c r="I118" s="68"/>
      <c r="J118" s="42"/>
      <c r="K118" s="69"/>
      <c r="L118" s="40"/>
      <c r="M118" s="68"/>
      <c r="N118" s="67"/>
      <c r="O118" s="7"/>
      <c r="Q118" s="269"/>
      <c r="R118" s="275"/>
      <c r="S118" s="270"/>
      <c r="T118" s="52"/>
      <c r="U118" s="244"/>
      <c r="V118" s="276"/>
      <c r="W118" s="185"/>
      <c r="X118" s="269"/>
      <c r="Y118" s="275"/>
      <c r="Z118" s="270"/>
      <c r="AA118" s="52"/>
      <c r="AB118" s="244"/>
      <c r="AC118" s="276"/>
      <c r="AD118" s="185"/>
      <c r="AE118" s="269"/>
      <c r="AF118" s="275"/>
      <c r="AG118" s="270"/>
      <c r="AH118" s="52"/>
      <c r="AI118" s="244"/>
      <c r="AJ118" s="276"/>
      <c r="AK118" s="185"/>
      <c r="AL118" s="269"/>
      <c r="AM118" s="275"/>
      <c r="AN118" s="270"/>
      <c r="AO118" s="52"/>
      <c r="AP118" s="244"/>
      <c r="AQ118" s="276"/>
      <c r="AR118" s="185"/>
      <c r="AS118" s="269"/>
      <c r="AT118" s="275"/>
      <c r="AU118" s="270"/>
      <c r="AV118" s="52"/>
      <c r="AW118" s="244"/>
      <c r="AX118" s="276"/>
    </row>
    <row r="119" spans="1:50" s="239" customFormat="1" x14ac:dyDescent="0.3">
      <c r="A119" s="1"/>
      <c r="B119" s="66" t="s">
        <v>3</v>
      </c>
      <c r="C119" s="53"/>
      <c r="D119" s="53"/>
      <c r="E119" s="53"/>
      <c r="F119" s="65"/>
      <c r="G119" s="64"/>
      <c r="H119" s="61">
        <f>SUM(H107:H113,H106)</f>
        <v>403.73966400000006</v>
      </c>
      <c r="I119" s="63"/>
      <c r="J119" s="62"/>
      <c r="K119" s="62"/>
      <c r="L119" s="146">
        <f>SUM(L107:L113,L106)</f>
        <v>426.1246304</v>
      </c>
      <c r="M119" s="60"/>
      <c r="N119" s="199">
        <f>L119-H119</f>
        <v>22.384966399999939</v>
      </c>
      <c r="O119" s="200">
        <f t="shared" ref="O119:O122" si="43">IF(OR(H119=0,L119=0),"",(N119/H119))</f>
        <v>5.544406060634146E-2</v>
      </c>
      <c r="Q119" s="277"/>
      <c r="R119" s="277"/>
      <c r="S119" s="258"/>
      <c r="T119" s="60"/>
      <c r="U119" s="278"/>
      <c r="V119" s="245"/>
      <c r="W119" s="185"/>
      <c r="X119" s="277"/>
      <c r="Y119" s="277"/>
      <c r="Z119" s="258"/>
      <c r="AA119" s="60"/>
      <c r="AB119" s="278"/>
      <c r="AC119" s="245"/>
      <c r="AD119" s="185"/>
      <c r="AE119" s="277"/>
      <c r="AF119" s="277"/>
      <c r="AG119" s="258"/>
      <c r="AH119" s="60"/>
      <c r="AI119" s="278"/>
      <c r="AJ119" s="245"/>
      <c r="AK119" s="185"/>
      <c r="AL119" s="277"/>
      <c r="AM119" s="277"/>
      <c r="AN119" s="258"/>
      <c r="AO119" s="60"/>
      <c r="AP119" s="278"/>
      <c r="AQ119" s="245"/>
      <c r="AR119" s="185"/>
      <c r="AS119" s="277"/>
      <c r="AT119" s="277"/>
      <c r="AU119" s="258"/>
      <c r="AV119" s="60"/>
      <c r="AW119" s="278"/>
      <c r="AX119" s="245"/>
    </row>
    <row r="120" spans="1:50" s="239" customFormat="1" x14ac:dyDescent="0.3">
      <c r="A120" s="1"/>
      <c r="B120" s="66" t="s">
        <v>65</v>
      </c>
      <c r="C120" s="53"/>
      <c r="D120" s="53"/>
      <c r="E120" s="53"/>
      <c r="F120" s="56">
        <v>-0.08</v>
      </c>
      <c r="G120" s="64"/>
      <c r="H120" s="55">
        <f>+H119*F120</f>
        <v>-32.299173120000006</v>
      </c>
      <c r="I120" s="63"/>
      <c r="J120" s="56">
        <v>-0.08</v>
      </c>
      <c r="K120" s="64"/>
      <c r="L120" s="54">
        <f>+L119*J120</f>
        <v>-34.089970432000001</v>
      </c>
      <c r="M120" s="60"/>
      <c r="N120" s="54">
        <f>L120-H120</f>
        <v>-1.7907973119999951</v>
      </c>
      <c r="O120" s="221">
        <f t="shared" si="43"/>
        <v>5.5444060606341453E-2</v>
      </c>
      <c r="Q120" s="279"/>
      <c r="R120" s="64"/>
      <c r="S120" s="280"/>
      <c r="T120" s="60"/>
      <c r="U120" s="244"/>
      <c r="V120" s="281"/>
      <c r="W120" s="185"/>
      <c r="X120" s="279"/>
      <c r="Y120" s="64"/>
      <c r="Z120" s="280"/>
      <c r="AA120" s="60"/>
      <c r="AB120" s="298"/>
      <c r="AC120" s="299"/>
      <c r="AD120" s="185"/>
      <c r="AE120" s="279"/>
      <c r="AF120" s="64"/>
      <c r="AG120" s="280"/>
      <c r="AH120" s="60"/>
      <c r="AI120" s="298"/>
      <c r="AJ120" s="299"/>
      <c r="AK120" s="185"/>
      <c r="AL120" s="279"/>
      <c r="AM120" s="64"/>
      <c r="AN120" s="280"/>
      <c r="AO120" s="60"/>
      <c r="AP120" s="298"/>
      <c r="AQ120" s="299"/>
      <c r="AR120" s="185"/>
      <c r="AS120" s="279"/>
      <c r="AT120" s="64"/>
      <c r="AU120" s="280"/>
      <c r="AV120" s="60"/>
      <c r="AW120" s="298"/>
      <c r="AX120" s="299"/>
    </row>
    <row r="121" spans="1:50" s="239" customFormat="1" x14ac:dyDescent="0.3">
      <c r="A121" s="1"/>
      <c r="B121" s="58" t="s">
        <v>1</v>
      </c>
      <c r="C121" s="53"/>
      <c r="D121" s="53"/>
      <c r="E121" s="53"/>
      <c r="F121" s="57">
        <v>0.13</v>
      </c>
      <c r="G121" s="52"/>
      <c r="H121" s="55">
        <f>H119*F121</f>
        <v>52.486156320000006</v>
      </c>
      <c r="I121" s="51"/>
      <c r="J121" s="56">
        <v>0.13</v>
      </c>
      <c r="K121" s="51"/>
      <c r="L121" s="54">
        <f>L119*J121</f>
        <v>55.396201952000006</v>
      </c>
      <c r="M121" s="50"/>
      <c r="N121" s="54">
        <f>L121-H121</f>
        <v>2.9100456319999992</v>
      </c>
      <c r="O121" s="221">
        <f t="shared" si="43"/>
        <v>5.5444060606341591E-2</v>
      </c>
      <c r="Q121" s="279"/>
      <c r="R121" s="50"/>
      <c r="S121" s="280"/>
      <c r="T121" s="50"/>
      <c r="U121" s="244"/>
      <c r="V121" s="281"/>
      <c r="W121" s="185"/>
      <c r="X121" s="279"/>
      <c r="Y121" s="50"/>
      <c r="Z121" s="280"/>
      <c r="AA121" s="50"/>
      <c r="AB121" s="298"/>
      <c r="AC121" s="299"/>
      <c r="AD121" s="185"/>
      <c r="AE121" s="279"/>
      <c r="AF121" s="50"/>
      <c r="AG121" s="280"/>
      <c r="AH121" s="50"/>
      <c r="AI121" s="298"/>
      <c r="AJ121" s="299"/>
      <c r="AK121" s="185"/>
      <c r="AL121" s="279"/>
      <c r="AM121" s="50"/>
      <c r="AN121" s="280"/>
      <c r="AO121" s="50"/>
      <c r="AP121" s="298"/>
      <c r="AQ121" s="299"/>
      <c r="AR121" s="185"/>
      <c r="AS121" s="279"/>
      <c r="AT121" s="50"/>
      <c r="AU121" s="280"/>
      <c r="AV121" s="50"/>
      <c r="AW121" s="298"/>
      <c r="AX121" s="299"/>
    </row>
    <row r="122" spans="1:50" s="239" customFormat="1" ht="15" thickBot="1" x14ac:dyDescent="0.35">
      <c r="A122" s="1"/>
      <c r="B122" s="347" t="s">
        <v>66</v>
      </c>
      <c r="C122" s="347"/>
      <c r="D122" s="347"/>
      <c r="E122" s="49"/>
      <c r="F122" s="48"/>
      <c r="G122" s="47"/>
      <c r="H122" s="46">
        <f>SUM(H119:H121)</f>
        <v>423.9266472000001</v>
      </c>
      <c r="I122" s="45"/>
      <c r="J122" s="45"/>
      <c r="K122" s="45"/>
      <c r="L122" s="188">
        <f>SUM(L119:L121)</f>
        <v>447.43086192000004</v>
      </c>
      <c r="M122" s="44"/>
      <c r="N122" s="43">
        <f>L122-H122</f>
        <v>23.504214719999936</v>
      </c>
      <c r="O122" s="222">
        <f t="shared" si="43"/>
        <v>5.5444060606341453E-2</v>
      </c>
      <c r="Q122" s="60"/>
      <c r="R122" s="60"/>
      <c r="S122" s="258"/>
      <c r="T122" s="60"/>
      <c r="U122" s="244"/>
      <c r="V122" s="281"/>
      <c r="W122" s="185"/>
      <c r="X122" s="60"/>
      <c r="Y122" s="60"/>
      <c r="Z122" s="258"/>
      <c r="AA122" s="60"/>
      <c r="AB122" s="298"/>
      <c r="AC122" s="299"/>
      <c r="AD122" s="185"/>
      <c r="AE122" s="60"/>
      <c r="AF122" s="60"/>
      <c r="AG122" s="258"/>
      <c r="AH122" s="60"/>
      <c r="AI122" s="298"/>
      <c r="AJ122" s="299"/>
      <c r="AK122" s="185"/>
      <c r="AL122" s="60"/>
      <c r="AM122" s="60"/>
      <c r="AN122" s="258"/>
      <c r="AO122" s="60"/>
      <c r="AP122" s="298"/>
      <c r="AQ122" s="299"/>
      <c r="AR122" s="185"/>
      <c r="AS122" s="60"/>
      <c r="AT122" s="60"/>
      <c r="AU122" s="258"/>
      <c r="AV122" s="60"/>
      <c r="AW122" s="298"/>
      <c r="AX122" s="299"/>
    </row>
    <row r="123" spans="1:50" s="239" customFormat="1" ht="15" thickBot="1" x14ac:dyDescent="0.35">
      <c r="A123" s="6"/>
      <c r="B123" s="18"/>
      <c r="C123" s="16"/>
      <c r="D123" s="17"/>
      <c r="E123" s="16"/>
      <c r="F123" s="42"/>
      <c r="G123" s="11"/>
      <c r="H123" s="40"/>
      <c r="I123" s="9"/>
      <c r="J123" s="42"/>
      <c r="K123" s="41"/>
      <c r="L123" s="40"/>
      <c r="M123" s="9"/>
      <c r="N123" s="39"/>
      <c r="O123" s="7"/>
      <c r="Q123" s="269"/>
      <c r="R123" s="284"/>
      <c r="S123" s="270"/>
      <c r="T123" s="274"/>
      <c r="U123" s="285"/>
      <c r="V123" s="276"/>
      <c r="W123" s="185"/>
      <c r="X123" s="269"/>
      <c r="Y123" s="284"/>
      <c r="Z123" s="270"/>
      <c r="AA123" s="274"/>
      <c r="AB123" s="285"/>
      <c r="AC123" s="300"/>
      <c r="AD123" s="185"/>
      <c r="AE123" s="269"/>
      <c r="AF123" s="284"/>
      <c r="AG123" s="270"/>
      <c r="AH123" s="274"/>
      <c r="AI123" s="285"/>
      <c r="AJ123" s="300"/>
      <c r="AK123" s="185"/>
      <c r="AL123" s="269"/>
      <c r="AM123" s="284"/>
      <c r="AN123" s="270"/>
      <c r="AO123" s="274"/>
      <c r="AP123" s="285"/>
      <c r="AQ123" s="300"/>
      <c r="AR123" s="185"/>
      <c r="AS123" s="269"/>
      <c r="AT123" s="284"/>
      <c r="AU123" s="270"/>
      <c r="AV123" s="274"/>
      <c r="AW123" s="285"/>
      <c r="AX123" s="300"/>
    </row>
    <row r="124" spans="1:50" s="239" customFormat="1" x14ac:dyDescent="0.3">
      <c r="A124" s="6"/>
      <c r="B124" s="38" t="s">
        <v>2</v>
      </c>
      <c r="C124" s="24"/>
      <c r="D124" s="24"/>
      <c r="E124" s="24"/>
      <c r="F124" s="37"/>
      <c r="G124" s="29"/>
      <c r="H124" s="34">
        <f>SUM(H114:H115,H106,H107:H110)</f>
        <v>416.167664</v>
      </c>
      <c r="I124" s="36"/>
      <c r="J124" s="35"/>
      <c r="K124" s="35"/>
      <c r="L124" s="147">
        <f>SUM(L114:L115,L106,L107:L110)</f>
        <v>438.55263039999994</v>
      </c>
      <c r="M124" s="33"/>
      <c r="N124" s="32">
        <f>L124-H124</f>
        <v>22.384966399999939</v>
      </c>
      <c r="O124" s="234">
        <f t="shared" ref="O124:O127" si="44">IF(OR(H124=0,L124=0),"",(N124/H124))</f>
        <v>5.3788336616176741E-2</v>
      </c>
      <c r="Q124" s="301"/>
      <c r="R124" s="301"/>
      <c r="S124" s="302"/>
      <c r="T124" s="33"/>
      <c r="U124" s="278"/>
      <c r="V124" s="245"/>
      <c r="W124" s="185"/>
      <c r="X124" s="301"/>
      <c r="Y124" s="301"/>
      <c r="Z124" s="302"/>
      <c r="AA124" s="33"/>
      <c r="AB124" s="278"/>
      <c r="AC124" s="245"/>
      <c r="AD124" s="185"/>
      <c r="AE124" s="301"/>
      <c r="AF124" s="301"/>
      <c r="AG124" s="302"/>
      <c r="AH124" s="33"/>
      <c r="AI124" s="278"/>
      <c r="AJ124" s="245"/>
      <c r="AK124" s="185"/>
      <c r="AL124" s="301"/>
      <c r="AM124" s="301"/>
      <c r="AN124" s="302"/>
      <c r="AO124" s="33"/>
      <c r="AP124" s="278"/>
      <c r="AQ124" s="245"/>
      <c r="AR124" s="185"/>
      <c r="AS124" s="301"/>
      <c r="AT124" s="301"/>
      <c r="AU124" s="302"/>
      <c r="AV124" s="33"/>
      <c r="AW124" s="278"/>
      <c r="AX124" s="245"/>
    </row>
    <row r="125" spans="1:50" s="239" customFormat="1" x14ac:dyDescent="0.3">
      <c r="A125" s="6"/>
      <c r="B125" s="66" t="s">
        <v>65</v>
      </c>
      <c r="C125" s="53"/>
      <c r="D125" s="53"/>
      <c r="E125" s="53"/>
      <c r="F125" s="56">
        <v>-0.08</v>
      </c>
      <c r="G125" s="64"/>
      <c r="H125" s="55">
        <f>+H124*F125</f>
        <v>-33.293413120000004</v>
      </c>
      <c r="I125" s="63"/>
      <c r="J125" s="56">
        <v>-0.08</v>
      </c>
      <c r="K125" s="64"/>
      <c r="L125" s="54">
        <f>+L124*J125</f>
        <v>-35.084210431999999</v>
      </c>
      <c r="M125" s="60"/>
      <c r="N125" s="25">
        <f>L125-H125</f>
        <v>-1.7907973119999951</v>
      </c>
      <c r="O125" s="221">
        <f t="shared" si="44"/>
        <v>5.3788336616176734E-2</v>
      </c>
      <c r="Q125" s="279"/>
      <c r="R125" s="64"/>
      <c r="S125" s="280"/>
      <c r="T125" s="60"/>
      <c r="U125" s="244"/>
      <c r="V125" s="281"/>
      <c r="W125" s="185"/>
      <c r="X125" s="279"/>
      <c r="Y125" s="64"/>
      <c r="Z125" s="280"/>
      <c r="AA125" s="60"/>
      <c r="AB125" s="298"/>
      <c r="AC125" s="299"/>
      <c r="AD125" s="185"/>
      <c r="AE125" s="279"/>
      <c r="AF125" s="64"/>
      <c r="AG125" s="280"/>
      <c r="AH125" s="60"/>
      <c r="AI125" s="298"/>
      <c r="AJ125" s="299"/>
      <c r="AK125" s="185"/>
      <c r="AL125" s="279"/>
      <c r="AM125" s="64"/>
      <c r="AN125" s="280"/>
      <c r="AO125" s="60"/>
      <c r="AP125" s="298"/>
      <c r="AQ125" s="299"/>
      <c r="AR125" s="185"/>
      <c r="AS125" s="279"/>
      <c r="AT125" s="64"/>
      <c r="AU125" s="280"/>
      <c r="AV125" s="60"/>
      <c r="AW125" s="298"/>
      <c r="AX125" s="299"/>
    </row>
    <row r="126" spans="1:50" s="239" customFormat="1" x14ac:dyDescent="0.3">
      <c r="A126" s="6"/>
      <c r="B126" s="31" t="s">
        <v>1</v>
      </c>
      <c r="C126" s="24"/>
      <c r="D126" s="24"/>
      <c r="E126" s="24"/>
      <c r="F126" s="30">
        <v>0.13</v>
      </c>
      <c r="G126" s="29"/>
      <c r="H126" s="26">
        <f>H124*F126</f>
        <v>54.101796320000005</v>
      </c>
      <c r="I126" s="23"/>
      <c r="J126" s="28">
        <v>0.13</v>
      </c>
      <c r="K126" s="27"/>
      <c r="L126" s="25">
        <f>L124*J126</f>
        <v>57.011841951999997</v>
      </c>
      <c r="M126" s="22"/>
      <c r="N126" s="25">
        <f>L126-H126</f>
        <v>2.9100456319999921</v>
      </c>
      <c r="O126" s="221">
        <f t="shared" si="44"/>
        <v>5.3788336616176734E-2</v>
      </c>
      <c r="Q126" s="303"/>
      <c r="R126" s="304"/>
      <c r="S126" s="305"/>
      <c r="T126" s="22"/>
      <c r="U126" s="244"/>
      <c r="V126" s="281"/>
      <c r="W126" s="185"/>
      <c r="X126" s="303"/>
      <c r="Y126" s="304"/>
      <c r="Z126" s="305"/>
      <c r="AA126" s="22"/>
      <c r="AB126" s="298"/>
      <c r="AC126" s="299"/>
      <c r="AD126" s="185"/>
      <c r="AE126" s="303"/>
      <c r="AF126" s="304"/>
      <c r="AG126" s="305"/>
      <c r="AH126" s="22"/>
      <c r="AI126" s="298"/>
      <c r="AJ126" s="299"/>
      <c r="AK126" s="185"/>
      <c r="AL126" s="303"/>
      <c r="AM126" s="304"/>
      <c r="AN126" s="305"/>
      <c r="AO126" s="22"/>
      <c r="AP126" s="298"/>
      <c r="AQ126" s="299"/>
      <c r="AR126" s="185"/>
      <c r="AS126" s="303"/>
      <c r="AT126" s="304"/>
      <c r="AU126" s="305"/>
      <c r="AV126" s="22"/>
      <c r="AW126" s="298"/>
      <c r="AX126" s="299"/>
    </row>
    <row r="127" spans="1:50" s="239" customFormat="1" ht="15" thickBot="1" x14ac:dyDescent="0.35">
      <c r="A127" s="6"/>
      <c r="B127" s="361" t="s">
        <v>67</v>
      </c>
      <c r="C127" s="361"/>
      <c r="D127" s="361"/>
      <c r="E127" s="21"/>
      <c r="F127" s="20"/>
      <c r="G127" s="19"/>
      <c r="H127" s="46">
        <f>SUM(H124:H126)</f>
        <v>436.97604719999998</v>
      </c>
      <c r="I127" s="45"/>
      <c r="J127" s="45"/>
      <c r="K127" s="45"/>
      <c r="L127" s="188">
        <f>SUM(L124:L126)</f>
        <v>460.48026191999992</v>
      </c>
      <c r="M127" s="44"/>
      <c r="N127" s="43">
        <f>L127-H127</f>
        <v>23.504214719999936</v>
      </c>
      <c r="O127" s="222">
        <f t="shared" si="44"/>
        <v>5.3788336616176748E-2</v>
      </c>
      <c r="Q127" s="60"/>
      <c r="R127" s="60"/>
      <c r="S127" s="258"/>
      <c r="T127" s="60"/>
      <c r="U127" s="244"/>
      <c r="V127" s="281"/>
      <c r="W127" s="185"/>
      <c r="X127" s="60"/>
      <c r="Y127" s="60"/>
      <c r="Z127" s="258"/>
      <c r="AA127" s="60"/>
      <c r="AB127" s="298"/>
      <c r="AC127" s="299"/>
      <c r="AD127" s="185"/>
      <c r="AE127" s="60"/>
      <c r="AF127" s="60"/>
      <c r="AG127" s="258"/>
      <c r="AH127" s="60"/>
      <c r="AI127" s="298"/>
      <c r="AJ127" s="299"/>
      <c r="AK127" s="185"/>
      <c r="AL127" s="60"/>
      <c r="AM127" s="60"/>
      <c r="AN127" s="258"/>
      <c r="AO127" s="60"/>
      <c r="AP127" s="298"/>
      <c r="AQ127" s="299"/>
      <c r="AR127" s="185"/>
      <c r="AS127" s="60"/>
      <c r="AT127" s="60"/>
      <c r="AU127" s="258"/>
      <c r="AV127" s="60"/>
      <c r="AW127" s="298"/>
      <c r="AX127" s="299"/>
    </row>
    <row r="128" spans="1:50" s="239" customFormat="1" ht="15" thickBot="1" x14ac:dyDescent="0.35">
      <c r="A128" s="6"/>
      <c r="B128" s="18"/>
      <c r="C128" s="16"/>
      <c r="D128" s="17"/>
      <c r="E128" s="16"/>
      <c r="F128" s="12"/>
      <c r="G128" s="15"/>
      <c r="H128" s="14"/>
      <c r="I128" s="13"/>
      <c r="J128" s="12"/>
      <c r="K128" s="11"/>
      <c r="L128" s="10"/>
      <c r="M128" s="9"/>
      <c r="N128" s="8"/>
      <c r="O128" s="7"/>
      <c r="Q128" s="269"/>
      <c r="R128" s="284"/>
      <c r="S128" s="270"/>
      <c r="T128" s="274"/>
      <c r="U128" s="285"/>
      <c r="V128" s="276"/>
      <c r="W128" s="185"/>
      <c r="X128" s="269"/>
      <c r="Y128" s="284"/>
      <c r="Z128" s="270"/>
      <c r="AA128" s="274"/>
      <c r="AB128" s="285"/>
      <c r="AC128" s="276"/>
      <c r="AD128" s="185"/>
      <c r="AE128" s="269"/>
      <c r="AF128" s="284"/>
      <c r="AG128" s="270"/>
      <c r="AH128" s="274"/>
      <c r="AI128" s="285"/>
      <c r="AJ128" s="276"/>
      <c r="AK128" s="185"/>
      <c r="AL128" s="269"/>
      <c r="AM128" s="284"/>
      <c r="AN128" s="270"/>
      <c r="AO128" s="274"/>
      <c r="AP128" s="285"/>
      <c r="AQ128" s="276"/>
      <c r="AR128" s="185"/>
      <c r="AS128" s="269"/>
      <c r="AT128" s="284"/>
      <c r="AU128" s="270"/>
      <c r="AV128" s="274"/>
      <c r="AW128" s="285"/>
      <c r="AX128" s="276"/>
    </row>
    <row r="129" spans="1:50" s="239" customForma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5"/>
      <c r="M129" s="1"/>
      <c r="N129" s="1"/>
      <c r="O129" s="1"/>
      <c r="Q129" s="186"/>
      <c r="R129" s="186"/>
      <c r="S129" s="187"/>
      <c r="T129" s="186"/>
      <c r="U129" s="186"/>
      <c r="V129" s="186"/>
      <c r="W129" s="185"/>
      <c r="X129" s="186"/>
      <c r="Y129" s="186"/>
      <c r="Z129" s="187"/>
      <c r="AA129" s="186"/>
      <c r="AB129" s="186"/>
      <c r="AC129" s="186"/>
      <c r="AD129" s="185"/>
      <c r="AE129" s="186"/>
      <c r="AF129" s="186"/>
      <c r="AG129" s="187"/>
      <c r="AH129" s="186"/>
      <c r="AI129" s="186"/>
      <c r="AJ129" s="186"/>
      <c r="AK129" s="185"/>
      <c r="AL129" s="186"/>
      <c r="AM129" s="186"/>
      <c r="AN129" s="187"/>
      <c r="AO129" s="186"/>
      <c r="AP129" s="186"/>
      <c r="AQ129" s="186"/>
      <c r="AR129" s="185"/>
      <c r="AS129" s="186"/>
      <c r="AT129" s="186"/>
      <c r="AU129" s="187"/>
      <c r="AV129" s="186"/>
      <c r="AW129" s="186"/>
      <c r="AX129" s="186"/>
    </row>
    <row r="130" spans="1:50" s="239" customFormat="1" x14ac:dyDescent="0.3">
      <c r="A130" s="1"/>
      <c r="B130" s="4" t="s">
        <v>0</v>
      </c>
      <c r="C130" s="1"/>
      <c r="D130" s="1"/>
      <c r="E130" s="1"/>
      <c r="F130" s="3">
        <v>3.7600000000000001E-2</v>
      </c>
      <c r="G130" s="1"/>
      <c r="H130" s="1"/>
      <c r="I130" s="1"/>
      <c r="J130" s="3">
        <v>3.7600000000000001E-2</v>
      </c>
      <c r="K130" s="1"/>
      <c r="L130" s="1"/>
      <c r="M130" s="1"/>
      <c r="N130" s="1"/>
      <c r="O130" s="1"/>
      <c r="Q130" s="286"/>
      <c r="R130" s="186"/>
      <c r="S130" s="186"/>
      <c r="T130" s="186"/>
      <c r="U130" s="186"/>
      <c r="V130" s="186"/>
      <c r="W130" s="185"/>
      <c r="X130" s="287"/>
      <c r="Y130" s="186"/>
      <c r="Z130" s="186"/>
      <c r="AA130" s="186"/>
      <c r="AB130" s="186"/>
      <c r="AC130" s="186"/>
      <c r="AD130" s="185"/>
      <c r="AE130" s="287"/>
      <c r="AF130" s="186"/>
      <c r="AG130" s="186"/>
      <c r="AH130" s="186"/>
      <c r="AI130" s="186"/>
      <c r="AJ130" s="186"/>
      <c r="AK130" s="185"/>
      <c r="AL130" s="287"/>
      <c r="AM130" s="186"/>
      <c r="AN130" s="186"/>
      <c r="AO130" s="186"/>
      <c r="AP130" s="186"/>
      <c r="AQ130" s="186"/>
      <c r="AR130" s="185"/>
      <c r="AS130" s="287"/>
      <c r="AT130" s="186"/>
      <c r="AU130" s="186"/>
      <c r="AV130" s="186"/>
      <c r="AW130" s="186"/>
      <c r="AX130" s="186"/>
    </row>
    <row r="131" spans="1:50" x14ac:dyDescent="0.3"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</row>
    <row r="132" spans="1:50" ht="17.399999999999999" x14ac:dyDescent="0.3">
      <c r="B132" s="348" t="s">
        <v>34</v>
      </c>
      <c r="C132" s="348"/>
      <c r="D132" s="348"/>
      <c r="E132" s="348"/>
      <c r="F132" s="348"/>
      <c r="G132" s="348"/>
      <c r="H132" s="348"/>
      <c r="I132" s="348"/>
      <c r="J132" s="348"/>
      <c r="K132" s="348"/>
      <c r="L132" s="348"/>
      <c r="M132" s="348"/>
      <c r="N132" s="348"/>
      <c r="O132" s="348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</row>
    <row r="133" spans="1:50" ht="17.399999999999999" x14ac:dyDescent="0.3">
      <c r="B133" s="348" t="s">
        <v>33</v>
      </c>
      <c r="C133" s="348"/>
      <c r="D133" s="348"/>
      <c r="E133" s="348"/>
      <c r="F133" s="348"/>
      <c r="G133" s="348"/>
      <c r="H133" s="348"/>
      <c r="I133" s="348"/>
      <c r="J133" s="348"/>
      <c r="K133" s="348"/>
      <c r="L133" s="348"/>
      <c r="M133" s="348"/>
      <c r="N133" s="348"/>
      <c r="O133" s="348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</row>
    <row r="134" spans="1:5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39"/>
      <c r="M134" s="239"/>
      <c r="N134" s="239"/>
      <c r="O134" s="239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</row>
    <row r="135" spans="1:5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39"/>
      <c r="M135" s="239"/>
      <c r="N135" s="239"/>
      <c r="O135" s="239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5"/>
      <c r="AT135" s="185"/>
      <c r="AU135" s="185"/>
      <c r="AV135" s="185"/>
      <c r="AW135" s="185"/>
      <c r="AX135" s="185"/>
    </row>
    <row r="136" spans="1:50" ht="15.6" x14ac:dyDescent="0.3">
      <c r="B136" s="128" t="s">
        <v>32</v>
      </c>
      <c r="C136" s="1"/>
      <c r="D136" s="349" t="s">
        <v>55</v>
      </c>
      <c r="E136" s="349"/>
      <c r="F136" s="349"/>
      <c r="G136" s="349"/>
      <c r="H136" s="349"/>
      <c r="I136" s="349"/>
      <c r="J136" s="349"/>
      <c r="K136" s="349"/>
      <c r="L136" s="349"/>
      <c r="M136" s="349"/>
      <c r="N136" s="349"/>
      <c r="O136" s="349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5"/>
      <c r="AT136" s="185"/>
      <c r="AU136" s="185"/>
      <c r="AV136" s="185"/>
      <c r="AW136" s="185"/>
      <c r="AX136" s="185"/>
    </row>
    <row r="137" spans="1:50" ht="15.6" x14ac:dyDescent="0.3">
      <c r="B137" s="126"/>
      <c r="C137" s="1"/>
      <c r="D137" s="125"/>
      <c r="E137" s="125"/>
      <c r="F137" s="125"/>
      <c r="G137" s="228"/>
      <c r="H137" s="228"/>
      <c r="I137" s="228"/>
      <c r="J137" s="228"/>
      <c r="K137" s="228"/>
      <c r="L137" s="228"/>
      <c r="M137" s="228"/>
      <c r="N137" s="228"/>
      <c r="O137" s="228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85"/>
      <c r="AT137" s="185"/>
      <c r="AU137" s="185"/>
      <c r="AV137" s="185"/>
      <c r="AW137" s="185"/>
      <c r="AX137" s="185"/>
    </row>
    <row r="138" spans="1:50" ht="15.6" x14ac:dyDescent="0.3">
      <c r="B138" s="128" t="s">
        <v>31</v>
      </c>
      <c r="C138" s="1"/>
      <c r="D138" s="127" t="s">
        <v>30</v>
      </c>
      <c r="E138" s="125"/>
      <c r="F138" s="194" t="s">
        <v>94</v>
      </c>
      <c r="G138" s="228"/>
      <c r="H138" s="229"/>
      <c r="I138" s="228"/>
      <c r="J138" s="224"/>
      <c r="K138" s="228"/>
      <c r="L138" s="229"/>
      <c r="M138" s="228"/>
      <c r="N138" s="230"/>
      <c r="O138" s="231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5"/>
      <c r="AU138" s="185"/>
      <c r="AV138" s="185"/>
      <c r="AW138" s="185"/>
      <c r="AX138" s="185"/>
    </row>
    <row r="139" spans="1:50" ht="15.6" x14ac:dyDescent="0.3">
      <c r="B139" s="126"/>
      <c r="C139" s="1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85"/>
      <c r="AT139" s="185"/>
      <c r="AU139" s="185"/>
      <c r="AV139" s="185"/>
      <c r="AW139" s="185"/>
      <c r="AX139" s="185"/>
    </row>
    <row r="140" spans="1:50" x14ac:dyDescent="0.3">
      <c r="B140" s="2"/>
      <c r="C140" s="1"/>
      <c r="D140" s="4" t="s">
        <v>29</v>
      </c>
      <c r="E140" s="4"/>
      <c r="F140" s="124">
        <f>+F18</f>
        <v>2000</v>
      </c>
      <c r="G140" s="4" t="s">
        <v>28</v>
      </c>
      <c r="H140" s="1"/>
      <c r="I140" s="1"/>
      <c r="J140" s="1"/>
      <c r="K140" s="1"/>
      <c r="L140" s="1"/>
      <c r="M140" s="1"/>
      <c r="N140" s="1"/>
      <c r="O140" s="1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</row>
    <row r="141" spans="1:50" x14ac:dyDescent="0.3">
      <c r="B141" s="2"/>
      <c r="C141" s="1"/>
      <c r="D141" s="1"/>
      <c r="E141" s="1"/>
      <c r="F141" s="1"/>
      <c r="G141" s="1"/>
      <c r="H141" s="5"/>
      <c r="I141" s="1"/>
      <c r="J141" s="1"/>
      <c r="K141" s="1"/>
      <c r="L141" s="1"/>
      <c r="M141" s="1"/>
      <c r="N141" s="1"/>
      <c r="O141" s="1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</row>
    <row r="142" spans="1:50" x14ac:dyDescent="0.3">
      <c r="B142" s="2"/>
      <c r="C142" s="1"/>
      <c r="D142" s="123"/>
      <c r="E142" s="123"/>
      <c r="F142" s="350" t="s">
        <v>87</v>
      </c>
      <c r="G142" s="351"/>
      <c r="H142" s="352"/>
      <c r="I142" s="1"/>
      <c r="J142" s="353" t="s">
        <v>93</v>
      </c>
      <c r="K142" s="354"/>
      <c r="L142" s="355"/>
      <c r="M142" s="1"/>
      <c r="N142" s="350" t="s">
        <v>27</v>
      </c>
      <c r="O142" s="352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  <c r="AR142" s="185"/>
      <c r="AS142" s="185"/>
      <c r="AT142" s="185"/>
      <c r="AU142" s="185"/>
      <c r="AV142" s="185"/>
      <c r="AW142" s="185"/>
      <c r="AX142" s="185"/>
    </row>
    <row r="143" spans="1:50" x14ac:dyDescent="0.3">
      <c r="B143" s="2"/>
      <c r="C143" s="1"/>
      <c r="D143" s="341" t="s">
        <v>26</v>
      </c>
      <c r="E143" s="119"/>
      <c r="F143" s="122" t="s">
        <v>25</v>
      </c>
      <c r="G143" s="122" t="s">
        <v>24</v>
      </c>
      <c r="H143" s="120" t="s">
        <v>23</v>
      </c>
      <c r="I143" s="1"/>
      <c r="J143" s="122" t="s">
        <v>25</v>
      </c>
      <c r="K143" s="121" t="s">
        <v>24</v>
      </c>
      <c r="L143" s="120" t="s">
        <v>23</v>
      </c>
      <c r="M143" s="1"/>
      <c r="N143" s="343" t="s">
        <v>22</v>
      </c>
      <c r="O143" s="345" t="s">
        <v>21</v>
      </c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5"/>
      <c r="AU143" s="185"/>
      <c r="AV143" s="185"/>
      <c r="AW143" s="185"/>
      <c r="AX143" s="185"/>
    </row>
    <row r="144" spans="1:50" x14ac:dyDescent="0.3">
      <c r="B144" s="2"/>
      <c r="C144" s="1"/>
      <c r="D144" s="342"/>
      <c r="E144" s="119"/>
      <c r="F144" s="118" t="s">
        <v>20</v>
      </c>
      <c r="G144" s="118"/>
      <c r="H144" s="117" t="s">
        <v>20</v>
      </c>
      <c r="I144" s="1"/>
      <c r="J144" s="118" t="s">
        <v>20</v>
      </c>
      <c r="K144" s="117"/>
      <c r="L144" s="117" t="s">
        <v>20</v>
      </c>
      <c r="M144" s="1"/>
      <c r="N144" s="344"/>
      <c r="O144" s="346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5"/>
      <c r="AT144" s="185"/>
      <c r="AU144" s="185"/>
      <c r="AV144" s="185"/>
      <c r="AW144" s="185"/>
      <c r="AX144" s="185"/>
    </row>
    <row r="145" spans="2:50" x14ac:dyDescent="0.3">
      <c r="B145" s="53" t="s">
        <v>57</v>
      </c>
      <c r="C145" s="53"/>
      <c r="D145" s="85" t="s">
        <v>41</v>
      </c>
      <c r="E145" s="84"/>
      <c r="F145" s="139">
        <v>34.450000000000003</v>
      </c>
      <c r="G145" s="88">
        <v>1</v>
      </c>
      <c r="H145" s="103">
        <f t="shared" ref="H145:H157" si="45">G145*F145</f>
        <v>34.450000000000003</v>
      </c>
      <c r="I145" s="82"/>
      <c r="J145" s="139">
        <f>+'[3]2019 Dx, Tx, Rate Riders'!$B$7</f>
        <v>35.799999999999997</v>
      </c>
      <c r="K145" s="87">
        <v>1</v>
      </c>
      <c r="L145" s="103">
        <f t="shared" ref="L145:L157" si="46">K145*J145</f>
        <v>35.799999999999997</v>
      </c>
      <c r="M145" s="82"/>
      <c r="N145" s="81">
        <f t="shared" ref="N145:N170" si="47">L145-H145</f>
        <v>1.3499999999999943</v>
      </c>
      <c r="O145" s="102">
        <f>IF(OR(H145=0,L145=0),"",(N145/H145))</f>
        <v>3.9187227866472982E-2</v>
      </c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5"/>
      <c r="AT145" s="185"/>
      <c r="AU145" s="185"/>
      <c r="AV145" s="185"/>
      <c r="AW145" s="185"/>
      <c r="AX145" s="185"/>
    </row>
    <row r="146" spans="2:50" x14ac:dyDescent="0.3">
      <c r="B146" s="84" t="s">
        <v>79</v>
      </c>
      <c r="C146" s="84"/>
      <c r="D146" s="85" t="s">
        <v>41</v>
      </c>
      <c r="E146" s="84"/>
      <c r="F146" s="139">
        <v>0.79</v>
      </c>
      <c r="G146" s="88">
        <v>1</v>
      </c>
      <c r="H146" s="103">
        <f t="shared" si="45"/>
        <v>0.79</v>
      </c>
      <c r="I146" s="105"/>
      <c r="J146" s="317">
        <v>0.79</v>
      </c>
      <c r="K146" s="87">
        <v>1</v>
      </c>
      <c r="L146" s="178">
        <f t="shared" si="46"/>
        <v>0.79</v>
      </c>
      <c r="M146" s="105"/>
      <c r="N146" s="81">
        <f t="shared" si="47"/>
        <v>0</v>
      </c>
      <c r="O146" s="102">
        <f t="shared" ref="O146:O157" si="48">IF(OR(H146=0,L146=0),"",(N146/H146))</f>
        <v>0</v>
      </c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</row>
    <row r="147" spans="2:50" x14ac:dyDescent="0.3">
      <c r="B147" s="84" t="s">
        <v>80</v>
      </c>
      <c r="C147" s="84"/>
      <c r="D147" s="85" t="s">
        <v>41</v>
      </c>
      <c r="E147" s="84"/>
      <c r="F147" s="139">
        <v>0.25</v>
      </c>
      <c r="G147" s="88">
        <v>1</v>
      </c>
      <c r="H147" s="103">
        <f t="shared" si="45"/>
        <v>0.25</v>
      </c>
      <c r="I147" s="105"/>
      <c r="J147" s="317">
        <v>0.25</v>
      </c>
      <c r="K147" s="87">
        <v>1</v>
      </c>
      <c r="L147" s="178">
        <f t="shared" si="46"/>
        <v>0.25</v>
      </c>
      <c r="M147" s="105"/>
      <c r="N147" s="81">
        <f t="shared" si="47"/>
        <v>0</v>
      </c>
      <c r="O147" s="102">
        <f t="shared" si="48"/>
        <v>0</v>
      </c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</row>
    <row r="148" spans="2:50" x14ac:dyDescent="0.3">
      <c r="B148" s="177" t="s">
        <v>73</v>
      </c>
      <c r="C148" s="53"/>
      <c r="D148" s="85" t="s">
        <v>41</v>
      </c>
      <c r="E148" s="84"/>
      <c r="F148" s="139">
        <v>1.55</v>
      </c>
      <c r="G148" s="88">
        <v>1</v>
      </c>
      <c r="H148" s="103">
        <f t="shared" si="45"/>
        <v>1.55</v>
      </c>
      <c r="I148" s="82"/>
      <c r="J148" s="317">
        <v>1.55</v>
      </c>
      <c r="K148" s="87">
        <v>1</v>
      </c>
      <c r="L148" s="103">
        <f t="shared" si="46"/>
        <v>1.55</v>
      </c>
      <c r="M148" s="82"/>
      <c r="N148" s="81">
        <f t="shared" si="47"/>
        <v>0</v>
      </c>
      <c r="O148" s="102">
        <f t="shared" si="48"/>
        <v>0</v>
      </c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</row>
    <row r="149" spans="2:50" x14ac:dyDescent="0.3">
      <c r="B149" s="53" t="s">
        <v>19</v>
      </c>
      <c r="C149" s="53"/>
      <c r="D149" s="85" t="s">
        <v>7</v>
      </c>
      <c r="E149" s="84"/>
      <c r="F149" s="140">
        <v>3.1870000000000002E-2</v>
      </c>
      <c r="G149" s="155">
        <f>+$F$140</f>
        <v>2000</v>
      </c>
      <c r="H149" s="103">
        <f t="shared" si="45"/>
        <v>63.74</v>
      </c>
      <c r="I149" s="82"/>
      <c r="J149" s="140">
        <f>+'[3]2019 Dx, Tx, Rate Riders'!$C$7</f>
        <v>3.3119999999999997E-2</v>
      </c>
      <c r="K149" s="155">
        <f>+G149</f>
        <v>2000</v>
      </c>
      <c r="L149" s="103">
        <f t="shared" si="46"/>
        <v>66.239999999999995</v>
      </c>
      <c r="M149" s="82"/>
      <c r="N149" s="81">
        <f t="shared" si="47"/>
        <v>2.4999999999999929</v>
      </c>
      <c r="O149" s="102">
        <f t="shared" si="48"/>
        <v>3.9221838719799069E-2</v>
      </c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</row>
    <row r="150" spans="2:50" x14ac:dyDescent="0.3">
      <c r="B150" s="177" t="s">
        <v>74</v>
      </c>
      <c r="C150" s="53"/>
      <c r="D150" s="85" t="s">
        <v>7</v>
      </c>
      <c r="E150" s="84"/>
      <c r="F150" s="140">
        <v>-5.1000000000000004E-4</v>
      </c>
      <c r="G150" s="155">
        <f t="shared" ref="G150:G157" si="49">+$F$140</f>
        <v>2000</v>
      </c>
      <c r="H150" s="103">
        <f t="shared" si="45"/>
        <v>-1.02</v>
      </c>
      <c r="I150" s="82"/>
      <c r="J150" s="325"/>
      <c r="K150" s="155">
        <f t="shared" ref="K150:K157" si="50">+G150</f>
        <v>2000</v>
      </c>
      <c r="L150" s="103">
        <f t="shared" si="46"/>
        <v>0</v>
      </c>
      <c r="M150" s="82"/>
      <c r="N150" s="81">
        <f t="shared" si="47"/>
        <v>1.02</v>
      </c>
      <c r="O150" s="102" t="str">
        <f t="shared" si="48"/>
        <v/>
      </c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</row>
    <row r="151" spans="2:50" x14ac:dyDescent="0.3">
      <c r="B151" s="177" t="s">
        <v>75</v>
      </c>
      <c r="C151" s="53"/>
      <c r="D151" s="85" t="s">
        <v>7</v>
      </c>
      <c r="E151" s="84"/>
      <c r="F151" s="140">
        <v>-1.56E-3</v>
      </c>
      <c r="G151" s="155">
        <f t="shared" si="49"/>
        <v>2000</v>
      </c>
      <c r="H151" s="103">
        <f t="shared" si="45"/>
        <v>-3.12</v>
      </c>
      <c r="I151" s="82"/>
      <c r="J151" s="325"/>
      <c r="K151" s="155">
        <f t="shared" si="50"/>
        <v>2000</v>
      </c>
      <c r="L151" s="103">
        <f t="shared" si="46"/>
        <v>0</v>
      </c>
      <c r="M151" s="82"/>
      <c r="N151" s="81">
        <f t="shared" si="47"/>
        <v>3.12</v>
      </c>
      <c r="O151" s="102" t="str">
        <f t="shared" si="48"/>
        <v/>
      </c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</row>
    <row r="152" spans="2:50" x14ac:dyDescent="0.3">
      <c r="B152" s="177" t="s">
        <v>76</v>
      </c>
      <c r="C152" s="53"/>
      <c r="D152" s="85" t="s">
        <v>7</v>
      </c>
      <c r="E152" s="84"/>
      <c r="F152" s="140">
        <v>1.2999999999999999E-4</v>
      </c>
      <c r="G152" s="155">
        <f t="shared" si="49"/>
        <v>2000</v>
      </c>
      <c r="H152" s="103">
        <f t="shared" si="45"/>
        <v>0.25999999999999995</v>
      </c>
      <c r="I152" s="82"/>
      <c r="J152" s="325">
        <v>1.2999999999999999E-4</v>
      </c>
      <c r="K152" s="155">
        <f t="shared" si="50"/>
        <v>2000</v>
      </c>
      <c r="L152" s="103">
        <f t="shared" si="46"/>
        <v>0.25999999999999995</v>
      </c>
      <c r="M152" s="82"/>
      <c r="N152" s="81">
        <f t="shared" si="47"/>
        <v>0</v>
      </c>
      <c r="O152" s="102">
        <f t="shared" si="48"/>
        <v>0</v>
      </c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5"/>
      <c r="AT152" s="185"/>
      <c r="AU152" s="185"/>
      <c r="AV152" s="185"/>
      <c r="AW152" s="185"/>
      <c r="AX152" s="185"/>
    </row>
    <row r="153" spans="2:50" x14ac:dyDescent="0.3">
      <c r="B153" s="177" t="s">
        <v>77</v>
      </c>
      <c r="C153" s="53"/>
      <c r="D153" s="85" t="s">
        <v>7</v>
      </c>
      <c r="E153" s="84"/>
      <c r="F153" s="140">
        <v>3.0000000000000001E-5</v>
      </c>
      <c r="G153" s="155">
        <f t="shared" si="49"/>
        <v>2000</v>
      </c>
      <c r="H153" s="103">
        <f t="shared" si="45"/>
        <v>6.0000000000000005E-2</v>
      </c>
      <c r="I153" s="82"/>
      <c r="J153" s="325">
        <v>3.0000000000000001E-5</v>
      </c>
      <c r="K153" s="155">
        <f t="shared" si="50"/>
        <v>2000</v>
      </c>
      <c r="L153" s="103">
        <f t="shared" si="46"/>
        <v>6.0000000000000005E-2</v>
      </c>
      <c r="M153" s="82"/>
      <c r="N153" s="81">
        <f t="shared" si="47"/>
        <v>0</v>
      </c>
      <c r="O153" s="102">
        <f t="shared" si="48"/>
        <v>0</v>
      </c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</row>
    <row r="154" spans="2:50" x14ac:dyDescent="0.3">
      <c r="B154" s="177" t="s">
        <v>78</v>
      </c>
      <c r="C154" s="53"/>
      <c r="D154" s="85" t="s">
        <v>7</v>
      </c>
      <c r="E154" s="84"/>
      <c r="F154" s="140">
        <v>4.8999999999999998E-4</v>
      </c>
      <c r="G154" s="155">
        <f t="shared" si="49"/>
        <v>2000</v>
      </c>
      <c r="H154" s="103">
        <f t="shared" si="45"/>
        <v>0.98</v>
      </c>
      <c r="I154" s="82"/>
      <c r="J154" s="325">
        <v>4.8999999999999998E-4</v>
      </c>
      <c r="K154" s="155">
        <f t="shared" si="50"/>
        <v>2000</v>
      </c>
      <c r="L154" s="103">
        <f t="shared" si="46"/>
        <v>0.98</v>
      </c>
      <c r="M154" s="82"/>
      <c r="N154" s="81">
        <f t="shared" si="47"/>
        <v>0</v>
      </c>
      <c r="O154" s="102">
        <f t="shared" si="48"/>
        <v>0</v>
      </c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5"/>
      <c r="AU154" s="185"/>
      <c r="AV154" s="185"/>
      <c r="AW154" s="185"/>
      <c r="AX154" s="185"/>
    </row>
    <row r="155" spans="2:50" x14ac:dyDescent="0.3">
      <c r="B155" s="84" t="s">
        <v>79</v>
      </c>
      <c r="C155" s="84"/>
      <c r="D155" s="85" t="s">
        <v>7</v>
      </c>
      <c r="E155" s="84"/>
      <c r="F155" s="140">
        <v>7.6000000000000004E-4</v>
      </c>
      <c r="G155" s="155">
        <f t="shared" si="49"/>
        <v>2000</v>
      </c>
      <c r="H155" s="103">
        <f t="shared" si="45"/>
        <v>1.52</v>
      </c>
      <c r="I155" s="105"/>
      <c r="J155" s="325">
        <v>7.6000000000000004E-4</v>
      </c>
      <c r="K155" s="155">
        <f t="shared" si="50"/>
        <v>2000</v>
      </c>
      <c r="L155" s="103">
        <f t="shared" si="46"/>
        <v>1.52</v>
      </c>
      <c r="M155" s="105"/>
      <c r="N155" s="81">
        <f t="shared" si="47"/>
        <v>0</v>
      </c>
      <c r="O155" s="102">
        <f t="shared" si="48"/>
        <v>0</v>
      </c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5"/>
      <c r="AT155" s="185"/>
      <c r="AU155" s="185"/>
      <c r="AV155" s="185"/>
      <c r="AW155" s="185"/>
      <c r="AX155" s="185"/>
    </row>
    <row r="156" spans="2:50" x14ac:dyDescent="0.3">
      <c r="B156" s="84" t="s">
        <v>80</v>
      </c>
      <c r="C156" s="84"/>
      <c r="D156" s="85" t="s">
        <v>7</v>
      </c>
      <c r="E156" s="84"/>
      <c r="F156" s="140">
        <v>2.4000000000000001E-4</v>
      </c>
      <c r="G156" s="155">
        <f t="shared" si="49"/>
        <v>2000</v>
      </c>
      <c r="H156" s="103">
        <f t="shared" si="45"/>
        <v>0.48000000000000004</v>
      </c>
      <c r="I156" s="105"/>
      <c r="J156" s="325">
        <v>2.4000000000000001E-4</v>
      </c>
      <c r="K156" s="155">
        <f t="shared" si="50"/>
        <v>2000</v>
      </c>
      <c r="L156" s="103">
        <f t="shared" si="46"/>
        <v>0.48000000000000004</v>
      </c>
      <c r="M156" s="105"/>
      <c r="N156" s="81">
        <f t="shared" si="47"/>
        <v>0</v>
      </c>
      <c r="O156" s="102">
        <f t="shared" si="48"/>
        <v>0</v>
      </c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5"/>
      <c r="AU156" s="185"/>
      <c r="AV156" s="185"/>
      <c r="AW156" s="185"/>
      <c r="AX156" s="185"/>
    </row>
    <row r="157" spans="2:50" x14ac:dyDescent="0.3">
      <c r="B157" s="238" t="s">
        <v>99</v>
      </c>
      <c r="C157" s="53"/>
      <c r="D157" s="85" t="s">
        <v>7</v>
      </c>
      <c r="E157" s="84"/>
      <c r="F157" s="140">
        <v>-1.9000000000000001E-4</v>
      </c>
      <c r="G157" s="155">
        <f t="shared" si="49"/>
        <v>2000</v>
      </c>
      <c r="H157" s="103">
        <f t="shared" si="45"/>
        <v>-0.38</v>
      </c>
      <c r="I157" s="82"/>
      <c r="J157" s="325">
        <v>2.0000000000000001E-4</v>
      </c>
      <c r="K157" s="155">
        <f t="shared" si="50"/>
        <v>2000</v>
      </c>
      <c r="L157" s="103">
        <f t="shared" si="46"/>
        <v>0.4</v>
      </c>
      <c r="M157" s="82"/>
      <c r="N157" s="81">
        <f t="shared" si="47"/>
        <v>0.78</v>
      </c>
      <c r="O157" s="102">
        <f t="shared" si="48"/>
        <v>-2.0526315789473686</v>
      </c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5"/>
      <c r="AT157" s="185"/>
      <c r="AU157" s="185"/>
      <c r="AV157" s="185"/>
      <c r="AW157" s="185"/>
      <c r="AX157" s="185"/>
    </row>
    <row r="158" spans="2:50" x14ac:dyDescent="0.3">
      <c r="B158" s="116" t="s">
        <v>18</v>
      </c>
      <c r="C158" s="100"/>
      <c r="D158" s="115"/>
      <c r="E158" s="100"/>
      <c r="F158" s="114"/>
      <c r="G158" s="113"/>
      <c r="H158" s="184">
        <f>SUM(H145:H157)</f>
        <v>99.560000000000016</v>
      </c>
      <c r="I158" s="107"/>
      <c r="J158" s="319"/>
      <c r="K158" s="150"/>
      <c r="L158" s="184">
        <f>SUM(L145:L157)</f>
        <v>108.33000000000001</v>
      </c>
      <c r="M158" s="107"/>
      <c r="N158" s="93">
        <f t="shared" si="47"/>
        <v>8.769999999999996</v>
      </c>
      <c r="O158" s="198">
        <f>IF(OR(H158=0, L158=0),"",(N158/H158))</f>
        <v>8.8087585375652824E-2</v>
      </c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</row>
    <row r="159" spans="2:50" x14ac:dyDescent="0.3">
      <c r="B159" s="86" t="s">
        <v>17</v>
      </c>
      <c r="C159" s="53"/>
      <c r="D159" s="85" t="s">
        <v>7</v>
      </c>
      <c r="E159" s="84"/>
      <c r="F159" s="290">
        <f>+RESIDENTIAL!$F$54</f>
        <v>0.1164</v>
      </c>
      <c r="G159" s="154">
        <f>$F140*(1+F192)-$F140</f>
        <v>75.200000000000273</v>
      </c>
      <c r="H159" s="142">
        <f>G159*F159</f>
        <v>8.7532800000000321</v>
      </c>
      <c r="I159" s="82"/>
      <c r="J159" s="332">
        <v>0.1164</v>
      </c>
      <c r="K159" s="154">
        <f>$F140*(1+J192)-$F140</f>
        <v>75.200000000000273</v>
      </c>
      <c r="L159" s="142">
        <f>K159*J159</f>
        <v>8.7532800000000321</v>
      </c>
      <c r="M159" s="82"/>
      <c r="N159" s="81">
        <f t="shared" si="47"/>
        <v>0</v>
      </c>
      <c r="O159" s="102">
        <f t="shared" ref="O159:O164" si="51">IF(OR(H159=0,L159=0),"",(N159/H159))</f>
        <v>0</v>
      </c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85"/>
      <c r="AT159" s="185"/>
      <c r="AU159" s="185"/>
      <c r="AV159" s="185"/>
      <c r="AW159" s="185"/>
      <c r="AX159" s="185"/>
    </row>
    <row r="160" spans="2:50" s="239" customFormat="1" x14ac:dyDescent="0.3">
      <c r="B160" s="86" t="s">
        <v>95</v>
      </c>
      <c r="C160" s="53"/>
      <c r="D160" s="85" t="s">
        <v>7</v>
      </c>
      <c r="E160" s="84"/>
      <c r="F160" s="232">
        <f>+RESIDENTIAL!$F$198</f>
        <v>-4.4380000000000003E-2</v>
      </c>
      <c r="G160" s="154">
        <f>+G159</f>
        <v>75.200000000000273</v>
      </c>
      <c r="H160" s="142">
        <f>G160*F160</f>
        <v>-3.3373760000000123</v>
      </c>
      <c r="I160" s="82"/>
      <c r="J160" s="313">
        <v>-4.4380000000000003E-2</v>
      </c>
      <c r="K160" s="154">
        <f>+G160</f>
        <v>75.200000000000273</v>
      </c>
      <c r="L160" s="142">
        <f>K160*J160</f>
        <v>-3.3373760000000123</v>
      </c>
      <c r="M160" s="82"/>
      <c r="N160" s="81">
        <f t="shared" ref="N160" si="52">L160-H160</f>
        <v>0</v>
      </c>
      <c r="O160" s="102">
        <f t="shared" ref="O160" si="53">IF(OR(H160=0,L160=0),"",(N160/H160))</f>
        <v>0</v>
      </c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85"/>
      <c r="AT160" s="185"/>
      <c r="AU160" s="185"/>
      <c r="AV160" s="185"/>
      <c r="AW160" s="185"/>
      <c r="AX160" s="185"/>
    </row>
    <row r="161" spans="2:50" x14ac:dyDescent="0.3">
      <c r="B161" s="238" t="s">
        <v>96</v>
      </c>
      <c r="C161" s="84"/>
      <c r="D161" s="85" t="s">
        <v>7</v>
      </c>
      <c r="E161" s="84"/>
      <c r="F161" s="232">
        <v>-3.1700000000000001E-3</v>
      </c>
      <c r="G161" s="155">
        <f>+$F$140</f>
        <v>2000</v>
      </c>
      <c r="H161" s="142">
        <f t="shared" ref="H161:H163" si="54">G161*F161</f>
        <v>-6.34</v>
      </c>
      <c r="I161" s="105"/>
      <c r="J161" s="313">
        <v>-5.0000000000000001E-4</v>
      </c>
      <c r="K161" s="155">
        <f>+G161</f>
        <v>2000</v>
      </c>
      <c r="L161" s="142">
        <f>K161*J161</f>
        <v>-1</v>
      </c>
      <c r="M161" s="105"/>
      <c r="N161" s="81">
        <f t="shared" si="47"/>
        <v>5.34</v>
      </c>
      <c r="O161" s="102">
        <f t="shared" si="51"/>
        <v>-0.8422712933753943</v>
      </c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85"/>
      <c r="AT161" s="185"/>
      <c r="AU161" s="185"/>
      <c r="AV161" s="185"/>
      <c r="AW161" s="185"/>
      <c r="AX161" s="185"/>
    </row>
    <row r="162" spans="2:50" x14ac:dyDescent="0.3">
      <c r="B162" s="238" t="s">
        <v>97</v>
      </c>
      <c r="C162" s="84"/>
      <c r="D162" s="85" t="s">
        <v>7</v>
      </c>
      <c r="E162" s="84"/>
      <c r="F162" s="232">
        <v>6.9999999999999994E-5</v>
      </c>
      <c r="G162" s="155">
        <f t="shared" ref="G162:G163" si="55">+$F$140</f>
        <v>2000</v>
 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3" si="56">+G162</f>
        <v>2000</v>
      </c>
      <c r="L162" s="142">
        <f>K162*J162</f>
        <v>6.0000000000000005E-2</v>
      </c>
      <c r="M162" s="105"/>
      <c r="N162" s="81">
        <f t="shared" si="47"/>
        <v>-7.9999999999999988E-2</v>
      </c>
      <c r="O162" s="102">
        <f t="shared" si="51"/>
        <v>-0.5714285714285714</v>
      </c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85"/>
      <c r="AV162" s="185"/>
      <c r="AW162" s="185"/>
      <c r="AX162" s="185"/>
    </row>
    <row r="163" spans="2:50" x14ac:dyDescent="0.3">
      <c r="B163" s="238" t="s">
        <v>98</v>
      </c>
      <c r="C163" s="84"/>
      <c r="D163" s="85" t="s">
        <v>7</v>
      </c>
      <c r="E163" s="84"/>
      <c r="F163" s="232">
        <v>-1.1199999999999999E-3</v>
      </c>
      <c r="G163" s="155">
        <f t="shared" si="55"/>
        <v>2000</v>
      </c>
      <c r="H163" s="142">
        <f t="shared" si="54"/>
        <v>-2.2399999999999998</v>
      </c>
      <c r="I163" s="105"/>
      <c r="J163" s="313">
        <v>6.8000000000000005E-4</v>
      </c>
      <c r="K163" s="155">
        <f t="shared" si="56"/>
        <v>2000</v>
      </c>
      <c r="L163" s="142">
        <f t="shared" ref="L163:L164" si="57">K163*J163</f>
        <v>1.36</v>
      </c>
      <c r="M163" s="105"/>
      <c r="N163" s="81">
        <f t="shared" si="47"/>
        <v>3.5999999999999996</v>
      </c>
      <c r="O163" s="102">
        <f t="shared" si="51"/>
        <v>-1.6071428571428572</v>
      </c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M163" s="185"/>
      <c r="AN163" s="185"/>
      <c r="AO163" s="185"/>
      <c r="AP163" s="185"/>
      <c r="AQ163" s="185"/>
      <c r="AR163" s="185"/>
      <c r="AS163" s="185"/>
      <c r="AT163" s="185"/>
      <c r="AU163" s="185"/>
      <c r="AV163" s="185"/>
      <c r="AW163" s="185"/>
      <c r="AX163" s="185"/>
    </row>
    <row r="164" spans="2:50" x14ac:dyDescent="0.3">
      <c r="B164" s="84" t="s">
        <v>92</v>
      </c>
      <c r="C164" s="53"/>
      <c r="D164" s="85" t="s">
        <v>41</v>
      </c>
      <c r="E164" s="84"/>
      <c r="F164" s="289">
        <v>0.56000000000000005</v>
      </c>
      <c r="G164" s="155">
        <v>1</v>
      </c>
      <c r="H164" s="142">
        <f>G164*F164</f>
        <v>0.56000000000000005</v>
      </c>
      <c r="I164" s="82"/>
      <c r="J164" s="333">
        <v>0.56000000000000005</v>
      </c>
      <c r="K164" s="155">
        <v>1</v>
      </c>
      <c r="L164" s="142">
        <f t="shared" si="57"/>
        <v>0.56000000000000005</v>
      </c>
      <c r="M164" s="82"/>
      <c r="N164" s="81">
        <f t="shared" si="47"/>
        <v>0</v>
      </c>
      <c r="O164" s="102">
        <f t="shared" si="51"/>
        <v>0</v>
      </c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5"/>
      <c r="AT164" s="185"/>
      <c r="AU164" s="185"/>
      <c r="AV164" s="185"/>
      <c r="AW164" s="185"/>
      <c r="AX164" s="185"/>
    </row>
    <row r="165" spans="2:50" x14ac:dyDescent="0.3">
      <c r="B165" s="101" t="s">
        <v>16</v>
      </c>
      <c r="C165" s="110"/>
      <c r="D165" s="110"/>
      <c r="E165" s="110"/>
      <c r="F165" s="109"/>
      <c r="G165" s="98"/>
      <c r="H165" s="95">
        <f>SUM(H159:H164)+H158</f>
        <v>97.095904000000033</v>
      </c>
      <c r="I165" s="107"/>
      <c r="J165" s="322"/>
      <c r="K165" s="108"/>
      <c r="L165" s="95">
        <f>SUM(L159:L164)+L158</f>
        <v>114.72590400000003</v>
      </c>
      <c r="M165" s="107"/>
      <c r="N165" s="93">
        <f t="shared" si="47"/>
        <v>17.629999999999995</v>
      </c>
      <c r="O165" s="92">
        <f>IF(OR(H165=0,L165=0),"",(N165/H165))</f>
        <v>0.18157305585207786</v>
      </c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5"/>
      <c r="AT165" s="185"/>
      <c r="AU165" s="185"/>
      <c r="AV165" s="185"/>
      <c r="AW165" s="185"/>
      <c r="AX165" s="185"/>
    </row>
    <row r="166" spans="2:50" x14ac:dyDescent="0.3">
      <c r="B166" s="82" t="s">
        <v>81</v>
      </c>
      <c r="C166" s="82"/>
      <c r="D166" s="85" t="s">
        <v>7</v>
      </c>
      <c r="E166" s="105"/>
      <c r="F166" s="141">
        <v>7.3899999999999999E-3</v>
      </c>
      <c r="G166" s="154">
        <f>$F140*(1+F192)</f>
        <v>2075.2000000000003</v>
      </c>
      <c r="H166" s="103">
        <f>G166*F166</f>
        <v>15.335728000000001</v>
      </c>
      <c r="I166" s="82"/>
      <c r="J166" s="313">
        <v>7.7499999999999999E-3</v>
      </c>
      <c r="K166" s="154">
        <f>$F140*(1+J192)</f>
        <v>2075.2000000000003</v>
      </c>
      <c r="L166" s="103">
        <f>K166*J166</f>
        <v>16.082800000000002</v>
      </c>
      <c r="M166" s="82"/>
      <c r="N166" s="81">
        <f t="shared" si="47"/>
        <v>0.74707200000000107</v>
      </c>
      <c r="O166" s="102">
        <f>IF(OR(H166=0,L166=0),"",(N166/H166))</f>
        <v>4.8714479025710487E-2</v>
      </c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5"/>
      <c r="AT166" s="185"/>
      <c r="AU166" s="185"/>
      <c r="AV166" s="185"/>
      <c r="AW166" s="185"/>
      <c r="AX166" s="185"/>
    </row>
    <row r="167" spans="2:50" x14ac:dyDescent="0.3">
      <c r="B167" s="106" t="s">
        <v>82</v>
      </c>
      <c r="C167" s="82"/>
      <c r="D167" s="85" t="s">
        <v>7</v>
      </c>
      <c r="E167" s="105"/>
      <c r="F167" s="141">
        <v>5.5199999999999997E-3</v>
      </c>
      <c r="G167" s="154">
        <f>G166</f>
        <v>2075.2000000000003</v>
      </c>
      <c r="H167" s="103">
        <f>G167*F167</f>
        <v>11.455104</v>
      </c>
      <c r="I167" s="82"/>
      <c r="J167" s="313">
        <v>6.2899999999999996E-3</v>
      </c>
      <c r="K167" s="154">
        <f>K166</f>
        <v>2075.2000000000003</v>
      </c>
      <c r="L167" s="103">
        <f>K167*J167</f>
        <v>13.053008</v>
      </c>
      <c r="M167" s="82"/>
      <c r="N167" s="81">
        <f t="shared" si="47"/>
        <v>1.5979039999999998</v>
      </c>
      <c r="O167" s="102">
        <f>IF(OR(H167=0,L167=0),"",(N167/H167))</f>
        <v>0.13949275362318839</v>
      </c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5"/>
      <c r="AT167" s="185"/>
      <c r="AU167" s="185"/>
      <c r="AV167" s="185"/>
      <c r="AW167" s="185"/>
      <c r="AX167" s="185"/>
    </row>
    <row r="168" spans="2:50" x14ac:dyDescent="0.3">
      <c r="B168" s="101" t="s">
        <v>13</v>
      </c>
      <c r="C168" s="100"/>
      <c r="D168" s="100"/>
      <c r="E168" s="100"/>
      <c r="F168" s="99"/>
      <c r="G168" s="171"/>
      <c r="H168" s="95">
        <f>SUM(H165:H167)</f>
        <v>123.88673600000004</v>
      </c>
      <c r="I168" s="94"/>
      <c r="J168" s="97"/>
      <c r="K168" s="171"/>
      <c r="L168" s="95">
        <f>SUM(L165:L167)</f>
        <v>143.86171200000004</v>
      </c>
      <c r="M168" s="94"/>
      <c r="N168" s="93">
        <f t="shared" si="47"/>
        <v>19.974975999999998</v>
      </c>
      <c r="O168" s="92">
        <f>IF(OR(H168=0,L168=0),"",(N168/H168))</f>
        <v>0.16123579202215799</v>
      </c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</row>
    <row r="169" spans="2:50" x14ac:dyDescent="0.3">
      <c r="B169" s="91" t="s">
        <v>12</v>
      </c>
      <c r="C169" s="53"/>
      <c r="D169" s="85" t="s">
        <v>7</v>
      </c>
      <c r="E169" s="84"/>
      <c r="F169" s="78">
        <f>+RESIDENTIAL!$F$44</f>
        <v>3.2000000000000002E-3</v>
      </c>
      <c r="G169" s="154">
        <f>G166</f>
        <v>2075.2000000000003</v>
      </c>
      <c r="H169" s="76">
        <f t="shared" ref="H169:H179" si="58">G169*F169</f>
        <v>6.6406400000000012</v>
      </c>
      <c r="I169" s="82"/>
      <c r="J169" s="78">
        <f>+RESIDENTIAL!$F$44</f>
        <v>3.2000000000000002E-3</v>
      </c>
      <c r="K169" s="154">
        <f>K166</f>
        <v>2075.2000000000003</v>
      </c>
      <c r="L169" s="76">
        <f t="shared" ref="L169:L179" si="59">K169*J169</f>
        <v>6.6406400000000012</v>
      </c>
      <c r="M169" s="82"/>
      <c r="N169" s="81">
        <f t="shared" si="47"/>
        <v>0</v>
      </c>
      <c r="O169" s="102">
        <f>IF(OR(H169=0,L169=0),"",(N169/H169))</f>
        <v>0</v>
      </c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5"/>
      <c r="AT169" s="185"/>
      <c r="AU169" s="185"/>
      <c r="AV169" s="185"/>
      <c r="AW169" s="185"/>
      <c r="AX169" s="185"/>
    </row>
    <row r="170" spans="2:50" x14ac:dyDescent="0.3">
      <c r="B170" s="91" t="s">
        <v>11</v>
      </c>
      <c r="C170" s="53"/>
      <c r="D170" s="85" t="s">
        <v>7</v>
      </c>
      <c r="E170" s="84"/>
      <c r="F170" s="78">
        <f>+RESIDENTIAL!$F$45</f>
        <v>2.9999999999999997E-4</v>
      </c>
      <c r="G170" s="154">
        <f>G166</f>
        <v>2075.2000000000003</v>
      </c>
      <c r="H170" s="76">
        <f t="shared" si="58"/>
        <v>0.62256</v>
      </c>
      <c r="I170" s="82"/>
      <c r="J170" s="78">
        <f>+RESIDENTIAL!$F$45</f>
        <v>2.9999999999999997E-4</v>
      </c>
      <c r="K170" s="154">
        <f>K166</f>
        <v>2075.2000000000003</v>
      </c>
      <c r="L170" s="76">
        <f t="shared" si="59"/>
        <v>0.62256</v>
      </c>
      <c r="M170" s="82"/>
      <c r="N170" s="81">
        <f t="shared" si="47"/>
        <v>0</v>
      </c>
      <c r="O170" s="102">
        <f t="shared" ref="O170" si="60">IF(OR(H170=0,L170=0),"",(N170/H170))</f>
        <v>0</v>
      </c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5"/>
      <c r="AV170" s="185"/>
      <c r="AW170" s="185"/>
      <c r="AX170" s="185"/>
    </row>
    <row r="171" spans="2:50" x14ac:dyDescent="0.3">
      <c r="B171" s="91" t="s">
        <v>85</v>
      </c>
      <c r="C171" s="53"/>
      <c r="D171" s="85" t="s">
        <v>7</v>
      </c>
      <c r="E171" s="84"/>
      <c r="F171" s="78">
        <f>+RESIDENTIAL!$F$46</f>
        <v>4.0000000000000002E-4</v>
      </c>
      <c r="G171" s="154">
        <f>+G166</f>
        <v>2075.2000000000003</v>
      </c>
      <c r="H171" s="76">
        <f t="shared" si="58"/>
        <v>0.83008000000000015</v>
      </c>
      <c r="I171" s="82"/>
      <c r="J171" s="78">
        <f>+RESIDENTIAL!$F$46</f>
        <v>4.0000000000000002E-4</v>
      </c>
      <c r="K171" s="154">
        <f>+K166</f>
        <v>2075.2000000000003</v>
      </c>
      <c r="L171" s="76">
        <f t="shared" si="59"/>
        <v>0.83008000000000015</v>
      </c>
      <c r="M171" s="82"/>
      <c r="N171" s="81"/>
      <c r="O171" s="102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5"/>
      <c r="AX171" s="185"/>
    </row>
    <row r="172" spans="2:50" x14ac:dyDescent="0.3">
      <c r="B172" s="53" t="s">
        <v>10</v>
      </c>
      <c r="C172" s="53"/>
      <c r="D172" s="85" t="s">
        <v>41</v>
      </c>
      <c r="E172" s="84"/>
      <c r="F172" s="176">
        <f>+RESIDENTIAL!$F$47</f>
        <v>0.25</v>
      </c>
      <c r="G172" s="155">
        <v>1</v>
      </c>
      <c r="H172" s="76">
        <f t="shared" si="58"/>
        <v>0.25</v>
      </c>
      <c r="I172" s="82"/>
      <c r="J172" s="176">
        <f>+RESIDENTIAL!$F$47</f>
        <v>0.25</v>
      </c>
      <c r="K172" s="155">
        <v>1</v>
      </c>
      <c r="L172" s="76">
        <f t="shared" si="59"/>
        <v>0.25</v>
      </c>
      <c r="M172" s="82"/>
      <c r="N172" s="81">
        <f t="shared" ref="N172:N179" si="61">L172-H172</f>
        <v>0</v>
      </c>
      <c r="O172" s="102">
        <f t="shared" ref="O172:O179" si="62">IF(OR(H172=0,L172=0),"",(N172/H172))</f>
        <v>0</v>
      </c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5"/>
      <c r="AT172" s="185"/>
      <c r="AU172" s="185"/>
      <c r="AV172" s="185"/>
      <c r="AW172" s="185"/>
      <c r="AX172" s="185"/>
    </row>
    <row r="173" spans="2:50" x14ac:dyDescent="0.3">
      <c r="B173" s="86" t="s">
        <v>9</v>
      </c>
      <c r="C173" s="53"/>
      <c r="D173" s="85" t="s">
        <v>7</v>
      </c>
      <c r="E173" s="84"/>
      <c r="F173" s="78">
        <f>+RESIDENTIAL!$F$48</f>
        <v>6.5000000000000002E-2</v>
      </c>
      <c r="G173" s="156">
        <f>0.65*$F140</f>
        <v>1300</v>
      </c>
      <c r="H173" s="76">
        <f t="shared" si="58"/>
        <v>84.5</v>
      </c>
      <c r="I173" s="82"/>
      <c r="J173" s="78">
        <f>+RESIDENTIAL!$F$48</f>
        <v>6.5000000000000002E-2</v>
      </c>
      <c r="K173" s="156">
        <f>0.65*$F140</f>
        <v>1300</v>
      </c>
      <c r="L173" s="76">
        <f t="shared" si="59"/>
        <v>84.5</v>
      </c>
      <c r="M173" s="82"/>
      <c r="N173" s="81">
        <f t="shared" si="61"/>
        <v>0</v>
      </c>
      <c r="O173" s="102">
        <f t="shared" si="62"/>
        <v>0</v>
      </c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5"/>
      <c r="AV173" s="185"/>
      <c r="AW173" s="185"/>
      <c r="AX173" s="185"/>
    </row>
    <row r="174" spans="2:50" x14ac:dyDescent="0.3">
      <c r="B174" s="86" t="s">
        <v>8</v>
      </c>
      <c r="C174" s="53"/>
      <c r="D174" s="85" t="s">
        <v>7</v>
      </c>
      <c r="E174" s="84"/>
      <c r="F174" s="78">
        <f>+RESIDENTIAL!$F$49</f>
        <v>9.4E-2</v>
      </c>
      <c r="G174" s="156">
        <f>0.17*$F140</f>
        <v>340</v>
      </c>
      <c r="H174" s="76">
        <f t="shared" si="58"/>
        <v>31.96</v>
      </c>
      <c r="I174" s="82"/>
      <c r="J174" s="78">
        <f>+RESIDENTIAL!$F$49</f>
        <v>9.4E-2</v>
      </c>
      <c r="K174" s="156">
        <f>0.17*$F140</f>
        <v>340</v>
      </c>
      <c r="L174" s="76">
        <f t="shared" si="59"/>
        <v>31.96</v>
      </c>
      <c r="M174" s="82"/>
      <c r="N174" s="81">
        <f t="shared" si="61"/>
        <v>0</v>
      </c>
      <c r="O174" s="102">
        <f t="shared" si="62"/>
        <v>0</v>
      </c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</row>
    <row r="175" spans="2:50" x14ac:dyDescent="0.3">
      <c r="B175" s="2" t="s">
        <v>6</v>
      </c>
      <c r="C175" s="53"/>
      <c r="D175" s="85" t="s">
        <v>7</v>
      </c>
      <c r="E175" s="84"/>
      <c r="F175" s="78">
        <f>+RESIDENTIAL!$F$50</f>
        <v>0.13200000000000001</v>
      </c>
      <c r="G175" s="156">
        <f>0.18*$F140</f>
        <v>360</v>
      </c>
      <c r="H175" s="76">
        <f t="shared" si="58"/>
        <v>47.52</v>
      </c>
      <c r="I175" s="82"/>
      <c r="J175" s="78">
        <f>+RESIDENTIAL!$F$50</f>
        <v>0.13200000000000001</v>
      </c>
      <c r="K175" s="156">
        <f>0.18*$F140</f>
        <v>360</v>
      </c>
      <c r="L175" s="76">
        <f t="shared" si="59"/>
        <v>47.52</v>
      </c>
      <c r="M175" s="82"/>
      <c r="N175" s="81">
        <f t="shared" si="61"/>
        <v>0</v>
      </c>
      <c r="O175" s="102">
        <f t="shared" si="62"/>
        <v>0</v>
      </c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5"/>
      <c r="AT175" s="185"/>
      <c r="AU175" s="185"/>
      <c r="AV175" s="185"/>
      <c r="AW175" s="185"/>
      <c r="AX175" s="185"/>
    </row>
    <row r="176" spans="2:50" x14ac:dyDescent="0.3">
      <c r="B176" s="80" t="s">
        <v>5</v>
      </c>
      <c r="C176" s="24"/>
      <c r="D176" s="85" t="s">
        <v>7</v>
      </c>
      <c r="E176" s="79"/>
      <c r="F176" s="78">
        <f>+RESIDENTIAL!$F$51</f>
        <v>7.6999999999999999E-2</v>
      </c>
      <c r="G176" s="156">
        <f>IF(AND($T$1=1, $F140&gt;=600), 600, IF(AND($T$1=1, AND($F140&lt;600, $F140&gt;=0)), $F140, IF(AND($T$1=2, $F140&gt;=1000), 1000, IF(AND($T$1=2, AND($F140&lt;1000, $F140&gt;=0)), $F140))))</f>
        <v>600</v>
      </c>
      <c r="H176" s="76">
        <f t="shared" si="58"/>
        <v>46.2</v>
      </c>
      <c r="I176" s="75"/>
      <c r="J176" s="78">
        <f>+RESIDENTIAL!$F$51</f>
        <v>7.6999999999999999E-2</v>
      </c>
      <c r="K176" s="156">
        <f>IF(AND($T$1=1, $F140&gt;=600), 600, IF(AND($T$1=1, AND($F140&lt;600, $F140&gt;=0)), $F140, IF(AND($T$1=2, $F140&gt;=1000), 1000, IF(AND($T$1=2, AND($F140&lt;1000, $F140&gt;=0)), $F140))))</f>
        <v>600</v>
      </c>
      <c r="L176" s="76">
        <f t="shared" si="59"/>
        <v>46.2</v>
      </c>
      <c r="M176" s="75"/>
      <c r="N176" s="74">
        <f t="shared" si="61"/>
        <v>0</v>
      </c>
      <c r="O176" s="102">
        <f t="shared" si="62"/>
        <v>0</v>
      </c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5"/>
      <c r="AT176" s="185"/>
      <c r="AU176" s="185"/>
      <c r="AV176" s="185"/>
      <c r="AW176" s="185"/>
      <c r="AX176" s="185"/>
    </row>
    <row r="177" spans="2:50" x14ac:dyDescent="0.3">
      <c r="B177" s="80" t="s">
        <v>4</v>
      </c>
      <c r="C177" s="24"/>
      <c r="D177" s="85" t="s">
        <v>7</v>
      </c>
      <c r="E177" s="79"/>
      <c r="F177" s="78">
        <f>+RESIDENTIAL!$F$52</f>
        <v>8.8999999999999996E-2</v>
      </c>
      <c r="G177" s="156">
        <f>IF(AND($T$1=1, $F140&gt;=600), $F140-600, IF(AND($T$1=1, AND($F140&lt;600, $F140&gt;=0)), 0, IF(AND($T$1=2, $F140&gt;=1000), $F140-1000, IF(AND($T$1=2, AND($F140&lt;1000, $F140&gt;=0)), 0))))</f>
        <v>1400</v>
      </c>
      <c r="H177" s="76">
        <f t="shared" si="58"/>
        <v>124.6</v>
      </c>
      <c r="I177" s="75"/>
      <c r="J177" s="78">
        <f>+RESIDENTIAL!$F$52</f>
        <v>8.8999999999999996E-2</v>
      </c>
      <c r="K177" s="156">
        <f>IF(AND($T$1=1, $F140&gt;=600), $F140-600, IF(AND($T$1=1, AND($F140&lt;600, $F140&gt;=0)), 0, IF(AND($T$1=2, $F140&gt;=1000), $F140-1000, IF(AND($T$1=2, AND($F140&lt;1000, $F140&gt;=0)), 0))))</f>
        <v>1400</v>
      </c>
      <c r="L177" s="76">
        <f t="shared" si="59"/>
        <v>124.6</v>
      </c>
      <c r="M177" s="75"/>
      <c r="N177" s="74">
        <f t="shared" si="61"/>
        <v>0</v>
      </c>
      <c r="O177" s="102">
        <f t="shared" si="62"/>
        <v>0</v>
      </c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5"/>
      <c r="AT177" s="185"/>
      <c r="AU177" s="185"/>
      <c r="AV177" s="185"/>
      <c r="AW177" s="185"/>
      <c r="AX177" s="185"/>
    </row>
    <row r="178" spans="2:50" x14ac:dyDescent="0.3">
      <c r="B178" s="183" t="s">
        <v>63</v>
      </c>
      <c r="C178" s="24"/>
      <c r="D178" s="85" t="s">
        <v>7</v>
      </c>
      <c r="E178" s="79"/>
      <c r="F178" s="78">
        <f>+RESIDENTIAL!$F$54</f>
        <v>0.1164</v>
      </c>
      <c r="G178" s="77"/>
      <c r="H178" s="76">
        <f t="shared" si="58"/>
        <v>0</v>
      </c>
      <c r="I178" s="75"/>
      <c r="J178" s="78">
        <f>+RESIDENTIAL!$F$53</f>
        <v>0.1164</v>
      </c>
      <c r="K178" s="77"/>
      <c r="L178" s="76">
        <f t="shared" si="59"/>
        <v>0</v>
      </c>
      <c r="M178" s="75"/>
      <c r="N178" s="74">
        <f t="shared" si="61"/>
        <v>0</v>
      </c>
      <c r="O178" s="102" t="str">
        <f t="shared" si="62"/>
        <v/>
      </c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85"/>
      <c r="AT178" s="185"/>
      <c r="AU178" s="185"/>
      <c r="AV178" s="185"/>
      <c r="AW178" s="185"/>
      <c r="AX178" s="185"/>
    </row>
    <row r="179" spans="2:50" ht="15" thickBot="1" x14ac:dyDescent="0.35">
      <c r="B179" s="183" t="s">
        <v>64</v>
      </c>
      <c r="C179" s="24"/>
      <c r="D179" s="85" t="s">
        <v>7</v>
      </c>
      <c r="E179" s="79"/>
      <c r="F179" s="78">
        <f>+RESIDENTIAL!$F$54</f>
        <v>0.1164</v>
      </c>
      <c r="G179" s="77"/>
      <c r="H179" s="76">
        <f t="shared" si="58"/>
        <v>0</v>
      </c>
      <c r="I179" s="75"/>
      <c r="J179" s="78">
        <f>+RESIDENTIAL!$F$54</f>
        <v>0.1164</v>
      </c>
      <c r="K179" s="77"/>
      <c r="L179" s="76">
        <f t="shared" si="59"/>
        <v>0</v>
      </c>
      <c r="M179" s="75"/>
      <c r="N179" s="74">
        <f t="shared" si="61"/>
        <v>0</v>
      </c>
      <c r="O179" s="102" t="str">
        <f t="shared" si="62"/>
        <v/>
      </c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  <c r="AR179" s="185"/>
      <c r="AS179" s="185"/>
      <c r="AT179" s="185"/>
      <c r="AU179" s="185"/>
      <c r="AV179" s="185"/>
      <c r="AW179" s="185"/>
      <c r="AX179" s="185"/>
    </row>
    <row r="180" spans="2:50" ht="15" thickBot="1" x14ac:dyDescent="0.35">
      <c r="B180" s="73"/>
      <c r="C180" s="71"/>
      <c r="D180" s="72"/>
      <c r="E180" s="71"/>
      <c r="F180" s="42"/>
      <c r="G180" s="70"/>
      <c r="H180" s="40"/>
      <c r="I180" s="68"/>
      <c r="J180" s="42"/>
      <c r="K180" s="69"/>
      <c r="L180" s="40"/>
      <c r="M180" s="68"/>
      <c r="N180" s="67"/>
      <c r="O180" s="7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5"/>
      <c r="AS180" s="185"/>
      <c r="AT180" s="185"/>
      <c r="AU180" s="185"/>
      <c r="AV180" s="185"/>
      <c r="AW180" s="185"/>
      <c r="AX180" s="185"/>
    </row>
    <row r="181" spans="2:50" x14ac:dyDescent="0.3">
      <c r="B181" s="66" t="s">
        <v>3</v>
      </c>
      <c r="C181" s="53"/>
      <c r="D181" s="53"/>
      <c r="E181" s="53"/>
      <c r="F181" s="65"/>
      <c r="G181" s="64"/>
      <c r="H181" s="61">
        <f>SUM(H169:H175,H168)</f>
        <v>296.21001600000005</v>
      </c>
      <c r="I181" s="63"/>
      <c r="J181" s="62"/>
      <c r="K181" s="62"/>
      <c r="L181" s="146">
        <f>SUM(L169:L175,L168)</f>
        <v>316.18499200000008</v>
      </c>
      <c r="M181" s="60"/>
      <c r="N181" s="199">
        <f>L181-H181</f>
        <v>19.974976000000026</v>
      </c>
      <c r="O181" s="200">
        <f t="shared" ref="O181:O184" si="63">IF(OR(H181=0,L181=0),"",(N181/H181))</f>
        <v>6.7435180854924309E-2</v>
      </c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5"/>
      <c r="AS181" s="185"/>
      <c r="AT181" s="185"/>
      <c r="AU181" s="185"/>
      <c r="AV181" s="185"/>
      <c r="AW181" s="185"/>
      <c r="AX181" s="185"/>
    </row>
    <row r="182" spans="2:50" x14ac:dyDescent="0.3">
      <c r="B182" s="66" t="s">
        <v>65</v>
      </c>
      <c r="C182" s="53"/>
      <c r="D182" s="53"/>
      <c r="E182" s="53"/>
      <c r="F182" s="56">
        <v>-0.08</v>
      </c>
      <c r="G182" s="64"/>
      <c r="H182" s="55">
        <f>+H181*F182</f>
        <v>-23.696801280000006</v>
      </c>
      <c r="I182" s="63"/>
      <c r="J182" s="56">
        <v>-0.08</v>
      </c>
      <c r="K182" s="64"/>
      <c r="L182" s="54">
        <f>+L181*J182</f>
        <v>-25.294799360000006</v>
      </c>
      <c r="M182" s="60"/>
      <c r="N182" s="54">
        <f>L182-H182</f>
        <v>-1.59799808</v>
      </c>
      <c r="O182" s="221">
        <f t="shared" si="63"/>
        <v>6.7435180854924212E-2</v>
      </c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5"/>
      <c r="AT182" s="185"/>
      <c r="AU182" s="185"/>
      <c r="AV182" s="185"/>
      <c r="AW182" s="185"/>
      <c r="AX182" s="185"/>
    </row>
    <row r="183" spans="2:50" x14ac:dyDescent="0.3">
      <c r="B183" s="58" t="s">
        <v>1</v>
      </c>
      <c r="C183" s="53"/>
      <c r="D183" s="53"/>
      <c r="E183" s="53"/>
      <c r="F183" s="57">
        <v>0.13</v>
      </c>
      <c r="G183" s="52"/>
      <c r="H183" s="55">
        <f>H181*F183</f>
        <v>38.507302080000009</v>
      </c>
      <c r="I183" s="51"/>
      <c r="J183" s="56">
        <v>0.13</v>
      </c>
      <c r="K183" s="51"/>
      <c r="L183" s="54">
        <f>L181*J183</f>
        <v>41.104048960000014</v>
      </c>
      <c r="M183" s="50"/>
      <c r="N183" s="54">
        <f>L183-H183</f>
        <v>2.5967468800000049</v>
      </c>
      <c r="O183" s="221">
        <f t="shared" si="63"/>
        <v>6.7435180854924337E-2</v>
      </c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5"/>
      <c r="AT183" s="185"/>
      <c r="AU183" s="185"/>
      <c r="AV183" s="185"/>
      <c r="AW183" s="185"/>
      <c r="AX183" s="185"/>
    </row>
    <row r="184" spans="2:50" ht="15" thickBot="1" x14ac:dyDescent="0.35">
      <c r="B184" s="347" t="s">
        <v>66</v>
      </c>
      <c r="C184" s="347"/>
      <c r="D184" s="347"/>
      <c r="E184" s="49"/>
      <c r="F184" s="48"/>
      <c r="G184" s="47"/>
      <c r="H184" s="46">
        <f>SUM(H181:H183)</f>
        <v>311.02051680000005</v>
      </c>
      <c r="I184" s="45"/>
      <c r="J184" s="45"/>
      <c r="K184" s="45"/>
      <c r="L184" s="188">
        <f>SUM(L181:L183)</f>
        <v>331.99424160000007</v>
      </c>
      <c r="M184" s="44"/>
      <c r="N184" s="43">
        <f>L184-H184</f>
        <v>20.973724800000014</v>
      </c>
      <c r="O184" s="222">
        <f t="shared" si="63"/>
        <v>6.7435180854924268E-2</v>
      </c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5"/>
      <c r="AT184" s="185"/>
      <c r="AU184" s="185"/>
      <c r="AV184" s="185"/>
      <c r="AW184" s="185"/>
      <c r="AX184" s="185"/>
    </row>
    <row r="185" spans="2:50" ht="15" thickBot="1" x14ac:dyDescent="0.35">
      <c r="B185" s="18"/>
      <c r="C185" s="16"/>
      <c r="D185" s="17"/>
      <c r="E185" s="16"/>
      <c r="F185" s="42"/>
      <c r="G185" s="11"/>
      <c r="H185" s="40"/>
      <c r="I185" s="9"/>
      <c r="J185" s="42"/>
      <c r="K185" s="41"/>
      <c r="L185" s="40"/>
      <c r="M185" s="9"/>
      <c r="N185" s="39"/>
      <c r="O185" s="7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  <c r="AR185" s="185"/>
      <c r="AS185" s="185"/>
      <c r="AT185" s="185"/>
      <c r="AU185" s="185"/>
      <c r="AV185" s="185"/>
      <c r="AW185" s="185"/>
      <c r="AX185" s="185"/>
    </row>
    <row r="186" spans="2:50" x14ac:dyDescent="0.3">
      <c r="B186" s="38" t="s">
        <v>2</v>
      </c>
      <c r="C186" s="24"/>
      <c r="D186" s="24"/>
      <c r="E186" s="24"/>
      <c r="F186" s="37"/>
      <c r="G186" s="29"/>
      <c r="H186" s="34">
        <f>SUM(H176:H177,H168,H169:H172)</f>
        <v>303.0300160000001</v>
      </c>
      <c r="I186" s="36"/>
      <c r="J186" s="35"/>
      <c r="K186" s="35"/>
      <c r="L186" s="147">
        <f>SUM(L176:L177,L168,L169:L172)</f>
        <v>323.00499200000013</v>
      </c>
      <c r="M186" s="33"/>
      <c r="N186" s="32">
        <f>L186-H186</f>
        <v>19.974976000000026</v>
      </c>
      <c r="O186" s="234">
        <f t="shared" ref="O186:O189" si="64">IF(OR(H186=0,L186=0),"",(N186/H186))</f>
        <v>6.5917483237040192E-2</v>
      </c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5"/>
      <c r="AT186" s="185"/>
      <c r="AU186" s="185"/>
      <c r="AV186" s="185"/>
      <c r="AW186" s="185"/>
      <c r="AX186" s="185"/>
    </row>
    <row r="187" spans="2:50" x14ac:dyDescent="0.3">
      <c r="B187" s="66" t="s">
        <v>65</v>
      </c>
      <c r="C187" s="53"/>
      <c r="D187" s="53"/>
      <c r="E187" s="53"/>
      <c r="F187" s="56">
        <v>-0.08</v>
      </c>
      <c r="G187" s="64"/>
      <c r="H187" s="55">
        <f>+H186*F187</f>
        <v>-24.24240128000001</v>
      </c>
      <c r="I187" s="63"/>
      <c r="J187" s="56">
        <v>-0.08</v>
      </c>
      <c r="K187" s="64"/>
      <c r="L187" s="54">
        <f>+L186*J187</f>
        <v>-25.84039936000001</v>
      </c>
      <c r="M187" s="60"/>
      <c r="N187" s="25">
        <f>L187-H187</f>
        <v>-1.59799808</v>
      </c>
      <c r="O187" s="221">
        <f t="shared" si="64"/>
        <v>6.5917483237040095E-2</v>
      </c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5"/>
      <c r="AT187" s="185"/>
      <c r="AU187" s="185"/>
      <c r="AV187" s="185"/>
      <c r="AW187" s="185"/>
      <c r="AX187" s="185"/>
    </row>
    <row r="188" spans="2:50" x14ac:dyDescent="0.3">
      <c r="B188" s="31" t="s">
        <v>1</v>
      </c>
      <c r="C188" s="24"/>
      <c r="D188" s="24"/>
      <c r="E188" s="24"/>
      <c r="F188" s="30">
        <v>0.13</v>
      </c>
      <c r="G188" s="29"/>
      <c r="H188" s="26">
        <f>H186*F188</f>
        <v>39.393902080000018</v>
      </c>
      <c r="I188" s="23"/>
      <c r="J188" s="28">
        <v>0.13</v>
      </c>
      <c r="K188" s="27"/>
      <c r="L188" s="25">
        <f>L186*J188</f>
        <v>41.990648960000016</v>
      </c>
      <c r="M188" s="22"/>
      <c r="N188" s="25">
        <f>L188-H188</f>
        <v>2.5967468799999978</v>
      </c>
      <c r="O188" s="221">
        <f t="shared" si="64"/>
        <v>6.5917483237040039E-2</v>
      </c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5"/>
      <c r="AT188" s="185"/>
      <c r="AU188" s="185"/>
      <c r="AV188" s="185"/>
      <c r="AW188" s="185"/>
      <c r="AX188" s="185"/>
    </row>
    <row r="189" spans="2:50" ht="15" thickBot="1" x14ac:dyDescent="0.35">
      <c r="B189" s="361" t="s">
        <v>67</v>
      </c>
      <c r="C189" s="361"/>
      <c r="D189" s="361"/>
      <c r="E189" s="21"/>
      <c r="F189" s="20"/>
      <c r="G189" s="19"/>
      <c r="H189" s="46">
        <f>SUM(H186:H188)</f>
        <v>318.18151680000011</v>
      </c>
      <c r="I189" s="45"/>
      <c r="J189" s="45"/>
      <c r="K189" s="45"/>
      <c r="L189" s="188">
        <f>SUM(L186:L188)</f>
        <v>339.15524160000018</v>
      </c>
      <c r="M189" s="44"/>
      <c r="N189" s="43">
        <f>L189-H189</f>
        <v>20.97372480000007</v>
      </c>
      <c r="O189" s="222">
        <f t="shared" si="64"/>
        <v>6.5917483237040317E-2</v>
      </c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5"/>
      <c r="AT189" s="185"/>
      <c r="AU189" s="185"/>
      <c r="AV189" s="185"/>
      <c r="AW189" s="185"/>
      <c r="AX189" s="185"/>
    </row>
    <row r="190" spans="2:50" ht="15" thickBot="1" x14ac:dyDescent="0.35">
      <c r="B190" s="18"/>
      <c r="C190" s="16"/>
      <c r="D190" s="17"/>
      <c r="E190" s="16"/>
      <c r="F190" s="12"/>
      <c r="G190" s="15"/>
      <c r="H190" s="14"/>
      <c r="I190" s="13"/>
      <c r="J190" s="12"/>
      <c r="K190" s="11"/>
      <c r="L190" s="10"/>
      <c r="M190" s="9"/>
      <c r="N190" s="8"/>
      <c r="O190" s="7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5"/>
      <c r="AT190" s="185"/>
      <c r="AU190" s="185"/>
      <c r="AV190" s="185"/>
      <c r="AW190" s="185"/>
      <c r="AX190" s="185"/>
    </row>
    <row r="191" spans="2:5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5"/>
      <c r="M191" s="1"/>
      <c r="N191" s="1"/>
      <c r="O191" s="1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5"/>
      <c r="AT191" s="185"/>
      <c r="AU191" s="185"/>
      <c r="AV191" s="185"/>
      <c r="AW191" s="185"/>
      <c r="AX191" s="185"/>
    </row>
    <row r="192" spans="2:50" x14ac:dyDescent="0.3">
      <c r="B192" s="4" t="s">
        <v>0</v>
      </c>
      <c r="C192" s="1"/>
      <c r="D192" s="1"/>
      <c r="E192" s="1"/>
      <c r="F192" s="3">
        <v>3.7600000000000001E-2</v>
      </c>
      <c r="G192" s="1"/>
      <c r="H192" s="1"/>
      <c r="I192" s="1"/>
      <c r="J192" s="3">
        <v>3.7600000000000001E-2</v>
      </c>
      <c r="K192" s="1"/>
      <c r="L192" s="1"/>
      <c r="M192" s="1"/>
      <c r="N192" s="1"/>
      <c r="O192" s="1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</row>
    <row r="193" spans="2:50" x14ac:dyDescent="0.3"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5"/>
      <c r="AT193" s="185"/>
      <c r="AU193" s="185"/>
      <c r="AV193" s="185"/>
      <c r="AW193" s="185"/>
      <c r="AX193" s="185"/>
    </row>
    <row r="194" spans="2:50" ht="17.399999999999999" x14ac:dyDescent="0.3">
      <c r="B194" s="348" t="s">
        <v>34</v>
      </c>
      <c r="C194" s="348"/>
      <c r="D194" s="348"/>
      <c r="E194" s="348"/>
      <c r="F194" s="348"/>
      <c r="G194" s="348"/>
      <c r="H194" s="348"/>
      <c r="I194" s="348"/>
      <c r="J194" s="348"/>
      <c r="K194" s="348"/>
      <c r="L194" s="348"/>
      <c r="M194" s="348"/>
      <c r="N194" s="348"/>
      <c r="O194" s="348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5"/>
      <c r="AV194" s="185"/>
      <c r="AW194" s="185"/>
      <c r="AX194" s="185"/>
    </row>
    <row r="195" spans="2:50" ht="17.399999999999999" x14ac:dyDescent="0.3">
      <c r="B195" s="348" t="s">
        <v>33</v>
      </c>
      <c r="C195" s="348"/>
      <c r="D195" s="348"/>
      <c r="E195" s="348"/>
      <c r="F195" s="348"/>
      <c r="G195" s="348"/>
      <c r="H195" s="348"/>
      <c r="I195" s="348"/>
      <c r="J195" s="348"/>
      <c r="K195" s="348"/>
      <c r="L195" s="348"/>
      <c r="M195" s="348"/>
      <c r="N195" s="348"/>
      <c r="O195" s="348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5"/>
      <c r="AT195" s="185"/>
      <c r="AU195" s="185"/>
      <c r="AV195" s="185"/>
      <c r="AW195" s="185"/>
      <c r="AX195" s="185"/>
    </row>
    <row r="196" spans="2:50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39"/>
      <c r="M196" s="239"/>
      <c r="N196" s="239"/>
      <c r="O196" s="239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</row>
    <row r="197" spans="2:50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39"/>
      <c r="M197" s="239"/>
      <c r="N197" s="239"/>
      <c r="O197" s="239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</row>
    <row r="198" spans="2:50" ht="15.6" x14ac:dyDescent="0.3">
      <c r="B198" s="128" t="s">
        <v>32</v>
      </c>
      <c r="C198" s="1"/>
      <c r="D198" s="349" t="s">
        <v>55</v>
      </c>
      <c r="E198" s="349"/>
      <c r="F198" s="349"/>
      <c r="G198" s="349"/>
      <c r="H198" s="349"/>
      <c r="I198" s="349"/>
      <c r="J198" s="349"/>
      <c r="K198" s="349"/>
      <c r="L198" s="349"/>
      <c r="M198" s="349"/>
      <c r="N198" s="349"/>
      <c r="O198" s="349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5"/>
      <c r="AV198" s="185"/>
      <c r="AW198" s="185"/>
      <c r="AX198" s="185"/>
    </row>
    <row r="199" spans="2:50" ht="15.6" x14ac:dyDescent="0.3">
      <c r="B199" s="126"/>
      <c r="C199" s="1"/>
      <c r="D199" s="125"/>
      <c r="E199" s="125"/>
      <c r="F199" s="125"/>
      <c r="G199" s="228"/>
      <c r="H199" s="228"/>
      <c r="I199" s="228"/>
      <c r="J199" s="228"/>
      <c r="K199" s="228"/>
      <c r="L199" s="228"/>
      <c r="M199" s="228"/>
      <c r="N199" s="228"/>
      <c r="O199" s="228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  <c r="AR199" s="185"/>
      <c r="AS199" s="185"/>
      <c r="AT199" s="185"/>
      <c r="AU199" s="185"/>
      <c r="AV199" s="185"/>
      <c r="AW199" s="185"/>
      <c r="AX199" s="185"/>
    </row>
    <row r="200" spans="2:50" ht="15.6" x14ac:dyDescent="0.3">
      <c r="B200" s="128" t="s">
        <v>31</v>
      </c>
      <c r="C200" s="1"/>
      <c r="D200" s="127" t="s">
        <v>30</v>
      </c>
      <c r="E200" s="125"/>
      <c r="F200" s="194" t="s">
        <v>94</v>
      </c>
      <c r="G200" s="228"/>
      <c r="H200" s="229"/>
      <c r="I200" s="228"/>
      <c r="J200" s="224"/>
      <c r="K200" s="228"/>
      <c r="L200" s="229"/>
      <c r="M200" s="228"/>
      <c r="N200" s="230"/>
      <c r="O200" s="231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185"/>
      <c r="AT200" s="185"/>
      <c r="AU200" s="185"/>
      <c r="AV200" s="185"/>
      <c r="AW200" s="185"/>
      <c r="AX200" s="185"/>
    </row>
    <row r="201" spans="2:50" ht="15.6" x14ac:dyDescent="0.3">
      <c r="B201" s="126"/>
      <c r="C201" s="1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85"/>
      <c r="AV201" s="185"/>
      <c r="AW201" s="185"/>
      <c r="AX201" s="185"/>
    </row>
    <row r="202" spans="2:50" x14ac:dyDescent="0.3">
      <c r="B202" s="2"/>
      <c r="C202" s="1"/>
      <c r="D202" s="4" t="s">
        <v>29</v>
      </c>
      <c r="E202" s="4"/>
      <c r="F202" s="124">
        <f>+F79</f>
        <v>2800</v>
      </c>
      <c r="G202" s="4" t="s">
        <v>28</v>
      </c>
      <c r="H202" s="1"/>
      <c r="I202" s="1"/>
      <c r="J202" s="1"/>
      <c r="K202" s="1"/>
      <c r="L202" s="1"/>
      <c r="M202" s="1"/>
      <c r="N202" s="1"/>
      <c r="O202" s="1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  <c r="AR202" s="185"/>
      <c r="AS202" s="185"/>
      <c r="AT202" s="185"/>
      <c r="AU202" s="185"/>
      <c r="AV202" s="185"/>
      <c r="AW202" s="185"/>
      <c r="AX202" s="185"/>
    </row>
    <row r="203" spans="2:50" x14ac:dyDescent="0.3">
      <c r="B203" s="2"/>
      <c r="C203" s="1"/>
      <c r="D203" s="1"/>
      <c r="E203" s="1"/>
      <c r="F203" s="1"/>
      <c r="G203" s="1"/>
      <c r="H203" s="5"/>
      <c r="I203" s="1"/>
      <c r="J203" s="1"/>
      <c r="K203" s="1"/>
      <c r="L203" s="1"/>
      <c r="M203" s="1"/>
      <c r="N203" s="1"/>
      <c r="O203" s="1"/>
    </row>
    <row r="204" spans="2:50" x14ac:dyDescent="0.3">
      <c r="B204" s="2"/>
      <c r="C204" s="1"/>
      <c r="D204" s="123"/>
      <c r="E204" s="123"/>
      <c r="F204" s="350" t="s">
        <v>87</v>
      </c>
      <c r="G204" s="351"/>
      <c r="H204" s="352"/>
      <c r="I204" s="1"/>
      <c r="J204" s="353" t="s">
        <v>93</v>
      </c>
      <c r="K204" s="354"/>
      <c r="L204" s="355"/>
      <c r="M204" s="1"/>
      <c r="N204" s="350" t="s">
        <v>27</v>
      </c>
      <c r="O204" s="352"/>
    </row>
    <row r="205" spans="2:50" x14ac:dyDescent="0.3">
      <c r="B205" s="2"/>
      <c r="C205" s="1"/>
      <c r="D205" s="341" t="s">
        <v>26</v>
      </c>
      <c r="E205" s="119"/>
      <c r="F205" s="122" t="s">
        <v>25</v>
      </c>
      <c r="G205" s="122" t="s">
        <v>24</v>
      </c>
      <c r="H205" s="120" t="s">
        <v>23</v>
      </c>
      <c r="I205" s="1"/>
      <c r="J205" s="122" t="s">
        <v>25</v>
      </c>
      <c r="K205" s="121" t="s">
        <v>24</v>
      </c>
      <c r="L205" s="120" t="s">
        <v>23</v>
      </c>
      <c r="M205" s="1"/>
      <c r="N205" s="343" t="s">
        <v>22</v>
      </c>
      <c r="O205" s="345" t="s">
        <v>21</v>
      </c>
    </row>
    <row r="206" spans="2:50" x14ac:dyDescent="0.3">
      <c r="B206" s="2"/>
      <c r="C206" s="1"/>
      <c r="D206" s="342"/>
      <c r="E206" s="119"/>
      <c r="F206" s="118" t="s">
        <v>20</v>
      </c>
      <c r="G206" s="118"/>
      <c r="H206" s="117" t="s">
        <v>20</v>
      </c>
      <c r="I206" s="1"/>
      <c r="J206" s="118" t="s">
        <v>20</v>
      </c>
      <c r="K206" s="117"/>
      <c r="L206" s="117" t="s">
        <v>20</v>
      </c>
      <c r="M206" s="1"/>
      <c r="N206" s="344"/>
      <c r="O206" s="346"/>
    </row>
    <row r="207" spans="2:50" x14ac:dyDescent="0.3">
      <c r="B207" s="53" t="s">
        <v>57</v>
      </c>
      <c r="C207" s="53"/>
      <c r="D207" s="85" t="s">
        <v>41</v>
      </c>
      <c r="E207" s="84"/>
      <c r="F207" s="139">
        <v>34.450000000000003</v>
      </c>
      <c r="G207" s="88">
        <v>1</v>
      </c>
      <c r="H207" s="103">
        <f t="shared" ref="H207:H219" si="65">G207*F207</f>
        <v>34.450000000000003</v>
      </c>
      <c r="I207" s="82"/>
      <c r="J207" s="139">
        <f>+'[3]2019 Dx, Tx, Rate Riders'!$B$7</f>
        <v>35.799999999999997</v>
      </c>
      <c r="K207" s="87">
        <v>1</v>
      </c>
      <c r="L207" s="103">
        <f t="shared" ref="L207:L219" si="66">K207*J207</f>
        <v>35.799999999999997</v>
      </c>
      <c r="M207" s="82"/>
      <c r="N207" s="81">
        <f t="shared" ref="N207:N232" si="67">L207-H207</f>
        <v>1.3499999999999943</v>
      </c>
      <c r="O207" s="102">
        <f>IF(OR(H207=0,L207=0),"",(N207/H207))</f>
        <v>3.9187227866472982E-2</v>
      </c>
    </row>
    <row r="208" spans="2:50" x14ac:dyDescent="0.3">
      <c r="B208" s="84" t="s">
        <v>79</v>
      </c>
      <c r="C208" s="84"/>
      <c r="D208" s="85" t="s">
        <v>41</v>
      </c>
      <c r="E208" s="84"/>
      <c r="F208" s="139">
        <v>0.79</v>
      </c>
      <c r="G208" s="88">
        <v>1</v>
      </c>
      <c r="H208" s="103">
        <f t="shared" si="65"/>
        <v>0.79</v>
      </c>
      <c r="I208" s="105"/>
      <c r="J208" s="317">
        <v>0.79</v>
      </c>
      <c r="K208" s="87">
        <v>1</v>
      </c>
      <c r="L208" s="178">
        <f t="shared" si="66"/>
        <v>0.79</v>
      </c>
      <c r="M208" s="105"/>
      <c r="N208" s="81">
        <f t="shared" si="67"/>
        <v>0</v>
      </c>
      <c r="O208" s="102">
        <f t="shared" ref="O208:O219" si="68">IF(OR(H208=0,L208=0),"",(N208/H208))</f>
        <v>0</v>
      </c>
    </row>
    <row r="209" spans="2:15" x14ac:dyDescent="0.3">
      <c r="B209" s="84" t="s">
        <v>80</v>
      </c>
      <c r="C209" s="84"/>
      <c r="D209" s="85" t="s">
        <v>41</v>
      </c>
      <c r="E209" s="84"/>
      <c r="F209" s="139">
        <v>0.25</v>
      </c>
      <c r="G209" s="88">
        <v>1</v>
      </c>
      <c r="H209" s="103">
        <f t="shared" si="65"/>
        <v>0.25</v>
      </c>
      <c r="I209" s="105"/>
      <c r="J209" s="317">
        <v>0.25</v>
      </c>
      <c r="K209" s="87">
        <v>1</v>
      </c>
      <c r="L209" s="178">
        <f t="shared" si="66"/>
        <v>0.25</v>
      </c>
      <c r="M209" s="105"/>
      <c r="N209" s="81">
        <f t="shared" si="67"/>
        <v>0</v>
      </c>
      <c r="O209" s="102">
        <f t="shared" si="68"/>
        <v>0</v>
      </c>
    </row>
    <row r="210" spans="2:15" x14ac:dyDescent="0.3">
      <c r="B210" s="177" t="s">
        <v>73</v>
      </c>
      <c r="C210" s="53"/>
      <c r="D210" s="85" t="s">
        <v>41</v>
      </c>
      <c r="E210" s="84"/>
      <c r="F210" s="139">
        <v>1.55</v>
      </c>
      <c r="G210" s="88">
        <v>1</v>
      </c>
      <c r="H210" s="103">
        <f t="shared" si="65"/>
        <v>1.55</v>
      </c>
      <c r="I210" s="82"/>
      <c r="J210" s="317">
        <v>1.55</v>
      </c>
      <c r="K210" s="87">
        <v>1</v>
      </c>
      <c r="L210" s="103">
        <f t="shared" si="66"/>
        <v>1.55</v>
      </c>
      <c r="M210" s="82"/>
      <c r="N210" s="81">
        <f t="shared" si="67"/>
        <v>0</v>
      </c>
      <c r="O210" s="102">
        <f t="shared" si="68"/>
        <v>0</v>
      </c>
    </row>
    <row r="211" spans="2:15" x14ac:dyDescent="0.3">
      <c r="B211" s="53" t="s">
        <v>19</v>
      </c>
      <c r="C211" s="53"/>
      <c r="D211" s="85" t="s">
        <v>7</v>
      </c>
      <c r="E211" s="84"/>
      <c r="F211" s="140">
        <v>3.1870000000000002E-2</v>
      </c>
      <c r="G211" s="155">
        <f>+$F$202</f>
        <v>2800</v>
      </c>
      <c r="H211" s="103">
        <f t="shared" si="65"/>
        <v>89.236000000000004</v>
      </c>
      <c r="I211" s="82"/>
      <c r="J211" s="140">
        <f>+'[3]2019 Dx, Tx, Rate Riders'!$C$7</f>
        <v>3.3119999999999997E-2</v>
      </c>
      <c r="K211" s="155">
        <f>+G211</f>
        <v>2800</v>
      </c>
      <c r="L211" s="103">
        <f t="shared" si="66"/>
        <v>92.73599999999999</v>
      </c>
      <c r="M211" s="82"/>
      <c r="N211" s="81">
        <f t="shared" si="67"/>
        <v>3.4999999999999858</v>
      </c>
      <c r="O211" s="102">
        <f t="shared" si="68"/>
        <v>3.9221838719799021E-2</v>
      </c>
    </row>
    <row r="212" spans="2:15" x14ac:dyDescent="0.3">
      <c r="B212" s="177" t="s">
        <v>74</v>
      </c>
      <c r="C212" s="53"/>
      <c r="D212" s="85" t="s">
        <v>7</v>
      </c>
      <c r="E212" s="84"/>
      <c r="F212" s="140">
        <v>-5.1000000000000004E-4</v>
      </c>
      <c r="G212" s="155">
        <f t="shared" ref="G212:G219" si="69">+$F$202</f>
        <v>2800</v>
      </c>
      <c r="H212" s="103">
        <f t="shared" si="65"/>
        <v>-1.4280000000000002</v>
      </c>
      <c r="I212" s="82"/>
      <c r="J212" s="325"/>
      <c r="K212" s="155">
        <f t="shared" ref="K212:K219" si="70">+G212</f>
        <v>2800</v>
      </c>
      <c r="L212" s="103">
        <f t="shared" si="66"/>
        <v>0</v>
      </c>
      <c r="M212" s="82"/>
      <c r="N212" s="81">
        <f t="shared" si="67"/>
        <v>1.4280000000000002</v>
      </c>
      <c r="O212" s="102" t="str">
        <f t="shared" si="68"/>
        <v/>
      </c>
    </row>
    <row r="213" spans="2:15" x14ac:dyDescent="0.3">
      <c r="B213" s="177" t="s">
        <v>75</v>
      </c>
      <c r="C213" s="53"/>
      <c r="D213" s="85" t="s">
        <v>7</v>
      </c>
      <c r="E213" s="84"/>
      <c r="F213" s="140">
        <v>-1.56E-3</v>
      </c>
      <c r="G213" s="155">
        <f t="shared" si="69"/>
        <v>2800</v>
      </c>
      <c r="H213" s="103">
        <f t="shared" si="65"/>
        <v>-4.3680000000000003</v>
      </c>
      <c r="I213" s="82"/>
      <c r="J213" s="325"/>
      <c r="K213" s="155">
        <f t="shared" si="70"/>
        <v>2800</v>
      </c>
      <c r="L213" s="103">
        <f t="shared" si="66"/>
        <v>0</v>
      </c>
      <c r="M213" s="82"/>
      <c r="N213" s="81">
        <f t="shared" si="67"/>
        <v>4.3680000000000003</v>
      </c>
      <c r="O213" s="102" t="str">
        <f t="shared" si="68"/>
        <v/>
      </c>
    </row>
    <row r="214" spans="2:15" x14ac:dyDescent="0.3">
      <c r="B214" s="177" t="s">
        <v>76</v>
      </c>
      <c r="C214" s="53"/>
      <c r="D214" s="85" t="s">
        <v>7</v>
      </c>
      <c r="E214" s="84"/>
      <c r="F214" s="140">
        <v>1.2999999999999999E-4</v>
      </c>
      <c r="G214" s="155">
        <f t="shared" si="69"/>
        <v>2800</v>
      </c>
      <c r="H214" s="103">
        <f t="shared" si="65"/>
        <v>0.36399999999999999</v>
      </c>
      <c r="I214" s="82"/>
      <c r="J214" s="325">
        <v>1.2999999999999999E-4</v>
      </c>
      <c r="K214" s="155">
        <f t="shared" si="70"/>
        <v>2800</v>
      </c>
      <c r="L214" s="103">
        <f t="shared" si="66"/>
        <v>0.36399999999999999</v>
      </c>
      <c r="M214" s="82"/>
      <c r="N214" s="81">
        <f t="shared" si="67"/>
        <v>0</v>
      </c>
      <c r="O214" s="102">
        <f t="shared" si="68"/>
        <v>0</v>
      </c>
    </row>
    <row r="215" spans="2:15" x14ac:dyDescent="0.3">
      <c r="B215" s="177" t="s">
        <v>77</v>
      </c>
      <c r="C215" s="53"/>
      <c r="D215" s="85" t="s">
        <v>7</v>
      </c>
      <c r="E215" s="84"/>
      <c r="F215" s="140">
        <v>3.0000000000000001E-5</v>
      </c>
      <c r="G215" s="155">
        <f t="shared" si="69"/>
        <v>2800</v>
      </c>
      <c r="H215" s="103">
        <f t="shared" si="65"/>
        <v>8.4000000000000005E-2</v>
      </c>
      <c r="I215" s="82"/>
      <c r="J215" s="325">
        <v>3.0000000000000001E-5</v>
      </c>
      <c r="K215" s="155">
        <f t="shared" si="70"/>
        <v>2800</v>
      </c>
      <c r="L215" s="103">
        <f t="shared" si="66"/>
        <v>8.4000000000000005E-2</v>
      </c>
      <c r="M215" s="82"/>
      <c r="N215" s="81">
        <f t="shared" si="67"/>
        <v>0</v>
      </c>
      <c r="O215" s="102">
        <f t="shared" si="68"/>
        <v>0</v>
      </c>
    </row>
    <row r="216" spans="2:15" x14ac:dyDescent="0.3">
      <c r="B216" s="177" t="s">
        <v>78</v>
      </c>
      <c r="C216" s="53"/>
      <c r="D216" s="85" t="s">
        <v>7</v>
      </c>
      <c r="E216" s="84"/>
      <c r="F216" s="140">
        <v>4.8999999999999998E-4</v>
      </c>
      <c r="G216" s="155">
        <f t="shared" si="69"/>
        <v>2800</v>
      </c>
      <c r="H216" s="103">
        <f t="shared" si="65"/>
        <v>1.3719999999999999</v>
      </c>
      <c r="I216" s="82"/>
      <c r="J216" s="325">
        <v>4.8999999999999998E-4</v>
      </c>
      <c r="K216" s="155">
        <f t="shared" si="70"/>
        <v>2800</v>
      </c>
      <c r="L216" s="103">
        <f t="shared" si="66"/>
        <v>1.3719999999999999</v>
      </c>
      <c r="M216" s="82"/>
      <c r="N216" s="81">
        <f t="shared" si="67"/>
        <v>0</v>
      </c>
      <c r="O216" s="102">
        <f t="shared" si="68"/>
        <v>0</v>
      </c>
    </row>
    <row r="217" spans="2:15" x14ac:dyDescent="0.3">
      <c r="B217" s="84" t="s">
        <v>79</v>
      </c>
      <c r="C217" s="84"/>
      <c r="D217" s="85" t="s">
        <v>7</v>
      </c>
      <c r="E217" s="84"/>
      <c r="F217" s="140">
        <v>7.6000000000000004E-4</v>
      </c>
      <c r="G217" s="155">
        <f t="shared" si="69"/>
        <v>2800</v>
      </c>
      <c r="H217" s="103">
        <f t="shared" si="65"/>
        <v>2.1280000000000001</v>
      </c>
      <c r="I217" s="105"/>
      <c r="J217" s="325">
        <v>7.6000000000000004E-4</v>
      </c>
      <c r="K217" s="155">
        <f t="shared" si="70"/>
        <v>2800</v>
      </c>
      <c r="L217" s="103">
        <f t="shared" si="66"/>
        <v>2.1280000000000001</v>
      </c>
      <c r="M217" s="105"/>
      <c r="N217" s="81">
        <f t="shared" si="67"/>
        <v>0</v>
      </c>
      <c r="O217" s="102">
        <f t="shared" si="68"/>
        <v>0</v>
      </c>
    </row>
    <row r="218" spans="2:15" x14ac:dyDescent="0.3">
      <c r="B218" s="84" t="s">
        <v>80</v>
      </c>
      <c r="C218" s="84"/>
      <c r="D218" s="85" t="s">
        <v>7</v>
      </c>
      <c r="E218" s="84"/>
      <c r="F218" s="140">
        <v>2.4000000000000001E-4</v>
      </c>
      <c r="G218" s="155">
        <f t="shared" si="69"/>
        <v>2800</v>
      </c>
      <c r="H218" s="103">
        <f t="shared" si="65"/>
        <v>0.67200000000000004</v>
      </c>
      <c r="I218" s="105"/>
      <c r="J218" s="325">
        <v>2.4000000000000001E-4</v>
      </c>
      <c r="K218" s="155">
        <f t="shared" si="70"/>
        <v>2800</v>
      </c>
      <c r="L218" s="103">
        <f t="shared" si="66"/>
        <v>0.67200000000000004</v>
      </c>
      <c r="M218" s="105"/>
      <c r="N218" s="81">
        <f t="shared" si="67"/>
        <v>0</v>
      </c>
      <c r="O218" s="102">
        <f t="shared" si="68"/>
        <v>0</v>
      </c>
    </row>
    <row r="219" spans="2:15" x14ac:dyDescent="0.3">
      <c r="B219" s="238" t="s">
        <v>99</v>
      </c>
      <c r="C219" s="240"/>
      <c r="D219" s="85" t="s">
        <v>7</v>
      </c>
      <c r="E219" s="84"/>
      <c r="F219" s="140">
        <v>-1.9000000000000001E-4</v>
      </c>
      <c r="G219" s="155">
        <f t="shared" si="69"/>
        <v>2800</v>
      </c>
      <c r="H219" s="103">
        <f t="shared" si="65"/>
        <v>-0.53200000000000003</v>
      </c>
      <c r="I219" s="82"/>
      <c r="J219" s="325">
        <v>2.0000000000000001E-4</v>
      </c>
      <c r="K219" s="155">
        <f t="shared" si="70"/>
        <v>2800</v>
      </c>
      <c r="L219" s="103">
        <f t="shared" si="66"/>
        <v>0.56000000000000005</v>
      </c>
      <c r="M219" s="82"/>
      <c r="N219" s="81">
        <f t="shared" si="67"/>
        <v>1.0920000000000001</v>
      </c>
      <c r="O219" s="102">
        <f t="shared" si="68"/>
        <v>-2.0526315789473686</v>
      </c>
    </row>
    <row r="220" spans="2:15" x14ac:dyDescent="0.3">
      <c r="B220" s="116" t="s">
        <v>18</v>
      </c>
      <c r="C220" s="326"/>
      <c r="D220" s="115"/>
      <c r="E220" s="100"/>
      <c r="F220" s="114"/>
      <c r="G220" s="113"/>
      <c r="H220" s="184">
        <f>SUM(H207:H219)</f>
        <v>124.56800000000003</v>
      </c>
      <c r="I220" s="107"/>
      <c r="J220" s="319"/>
      <c r="K220" s="150"/>
      <c r="L220" s="184">
        <f>SUM(L207:L219)</f>
        <v>136.30599999999995</v>
      </c>
      <c r="M220" s="107"/>
      <c r="N220" s="93">
        <f t="shared" si="67"/>
        <v>11.737999999999928</v>
      </c>
      <c r="O220" s="198">
        <f>IF(OR(H220=0, L220=0),"",(N220/H220))</f>
        <v>9.4229657697000244E-2</v>
      </c>
    </row>
    <row r="221" spans="2:15" x14ac:dyDescent="0.3">
      <c r="B221" s="86" t="s">
        <v>17</v>
      </c>
      <c r="C221" s="240"/>
      <c r="D221" s="85" t="s">
        <v>7</v>
      </c>
      <c r="E221" s="84"/>
      <c r="F221" s="290">
        <f>+RESIDENTIAL!$F$54</f>
        <v>0.1164</v>
      </c>
      <c r="G221" s="154">
        <f>$F202*(1+F254)-$F202</f>
        <v>105.2800000000002</v>
      </c>
      <c r="H221" s="142">
        <f>G221*F221</f>
        <v>12.254592000000024</v>
      </c>
      <c r="I221" s="82"/>
      <c r="J221" s="332">
        <v>0.1164</v>
      </c>
      <c r="K221" s="154">
        <f>$F202*(1+J254)-$F202</f>
        <v>105.2800000000002</v>
      </c>
      <c r="L221" s="142">
        <f>K221*J221</f>
        <v>12.254592000000024</v>
      </c>
      <c r="M221" s="82"/>
      <c r="N221" s="81">
        <f t="shared" si="67"/>
        <v>0</v>
      </c>
      <c r="O221" s="102">
        <f t="shared" ref="O221:O226" si="71">IF(OR(H221=0,L221=0),"",(N221/H221))</f>
        <v>0</v>
      </c>
    </row>
    <row r="222" spans="2:15" x14ac:dyDescent="0.3">
      <c r="B222" s="86" t="s">
        <v>95</v>
      </c>
      <c r="C222" s="240"/>
      <c r="D222" s="85" t="s">
        <v>7</v>
      </c>
      <c r="E222" s="84"/>
      <c r="F222" s="232">
        <f>+RESIDENTIAL!$F$198</f>
        <v>-4.4380000000000003E-2</v>
      </c>
      <c r="G222" s="154">
        <f>+G221</f>
        <v>105.2800000000002</v>
      </c>
      <c r="H222" s="142">
        <f>G222*F222</f>
        <v>-4.6723264000000091</v>
      </c>
      <c r="I222" s="82"/>
      <c r="J222" s="313">
        <v>-4.4380000000000003E-2</v>
      </c>
      <c r="K222" s="154">
        <f>+G222</f>
        <v>105.2800000000002</v>
      </c>
      <c r="L222" s="142">
        <f>K222*J222</f>
        <v>-4.6723264000000091</v>
      </c>
      <c r="M222" s="82"/>
      <c r="N222" s="81">
        <f t="shared" si="67"/>
        <v>0</v>
      </c>
      <c r="O222" s="102">
        <f t="shared" si="71"/>
        <v>0</v>
      </c>
    </row>
    <row r="223" spans="2:15" x14ac:dyDescent="0.3">
      <c r="B223" s="238" t="s">
        <v>96</v>
      </c>
      <c r="C223" s="238"/>
      <c r="D223" s="85" t="s">
        <v>7</v>
      </c>
      <c r="E223" s="84"/>
      <c r="F223" s="232">
        <v>-3.1700000000000001E-3</v>
      </c>
      <c r="G223" s="155">
        <f>+$F$202</f>
        <v>2800</v>
      </c>
      <c r="H223" s="142">
        <f t="shared" ref="H223:H225" si="72">G223*F223</f>
        <v>-8.8759999999999994</v>
      </c>
      <c r="I223" s="105"/>
      <c r="J223" s="313">
        <v>-5.0000000000000001E-4</v>
      </c>
      <c r="K223" s="155">
        <f>+G223</f>
        <v>2800</v>
      </c>
      <c r="L223" s="142">
        <f>K223*J223</f>
        <v>-1.4000000000000001</v>
      </c>
      <c r="M223" s="105"/>
      <c r="N223" s="81">
        <f t="shared" si="67"/>
        <v>7.4759999999999991</v>
      </c>
      <c r="O223" s="102">
        <f t="shared" si="71"/>
        <v>-0.8422712933753943</v>
      </c>
    </row>
    <row r="224" spans="2:15" x14ac:dyDescent="0.3">
      <c r="B224" s="238" t="s">
        <v>97</v>
      </c>
      <c r="C224" s="238"/>
      <c r="D224" s="85" t="s">
        <v>7</v>
      </c>
      <c r="E224" s="84"/>
      <c r="F224" s="232">
        <v>6.9999999999999994E-5</v>
      </c>
      <c r="G224" s="155">
        <f t="shared" ref="G224:G225" si="73">+$F$202</f>
        <v>2800</v>
      </c>
      <c r="H224" s="142">
        <f t="shared" si="72"/>
        <v>0.19599999999999998</v>
      </c>
      <c r="I224" s="105"/>
      <c r="J224" s="313">
        <v>3.0000000000000001E-5</v>
      </c>
      <c r="K224" s="155">
        <f t="shared" ref="K224:K225" si="74">+G224</f>
        <v>2800</v>
      </c>
      <c r="L224" s="142">
        <f>K224*J224</f>
        <v>8.4000000000000005E-2</v>
      </c>
      <c r="M224" s="105"/>
      <c r="N224" s="81">
        <f t="shared" si="67"/>
        <v>-0.11199999999999997</v>
      </c>
      <c r="O224" s="102">
        <f t="shared" si="71"/>
        <v>-0.5714285714285714</v>
      </c>
    </row>
    <row r="225" spans="2:15" x14ac:dyDescent="0.3">
      <c r="B225" s="238" t="s">
        <v>98</v>
      </c>
      <c r="C225" s="238"/>
      <c r="D225" s="85" t="s">
        <v>7</v>
      </c>
      <c r="E225" s="84"/>
      <c r="F225" s="232">
        <v>-1.1199999999999999E-3</v>
      </c>
      <c r="G225" s="155">
        <f t="shared" si="73"/>
        <v>2800</v>
      </c>
      <c r="H225" s="142">
        <f t="shared" si="72"/>
        <v>-3.1359999999999997</v>
      </c>
      <c r="I225" s="105"/>
      <c r="J225" s="313">
        <v>6.8000000000000005E-4</v>
      </c>
      <c r="K225" s="155">
        <f t="shared" si="74"/>
        <v>2800</v>
      </c>
      <c r="L225" s="142">
        <f t="shared" ref="L225:L226" si="75">K225*J225</f>
        <v>1.9040000000000001</v>
      </c>
      <c r="M225" s="105"/>
      <c r="N225" s="81">
        <f t="shared" si="67"/>
        <v>5.04</v>
      </c>
      <c r="O225" s="102">
        <f t="shared" si="71"/>
        <v>-1.6071428571428574</v>
      </c>
    </row>
    <row r="226" spans="2:15" x14ac:dyDescent="0.3">
      <c r="B226" s="84" t="s">
        <v>92</v>
      </c>
      <c r="C226" s="53"/>
      <c r="D226" s="85" t="s">
        <v>41</v>
      </c>
      <c r="E226" s="84"/>
      <c r="F226" s="289">
        <v>0.56000000000000005</v>
      </c>
      <c r="G226" s="155">
        <v>1</v>
      </c>
      <c r="H226" s="142">
        <f>G226*F226</f>
        <v>0.56000000000000005</v>
      </c>
      <c r="I226" s="82"/>
      <c r="J226" s="333">
        <v>0.56000000000000005</v>
      </c>
      <c r="K226" s="155">
        <v>1</v>
      </c>
      <c r="L226" s="142">
        <f t="shared" si="75"/>
        <v>0.56000000000000005</v>
      </c>
      <c r="M226" s="82"/>
      <c r="N226" s="81">
        <f t="shared" si="67"/>
        <v>0</v>
      </c>
      <c r="O226" s="102">
        <f t="shared" si="71"/>
        <v>0</v>
      </c>
    </row>
    <row r="227" spans="2:15" x14ac:dyDescent="0.3">
      <c r="B227" s="101" t="s">
        <v>16</v>
      </c>
      <c r="C227" s="110"/>
      <c r="D227" s="110"/>
      <c r="E227" s="110"/>
      <c r="F227" s="109"/>
      <c r="G227" s="98"/>
      <c r="H227" s="95">
        <f>SUM(H221:H226)+H220</f>
        <v>120.89426560000004</v>
      </c>
      <c r="I227" s="107"/>
      <c r="J227" s="322"/>
      <c r="K227" s="108"/>
      <c r="L227" s="95">
        <f>SUM(L221:L226)+L220</f>
        <v>145.03626559999998</v>
      </c>
      <c r="M227" s="107"/>
      <c r="N227" s="93">
        <f t="shared" si="67"/>
        <v>24.141999999999939</v>
      </c>
      <c r="O227" s="92">
        <f>IF(OR(H227=0,L227=0),"",(N227/H227))</f>
        <v>0.19969516238163021</v>
      </c>
    </row>
    <row r="228" spans="2:15" x14ac:dyDescent="0.3">
      <c r="B228" s="82" t="s">
        <v>81</v>
      </c>
      <c r="C228" s="82"/>
      <c r="D228" s="85" t="s">
        <v>7</v>
      </c>
      <c r="E228" s="105"/>
      <c r="F228" s="141">
        <v>7.3899999999999999E-3</v>
      </c>
      <c r="G228" s="154">
        <f>$F202*(1+F254)</f>
        <v>2905.28</v>
      </c>
      <c r="H228" s="103">
        <f>G228*F228</f>
        <v>21.470019199999999</v>
      </c>
      <c r="I228" s="82"/>
      <c r="J228" s="313">
        <v>7.7499999999999999E-3</v>
      </c>
      <c r="K228" s="154">
        <f>$F202*(1+J254)</f>
        <v>2905.28</v>
      </c>
      <c r="L228" s="103">
        <f>K228*J228</f>
        <v>22.515920000000001</v>
      </c>
      <c r="M228" s="82"/>
      <c r="N228" s="81">
        <f t="shared" si="67"/>
        <v>1.0459008000000019</v>
      </c>
      <c r="O228" s="102">
        <f>IF(OR(H228=0,L228=0),"",(N228/H228))</f>
        <v>4.8714479025710508E-2</v>
      </c>
    </row>
    <row r="229" spans="2:15" x14ac:dyDescent="0.3">
      <c r="B229" s="106" t="s">
        <v>82</v>
      </c>
      <c r="C229" s="82"/>
      <c r="D229" s="85" t="s">
        <v>7</v>
      </c>
      <c r="E229" s="105"/>
      <c r="F229" s="141">
        <v>5.5199999999999997E-3</v>
      </c>
      <c r="G229" s="154">
        <f>G228</f>
        <v>2905.28</v>
      </c>
      <c r="H229" s="103">
        <f>G229*F229</f>
        <v>16.037145599999999</v>
      </c>
      <c r="I229" s="82"/>
      <c r="J229" s="313">
        <v>6.2899999999999996E-3</v>
      </c>
      <c r="K229" s="154">
        <f>K228</f>
        <v>2905.28</v>
      </c>
      <c r="L229" s="103">
        <f>K229*J229</f>
        <v>18.2742112</v>
      </c>
      <c r="M229" s="82"/>
      <c r="N229" s="81">
        <f t="shared" si="67"/>
        <v>2.2370656000000011</v>
      </c>
      <c r="O229" s="102">
        <f>IF(OR(H229=0,L229=0),"",(N229/H229))</f>
        <v>0.1394927536231885</v>
      </c>
    </row>
    <row r="230" spans="2:15" x14ac:dyDescent="0.3">
      <c r="B230" s="101" t="s">
        <v>13</v>
      </c>
      <c r="C230" s="100"/>
      <c r="D230" s="100"/>
      <c r="E230" s="100"/>
      <c r="F230" s="99"/>
      <c r="G230" s="171"/>
      <c r="H230" s="95">
        <f>SUM(H227:H229)</f>
        <v>158.40143040000004</v>
      </c>
      <c r="I230" s="94"/>
      <c r="J230" s="97"/>
      <c r="K230" s="171"/>
      <c r="L230" s="95">
        <f>SUM(L227:L229)</f>
        <v>185.82639679999997</v>
      </c>
      <c r="M230" s="94"/>
      <c r="N230" s="93">
        <f t="shared" si="67"/>
        <v>27.424966399999931</v>
      </c>
      <c r="O230" s="92">
        <f>IF(OR(H230=0,L230=0),"",(N230/H230))</f>
        <v>0.17313585067221668</v>
      </c>
    </row>
    <row r="231" spans="2:15" x14ac:dyDescent="0.3">
      <c r="B231" s="91" t="s">
        <v>12</v>
      </c>
      <c r="C231" s="53"/>
      <c r="D231" s="85" t="s">
        <v>7</v>
      </c>
      <c r="E231" s="84"/>
      <c r="F231" s="78">
        <f>+RESIDENTIAL!$F$44</f>
        <v>3.2000000000000002E-3</v>
      </c>
      <c r="G231" s="154">
        <f>G228</f>
        <v>2905.28</v>
      </c>
      <c r="H231" s="76">
        <f t="shared" ref="H231:H241" si="76">G231*F231</f>
        <v>9.2968960000000003</v>
      </c>
      <c r="I231" s="82"/>
      <c r="J231" s="78">
        <f>+RESIDENTIAL!$F$44</f>
        <v>3.2000000000000002E-3</v>
      </c>
      <c r="K231" s="154">
        <f>K228</f>
        <v>2905.28</v>
      </c>
      <c r="L231" s="76">
        <f t="shared" ref="L231:L241" si="77">K231*J231</f>
        <v>9.2968960000000003</v>
      </c>
      <c r="M231" s="82"/>
      <c r="N231" s="81">
        <f t="shared" si="67"/>
        <v>0</v>
      </c>
      <c r="O231" s="102">
        <f>IF(OR(H231=0,L231=0),"",(N231/H231))</f>
        <v>0</v>
      </c>
    </row>
    <row r="232" spans="2:15" x14ac:dyDescent="0.3">
      <c r="B232" s="91" t="s">
        <v>11</v>
      </c>
      <c r="C232" s="53"/>
      <c r="D232" s="85" t="s">
        <v>7</v>
      </c>
      <c r="E232" s="84"/>
      <c r="F232" s="78">
        <f>+RESIDENTIAL!$F$45</f>
        <v>2.9999999999999997E-4</v>
      </c>
      <c r="G232" s="154">
        <f>G228</f>
        <v>2905.28</v>
      </c>
      <c r="H232" s="76">
        <f t="shared" si="76"/>
        <v>0.87158400000000003</v>
      </c>
      <c r="I232" s="82"/>
      <c r="J232" s="78">
        <f>+RESIDENTIAL!$F$45</f>
        <v>2.9999999999999997E-4</v>
      </c>
      <c r="K232" s="154">
        <f>K228</f>
        <v>2905.28</v>
      </c>
      <c r="L232" s="76">
        <f t="shared" si="77"/>
        <v>0.87158400000000003</v>
      </c>
      <c r="M232" s="82"/>
      <c r="N232" s="81">
        <f t="shared" si="67"/>
        <v>0</v>
      </c>
      <c r="O232" s="102">
        <f t="shared" ref="O232" si="78">IF(OR(H232=0,L232=0),"",(N232/H232))</f>
        <v>0</v>
      </c>
    </row>
    <row r="233" spans="2:15" x14ac:dyDescent="0.3">
      <c r="B233" s="91" t="s">
        <v>85</v>
      </c>
      <c r="C233" s="53"/>
      <c r="D233" s="85" t="s">
        <v>7</v>
      </c>
      <c r="E233" s="84"/>
      <c r="F233" s="78">
        <f>+RESIDENTIAL!$F$46</f>
        <v>4.0000000000000002E-4</v>
      </c>
      <c r="G233" s="154">
        <f>+G228</f>
        <v>2905.28</v>
      </c>
      <c r="H233" s="76">
        <f t="shared" si="76"/>
        <v>1.162112</v>
      </c>
      <c r="I233" s="82"/>
      <c r="J233" s="78">
        <f>+RESIDENTIAL!$F$46</f>
        <v>4.0000000000000002E-4</v>
      </c>
      <c r="K233" s="154">
        <f>+K228</f>
        <v>2905.28</v>
      </c>
      <c r="L233" s="76">
        <f t="shared" si="77"/>
        <v>1.162112</v>
      </c>
      <c r="M233" s="82"/>
      <c r="N233" s="81"/>
      <c r="O233" s="102"/>
    </row>
    <row r="234" spans="2:15" x14ac:dyDescent="0.3">
      <c r="B234" s="53" t="s">
        <v>10</v>
      </c>
      <c r="C234" s="53"/>
      <c r="D234" s="85" t="s">
        <v>41</v>
      </c>
      <c r="E234" s="84"/>
      <c r="F234" s="176">
        <f>+RESIDENTIAL!$F$47</f>
        <v>0.25</v>
      </c>
      <c r="G234" s="155">
        <v>1</v>
      </c>
      <c r="H234" s="76">
        <f t="shared" si="76"/>
        <v>0.25</v>
      </c>
      <c r="I234" s="82"/>
      <c r="J234" s="176">
        <f>+RESIDENTIAL!$F$47</f>
        <v>0.25</v>
      </c>
      <c r="K234" s="155">
        <v>1</v>
      </c>
      <c r="L234" s="76">
        <f t="shared" si="77"/>
        <v>0.25</v>
      </c>
      <c r="M234" s="82"/>
      <c r="N234" s="81">
        <f t="shared" ref="N234:N241" si="79">L234-H234</f>
        <v>0</v>
      </c>
      <c r="O234" s="102">
        <f t="shared" ref="O234:O241" si="80">IF(OR(H234=0,L234=0),"",(N234/H234))</f>
        <v>0</v>
      </c>
    </row>
    <row r="235" spans="2:15" x14ac:dyDescent="0.3">
      <c r="B235" s="86" t="s">
        <v>9</v>
      </c>
      <c r="C235" s="53"/>
      <c r="D235" s="85" t="s">
        <v>7</v>
      </c>
      <c r="E235" s="84"/>
      <c r="F235" s="78">
        <f>+RESIDENTIAL!$F$48</f>
        <v>6.5000000000000002E-2</v>
      </c>
      <c r="G235" s="156">
        <f>0.65*$F202</f>
        <v>1820</v>
      </c>
      <c r="H235" s="76">
        <f t="shared" si="76"/>
        <v>118.3</v>
      </c>
      <c r="I235" s="82"/>
      <c r="J235" s="78">
        <f>+RESIDENTIAL!$F$48</f>
        <v>6.5000000000000002E-2</v>
      </c>
      <c r="K235" s="156">
        <f>0.65*$F202</f>
        <v>1820</v>
      </c>
      <c r="L235" s="76">
        <f t="shared" si="77"/>
        <v>118.3</v>
      </c>
      <c r="M235" s="82"/>
      <c r="N235" s="81">
        <f t="shared" si="79"/>
        <v>0</v>
      </c>
      <c r="O235" s="102">
        <f t="shared" si="80"/>
        <v>0</v>
      </c>
    </row>
    <row r="236" spans="2:15" x14ac:dyDescent="0.3">
      <c r="B236" s="86" t="s">
        <v>8</v>
      </c>
      <c r="C236" s="53"/>
      <c r="D236" s="85" t="s">
        <v>7</v>
      </c>
      <c r="E236" s="84"/>
      <c r="F236" s="78">
        <f>+RESIDENTIAL!$F$49</f>
        <v>9.4E-2</v>
      </c>
      <c r="G236" s="156">
        <f>0.17*$F202</f>
        <v>476.00000000000006</v>
      </c>
      <c r="H236" s="76">
        <f t="shared" si="76"/>
        <v>44.744000000000007</v>
      </c>
      <c r="I236" s="82"/>
      <c r="J236" s="78">
        <f>+RESIDENTIAL!$F$49</f>
        <v>9.4E-2</v>
      </c>
      <c r="K236" s="156">
        <f>0.17*$F202</f>
        <v>476.00000000000006</v>
      </c>
      <c r="L236" s="76">
        <f t="shared" si="77"/>
        <v>44.744000000000007</v>
      </c>
      <c r="M236" s="82"/>
      <c r="N236" s="81">
        <f t="shared" si="79"/>
        <v>0</v>
      </c>
      <c r="O236" s="102">
        <f t="shared" si="80"/>
        <v>0</v>
      </c>
    </row>
    <row r="237" spans="2:15" x14ac:dyDescent="0.3">
      <c r="B237" s="2" t="s">
        <v>6</v>
      </c>
      <c r="C237" s="53"/>
      <c r="D237" s="85" t="s">
        <v>7</v>
      </c>
      <c r="E237" s="84"/>
      <c r="F237" s="78">
        <f>+RESIDENTIAL!$F$50</f>
        <v>0.13200000000000001</v>
      </c>
      <c r="G237" s="156">
        <f>0.18*$F202</f>
        <v>504</v>
      </c>
      <c r="H237" s="76">
        <f t="shared" si="76"/>
        <v>66.528000000000006</v>
      </c>
      <c r="I237" s="82"/>
      <c r="J237" s="78">
        <f>+RESIDENTIAL!$F$50</f>
        <v>0.13200000000000001</v>
      </c>
      <c r="K237" s="156">
        <f>0.18*$F202</f>
        <v>504</v>
      </c>
      <c r="L237" s="76">
        <f t="shared" si="77"/>
        <v>66.528000000000006</v>
      </c>
      <c r="M237" s="82"/>
      <c r="N237" s="81">
        <f t="shared" si="79"/>
        <v>0</v>
      </c>
      <c r="O237" s="102">
        <f t="shared" si="80"/>
        <v>0</v>
      </c>
    </row>
    <row r="238" spans="2:15" x14ac:dyDescent="0.3">
      <c r="B238" s="80" t="s">
        <v>5</v>
      </c>
      <c r="C238" s="24"/>
      <c r="D238" s="85" t="s">
        <v>7</v>
      </c>
      <c r="E238" s="79"/>
      <c r="F238" s="78">
        <f>+RESIDENTIAL!$F$51</f>
        <v>7.6999999999999999E-2</v>
      </c>
      <c r="G238" s="156">
        <f>IF(AND($T$1=1, $F202&gt;=600), 600, IF(AND($T$1=1, AND($F202&lt;600, $F202&gt;=0)), $F202, IF(AND($T$1=2, $F202&gt;=1000), 1000, IF(AND($T$1=2, AND($F202&lt;1000, $F202&gt;=0)), $F202))))</f>
        <v>600</v>
      </c>
      <c r="H238" s="76">
        <f t="shared" si="76"/>
        <v>46.2</v>
      </c>
      <c r="I238" s="75"/>
      <c r="J238" s="78">
        <f>+RESIDENTIAL!$F$51</f>
        <v>7.6999999999999999E-2</v>
      </c>
      <c r="K238" s="156">
        <f>IF(AND($T$1=1, $F202&gt;=600), 600, IF(AND($T$1=1, AND($F202&lt;600, $F202&gt;=0)), $F202, IF(AND($T$1=2, $F202&gt;=1000), 1000, IF(AND($T$1=2, AND($F202&lt;1000, $F202&gt;=0)), $F202))))</f>
        <v>600</v>
      </c>
      <c r="L238" s="76">
        <f t="shared" si="77"/>
        <v>46.2</v>
      </c>
      <c r="M238" s="75"/>
      <c r="N238" s="74">
        <f t="shared" si="79"/>
        <v>0</v>
      </c>
      <c r="O238" s="102">
        <f t="shared" si="80"/>
        <v>0</v>
      </c>
    </row>
    <row r="239" spans="2:15" x14ac:dyDescent="0.3">
      <c r="B239" s="80" t="s">
        <v>4</v>
      </c>
      <c r="C239" s="24"/>
      <c r="D239" s="85" t="s">
        <v>7</v>
      </c>
      <c r="E239" s="79"/>
      <c r="F239" s="78">
        <f>+RESIDENTIAL!$F$52</f>
        <v>8.8999999999999996E-2</v>
      </c>
      <c r="G239" s="156">
        <f>IF(AND($T$1=1, $F202&gt;=600), $F202-600, IF(AND($T$1=1, AND($F202&lt;600, $F202&gt;=0)), 0, IF(AND($T$1=2, $F202&gt;=1000), $F202-1000, IF(AND($T$1=2, AND($F202&lt;1000, $F202&gt;=0)), 0))))</f>
        <v>2200</v>
      </c>
      <c r="H239" s="76">
        <f t="shared" si="76"/>
        <v>195.79999999999998</v>
      </c>
      <c r="I239" s="75"/>
      <c r="J239" s="78">
        <f>+RESIDENTIAL!$F$52</f>
        <v>8.8999999999999996E-2</v>
      </c>
      <c r="K239" s="156">
        <f>IF(AND($T$1=1, $F202&gt;=600), $F202-600, IF(AND($T$1=1, AND($F202&lt;600, $F202&gt;=0)), 0, IF(AND($T$1=2, $F202&gt;=1000), $F202-1000, IF(AND($T$1=2, AND($F202&lt;1000, $F202&gt;=0)), 0))))</f>
        <v>2200</v>
      </c>
      <c r="L239" s="76">
        <f t="shared" si="77"/>
        <v>195.79999999999998</v>
      </c>
      <c r="M239" s="75"/>
      <c r="N239" s="74">
        <f t="shared" si="79"/>
        <v>0</v>
      </c>
      <c r="O239" s="102">
        <f t="shared" si="80"/>
        <v>0</v>
      </c>
    </row>
    <row r="240" spans="2:15" x14ac:dyDescent="0.3">
      <c r="B240" s="183" t="s">
        <v>63</v>
      </c>
      <c r="C240" s="24"/>
      <c r="D240" s="85" t="s">
        <v>7</v>
      </c>
      <c r="E240" s="79"/>
      <c r="F240" s="78">
        <f>+RESIDENTIAL!$F$54</f>
        <v>0.1164</v>
      </c>
      <c r="G240" s="77"/>
      <c r="H240" s="76">
        <f t="shared" si="76"/>
        <v>0</v>
      </c>
      <c r="I240" s="75"/>
      <c r="J240" s="78">
        <f>+RESIDENTIAL!$F$53</f>
        <v>0.1164</v>
      </c>
      <c r="K240" s="77"/>
      <c r="L240" s="76">
        <f t="shared" si="77"/>
        <v>0</v>
      </c>
      <c r="M240" s="75"/>
      <c r="N240" s="74">
        <f t="shared" si="79"/>
        <v>0</v>
      </c>
      <c r="O240" s="102" t="str">
        <f t="shared" si="80"/>
        <v/>
      </c>
    </row>
    <row r="241" spans="2:15" ht="15" thickBot="1" x14ac:dyDescent="0.35">
      <c r="B241" s="183" t="s">
        <v>64</v>
      </c>
      <c r="C241" s="24"/>
      <c r="D241" s="85" t="s">
        <v>7</v>
      </c>
      <c r="E241" s="79"/>
      <c r="F241" s="78">
        <f>+RESIDENTIAL!$F$54</f>
        <v>0.1164</v>
      </c>
      <c r="G241" s="77"/>
      <c r="H241" s="76">
        <f t="shared" si="76"/>
        <v>0</v>
      </c>
      <c r="I241" s="75"/>
      <c r="J241" s="78">
        <f>+RESIDENTIAL!$F$54</f>
        <v>0.1164</v>
      </c>
      <c r="K241" s="77"/>
      <c r="L241" s="76">
        <f t="shared" si="77"/>
        <v>0</v>
      </c>
      <c r="M241" s="75"/>
      <c r="N241" s="74">
        <f t="shared" si="79"/>
        <v>0</v>
      </c>
      <c r="O241" s="102" t="str">
        <f t="shared" si="80"/>
        <v/>
      </c>
    </row>
    <row r="242" spans="2:15" ht="15" thickBot="1" x14ac:dyDescent="0.35">
      <c r="B242" s="73"/>
      <c r="C242" s="71"/>
      <c r="D242" s="72"/>
      <c r="E242" s="71"/>
      <c r="F242" s="42"/>
      <c r="G242" s="70"/>
      <c r="H242" s="40"/>
      <c r="I242" s="68"/>
      <c r="J242" s="42"/>
      <c r="K242" s="69"/>
      <c r="L242" s="40"/>
      <c r="M242" s="68"/>
      <c r="N242" s="67"/>
      <c r="O242" s="7"/>
    </row>
    <row r="243" spans="2:15" x14ac:dyDescent="0.3">
      <c r="B243" s="66" t="s">
        <v>3</v>
      </c>
      <c r="C243" s="53"/>
      <c r="D243" s="53"/>
      <c r="E243" s="53"/>
      <c r="F243" s="65"/>
      <c r="G243" s="64"/>
      <c r="H243" s="61">
        <f>SUM(H231:H237,H230)</f>
        <v>399.55402240000006</v>
      </c>
      <c r="I243" s="63"/>
      <c r="J243" s="62"/>
      <c r="K243" s="62"/>
      <c r="L243" s="146">
        <f>SUM(L231:L237,L230)</f>
        <v>426.97898880000002</v>
      </c>
      <c r="M243" s="60"/>
      <c r="N243" s="199">
        <f>L243-H243</f>
        <v>27.42496639999996</v>
      </c>
      <c r="O243" s="200">
        <f t="shared" ref="O243:O246" si="81">IF(OR(H243=0,L243=0),"",(N243/H243))</f>
        <v>6.8638944579425057E-2</v>
      </c>
    </row>
    <row r="244" spans="2:15" x14ac:dyDescent="0.3">
      <c r="B244" s="66" t="s">
        <v>65</v>
      </c>
      <c r="C244" s="53"/>
      <c r="D244" s="53"/>
      <c r="E244" s="53"/>
      <c r="F244" s="56">
        <v>-0.08</v>
      </c>
      <c r="G244" s="64"/>
      <c r="H244" s="55">
        <f>+H243*F244</f>
        <v>-31.964321792000007</v>
      </c>
      <c r="I244" s="63"/>
      <c r="J244" s="56">
        <v>-0.08</v>
      </c>
      <c r="K244" s="64"/>
      <c r="L244" s="54">
        <f>+L243*J244</f>
        <v>-34.158319104</v>
      </c>
      <c r="M244" s="60"/>
      <c r="N244" s="54">
        <f>L244-H244</f>
        <v>-2.1939973119999934</v>
      </c>
      <c r="O244" s="221">
        <f t="shared" si="81"/>
        <v>6.8638944579424946E-2</v>
      </c>
    </row>
    <row r="245" spans="2:15" x14ac:dyDescent="0.3">
      <c r="B245" s="58" t="s">
        <v>1</v>
      </c>
      <c r="C245" s="53"/>
      <c r="D245" s="53"/>
      <c r="E245" s="53"/>
      <c r="F245" s="57">
        <v>0.13</v>
      </c>
      <c r="G245" s="52"/>
      <c r="H245" s="55">
        <f>H243*F245</f>
        <v>51.942022912000013</v>
      </c>
      <c r="I245" s="51"/>
      <c r="J245" s="56">
        <v>0.13</v>
      </c>
      <c r="K245" s="51"/>
      <c r="L245" s="54">
        <f>L243*J245</f>
        <v>55.507268544000006</v>
      </c>
      <c r="M245" s="50"/>
      <c r="N245" s="54">
        <f>L245-H245</f>
        <v>3.5652456319999928</v>
      </c>
      <c r="O245" s="221">
        <f t="shared" si="81"/>
        <v>6.8638944579425001E-2</v>
      </c>
    </row>
    <row r="246" spans="2:15" ht="15" thickBot="1" x14ac:dyDescent="0.35">
      <c r="B246" s="347" t="s">
        <v>66</v>
      </c>
      <c r="C246" s="347"/>
      <c r="D246" s="347"/>
      <c r="E246" s="49"/>
      <c r="F246" s="48"/>
      <c r="G246" s="47"/>
      <c r="H246" s="46">
        <f>SUM(H243:H245)</f>
        <v>419.53172352000007</v>
      </c>
      <c r="I246" s="45"/>
      <c r="J246" s="45"/>
      <c r="K246" s="45"/>
      <c r="L246" s="188">
        <f>SUM(L243:L245)</f>
        <v>448.32793824000004</v>
      </c>
      <c r="M246" s="44"/>
      <c r="N246" s="43">
        <f>L246-H246</f>
        <v>28.796214719999966</v>
      </c>
      <c r="O246" s="222">
        <f t="shared" si="81"/>
        <v>6.8638944579425071E-2</v>
      </c>
    </row>
    <row r="247" spans="2:15" ht="15" thickBot="1" x14ac:dyDescent="0.35">
      <c r="B247" s="18"/>
      <c r="C247" s="16"/>
      <c r="D247" s="17"/>
      <c r="E247" s="16"/>
      <c r="F247" s="42"/>
      <c r="G247" s="11"/>
      <c r="H247" s="40"/>
      <c r="I247" s="9"/>
      <c r="J247" s="42"/>
      <c r="K247" s="41"/>
      <c r="L247" s="40"/>
      <c r="M247" s="9"/>
      <c r="N247" s="39"/>
      <c r="O247" s="7"/>
    </row>
    <row r="248" spans="2:15" x14ac:dyDescent="0.3">
      <c r="B248" s="38" t="s">
        <v>2</v>
      </c>
      <c r="C248" s="24"/>
      <c r="D248" s="24"/>
      <c r="E248" s="24"/>
      <c r="F248" s="37"/>
      <c r="G248" s="29"/>
      <c r="H248" s="34">
        <f>SUM(H238:H239,H230,H231:H234)</f>
        <v>411.98202240000001</v>
      </c>
      <c r="I248" s="36"/>
      <c r="J248" s="35"/>
      <c r="K248" s="35"/>
      <c r="L248" s="147">
        <f>SUM(L238:L239,L230,L231:L234)</f>
        <v>439.40698879999997</v>
      </c>
      <c r="M248" s="33"/>
      <c r="N248" s="32">
        <f>L248-H248</f>
        <v>27.42496639999996</v>
      </c>
      <c r="O248" s="234">
        <f t="shared" ref="O248:O251" si="82">IF(OR(H248=0,L248=0),"",(N248/H248))</f>
        <v>6.6568357134216452E-2</v>
      </c>
    </row>
    <row r="249" spans="2:15" x14ac:dyDescent="0.3">
      <c r="B249" s="66" t="s">
        <v>65</v>
      </c>
      <c r="C249" s="53"/>
      <c r="D249" s="53"/>
      <c r="E249" s="53"/>
      <c r="F249" s="56">
        <v>-0.08</v>
      </c>
      <c r="G249" s="64"/>
      <c r="H249" s="55">
        <f>+H248*F249</f>
        <v>-32.958561791999998</v>
      </c>
      <c r="I249" s="63"/>
      <c r="J249" s="56">
        <v>-0.08</v>
      </c>
      <c r="K249" s="64"/>
      <c r="L249" s="54">
        <f>+L248*J249</f>
        <v>-35.152559103999998</v>
      </c>
      <c r="M249" s="60"/>
      <c r="N249" s="25">
        <f>L249-H249</f>
        <v>-2.1939973120000005</v>
      </c>
      <c r="O249" s="221">
        <f t="shared" si="82"/>
        <v>6.6568357134216563E-2</v>
      </c>
    </row>
    <row r="250" spans="2:15" x14ac:dyDescent="0.3">
      <c r="B250" s="31" t="s">
        <v>1</v>
      </c>
      <c r="C250" s="24"/>
      <c r="D250" s="24"/>
      <c r="E250" s="24"/>
      <c r="F250" s="30">
        <v>0.13</v>
      </c>
      <c r="G250" s="29"/>
      <c r="H250" s="26">
        <f>H248*F250</f>
        <v>53.557662912000005</v>
      </c>
      <c r="I250" s="23"/>
      <c r="J250" s="28">
        <v>0.13</v>
      </c>
      <c r="K250" s="27"/>
      <c r="L250" s="25">
        <f>L248*J250</f>
        <v>57.122908543999998</v>
      </c>
      <c r="M250" s="22"/>
      <c r="N250" s="25">
        <f>L250-H250</f>
        <v>3.5652456319999928</v>
      </c>
      <c r="O250" s="221">
        <f t="shared" si="82"/>
        <v>6.6568357134216397E-2</v>
      </c>
    </row>
    <row r="251" spans="2:15" ht="15" thickBot="1" x14ac:dyDescent="0.35">
      <c r="B251" s="361" t="s">
        <v>67</v>
      </c>
      <c r="C251" s="361"/>
      <c r="D251" s="361"/>
      <c r="E251" s="21"/>
      <c r="F251" s="20"/>
      <c r="G251" s="19"/>
      <c r="H251" s="46">
        <f>SUM(H248:H250)</f>
        <v>432.58112352000001</v>
      </c>
      <c r="I251" s="45"/>
      <c r="J251" s="45"/>
      <c r="K251" s="45"/>
      <c r="L251" s="188">
        <f>SUM(L248:L250)</f>
        <v>461.37733823999997</v>
      </c>
      <c r="M251" s="44"/>
      <c r="N251" s="43">
        <f>L251-H251</f>
        <v>28.796214719999966</v>
      </c>
      <c r="O251" s="222">
        <f t="shared" si="82"/>
        <v>6.6568357134216466E-2</v>
      </c>
    </row>
    <row r="252" spans="2:15" ht="15" thickBot="1" x14ac:dyDescent="0.35">
      <c r="B252" s="18"/>
      <c r="C252" s="16"/>
      <c r="D252" s="17"/>
      <c r="E252" s="16"/>
      <c r="F252" s="12"/>
      <c r="G252" s="15"/>
      <c r="H252" s="14"/>
      <c r="I252" s="13"/>
      <c r="J252" s="12"/>
      <c r="K252" s="11"/>
      <c r="L252" s="10"/>
      <c r="M252" s="9"/>
      <c r="N252" s="8"/>
      <c r="O252" s="7"/>
    </row>
    <row r="253" spans="2:15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5"/>
      <c r="M253" s="1"/>
      <c r="N253" s="1"/>
      <c r="O253" s="1"/>
    </row>
    <row r="254" spans="2:15" x14ac:dyDescent="0.3">
      <c r="B254" s="4" t="s">
        <v>0</v>
      </c>
      <c r="C254" s="1"/>
      <c r="D254" s="1"/>
      <c r="E254" s="1"/>
      <c r="F254" s="3">
        <v>3.7600000000000001E-2</v>
      </c>
      <c r="G254" s="1"/>
      <c r="H254" s="1"/>
      <c r="I254" s="1"/>
      <c r="J254" s="3">
        <v>3.7600000000000001E-2</v>
      </c>
      <c r="K254" s="1"/>
      <c r="L254" s="1"/>
      <c r="M254" s="1"/>
      <c r="N254" s="1"/>
      <c r="O254" s="1"/>
    </row>
  </sheetData>
  <mergeCells count="85">
    <mergeCell ref="D205:D206"/>
    <mergeCell ref="N205:N206"/>
    <mergeCell ref="O205:O206"/>
    <mergeCell ref="B246:D246"/>
    <mergeCell ref="B251:D251"/>
    <mergeCell ref="B194:O194"/>
    <mergeCell ref="B195:O195"/>
    <mergeCell ref="D198:O198"/>
    <mergeCell ref="F204:H204"/>
    <mergeCell ref="J204:L204"/>
    <mergeCell ref="N204:O204"/>
    <mergeCell ref="D143:D144"/>
    <mergeCell ref="N143:N144"/>
    <mergeCell ref="O143:O144"/>
    <mergeCell ref="B184:D184"/>
    <mergeCell ref="B189:D189"/>
    <mergeCell ref="B132:O132"/>
    <mergeCell ref="B133:O133"/>
    <mergeCell ref="D136:O136"/>
    <mergeCell ref="F142:H142"/>
    <mergeCell ref="J142:L142"/>
    <mergeCell ref="N142:O142"/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B71:O71"/>
    <mergeCell ref="B72:O72"/>
    <mergeCell ref="B66:D66"/>
    <mergeCell ref="B61:D61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  <mergeCell ref="D75:O75"/>
    <mergeCell ref="F81:H81"/>
    <mergeCell ref="J81:L81"/>
    <mergeCell ref="N81:O81"/>
    <mergeCell ref="Q81:S81"/>
    <mergeCell ref="AP82:AP83"/>
    <mergeCell ref="AQ82:AQ83"/>
    <mergeCell ref="AW82:AW83"/>
    <mergeCell ref="U81:V81"/>
    <mergeCell ref="X81:Z81"/>
    <mergeCell ref="AB81:AC81"/>
    <mergeCell ref="AE81:AG81"/>
    <mergeCell ref="AI81:AJ81"/>
    <mergeCell ref="AX82:AX83"/>
    <mergeCell ref="B122:D122"/>
    <mergeCell ref="B127:D127"/>
    <mergeCell ref="AL81:AN81"/>
    <mergeCell ref="AP81:AQ81"/>
    <mergeCell ref="AS81:AU81"/>
    <mergeCell ref="AW81:AX81"/>
    <mergeCell ref="D82:D83"/>
    <mergeCell ref="N82:N83"/>
    <mergeCell ref="O82:O83"/>
    <mergeCell ref="U82:U83"/>
    <mergeCell ref="V82:V83"/>
    <mergeCell ref="AB82:AB83"/>
    <mergeCell ref="AC82:AC83"/>
    <mergeCell ref="AI82:AI83"/>
    <mergeCell ref="AJ82:AJ83"/>
  </mergeCells>
  <dataValidations count="6">
    <dataValidation type="list" allowBlank="1" showInputMessage="1" showErrorMessage="1" sqref="E62 E67 E53:E54 E123 E128 E114:E115 E185 E190 E176:E177 E247 E252 E238:E239">
      <formula1>#REF!</formula1>
    </dataValidation>
    <dataValidation type="list" allowBlank="1" showInputMessage="1" showErrorMessage="1" prompt="Select Charge Unit - monthly, per kWh, per kW" sqref="D62 D57 D67 D123 D118 D128 D185 D180 D190 D247 D242 D252">
      <formula1>"Monthly, per kWh, per kW"</formula1>
    </dataValidation>
    <dataValidation type="list" allowBlank="1" showInputMessage="1" showErrorMessage="1" sqref="E43:E44 E55:E57 E46:E52 E37:E41 E104:E105 E116:E118 E107:E113 E98:E102 E23:E35 E84:E96 E166:E167 E178:E180 E169:E175 E159:E164 E145:E157 E228:E229 E240:E242 E231:E237 E221:E226 E207:E219">
      <formula1>#REF!</formula1>
    </dataValidation>
    <dataValidation type="list" allowBlank="1" showInputMessage="1" showErrorMessage="1" prompt="Select Charge Unit - per 30 days, per kWh, per kW, per kVA." sqref="D43:D44 D37:D41 D46:D56 D104:D105 D98:D102 D107:D117 D24:D35 D85:D96 D166:D167 D146:D157 D169:D179 D159:D164 D228:D229 D208:D219 D231:D241 D221:D226">
      <formula1>"per 30 days, per kWh, per kW, per kVA"</formula1>
    </dataValidation>
    <dataValidation type="list" allowBlank="1" showInputMessage="1" showErrorMessage="1" sqref="D16 D77 D138 D200">
      <formula1>"TOU, non-TOU"</formula1>
    </dataValidation>
    <dataValidation type="list" allowBlank="1" showInputMessage="1" showErrorMessage="1" sqref="D23 D84 D145 D207">
      <formula1>"per 30 days, per kWh, per kW, per kVA"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3" fitToHeight="4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rowBreaks count="3" manualBreakCount="3">
    <brk id="70" min="1" max="14" man="1"/>
    <brk id="131" min="1" max="14" man="1"/>
    <brk id="193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609600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563880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9</xdr:col>
                    <xdr:colOff>365760</xdr:colOff>
                    <xdr:row>77</xdr:row>
                    <xdr:rowOff>114300</xdr:rowOff>
                  </from>
                  <to>
                    <xdr:col>16</xdr:col>
                    <xdr:colOff>609600</xdr:colOff>
                    <xdr:row>79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77</xdr:row>
                    <xdr:rowOff>190500</xdr:rowOff>
                  </from>
                  <to>
                    <xdr:col>9</xdr:col>
                    <xdr:colOff>563880</xdr:colOff>
                    <xdr:row>79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Option Button 5">
              <controlPr defaultSize="0" autoFill="0" autoLine="0" autoPict="0">
                <anchor moveWithCells="1">
                  <from>
                    <xdr:col>6</xdr:col>
                    <xdr:colOff>381000</xdr:colOff>
                    <xdr:row>138</xdr:row>
                    <xdr:rowOff>190500</xdr:rowOff>
                  </from>
                  <to>
                    <xdr:col>9</xdr:col>
                    <xdr:colOff>563880</xdr:colOff>
                    <xdr:row>140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Option Button 7">
              <controlPr defaultSize="0" autoFill="0" autoLine="0" autoPict="0">
                <anchor moveWithCells="1">
                  <from>
                    <xdr:col>6</xdr:col>
                    <xdr:colOff>381000</xdr:colOff>
                    <xdr:row>200</xdr:row>
                    <xdr:rowOff>190500</xdr:rowOff>
                  </from>
                  <to>
                    <xdr:col>9</xdr:col>
                    <xdr:colOff>563880</xdr:colOff>
                    <xdr:row>202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Z263"/>
  <sheetViews>
    <sheetView showGridLines="0" zoomScale="80" zoomScaleNormal="80" zoomScaleSheetLayoutView="40" workbookViewId="0">
      <selection activeCell="J211" sqref="J211"/>
    </sheetView>
  </sheetViews>
  <sheetFormatPr defaultColWidth="9.109375" defaultRowHeight="14.4" x14ac:dyDescent="0.3"/>
  <cols>
    <col min="1" max="1" width="1.88671875" style="149" customWidth="1"/>
    <col min="2" max="2" width="114.6640625" style="149" customWidth="1"/>
    <col min="3" max="3" width="1.5546875" style="149" customWidth="1"/>
    <col min="4" max="4" width="12.44140625" style="149" customWidth="1"/>
    <col min="5" max="5" width="1.6640625" style="149" customWidth="1"/>
    <col min="6" max="6" width="13.109375" style="149" customWidth="1"/>
    <col min="7" max="7" width="9.33203125" style="149" customWidth="1"/>
    <col min="8" max="8" width="12.5546875" style="149" customWidth="1"/>
    <col min="9" max="9" width="1.33203125" style="149" customWidth="1"/>
    <col min="10" max="10" width="10.88671875" style="149" customWidth="1"/>
    <col min="11" max="11" width="10.5546875" style="149" customWidth="1"/>
    <col min="12" max="12" width="12.5546875" style="149" customWidth="1"/>
    <col min="13" max="13" width="0.88671875" style="149" customWidth="1"/>
    <col min="14" max="14" width="11.109375" style="149" customWidth="1"/>
    <col min="15" max="15" width="9.109375" style="149" customWidth="1"/>
    <col min="16" max="16" width="1.44140625" style="149" customWidth="1"/>
    <col min="17" max="17" width="12.6640625" style="149" customWidth="1"/>
    <col min="18" max="18" width="9.44140625" style="149" customWidth="1"/>
    <col min="19" max="19" width="12.5546875" style="149" customWidth="1"/>
    <col min="20" max="20" width="1.33203125" style="149" customWidth="1"/>
    <col min="21" max="21" width="11.33203125" style="149" bestFit="1" customWidth="1"/>
    <col min="22" max="22" width="10.109375" style="149" customWidth="1"/>
    <col min="23" max="23" width="1.33203125" style="149" customWidth="1"/>
    <col min="24" max="24" width="11" style="149" customWidth="1"/>
    <col min="25" max="25" width="9.5546875" style="149" customWidth="1"/>
    <col min="26" max="26" width="12.44140625" style="149" customWidth="1"/>
    <col min="27" max="27" width="1.33203125" style="149" customWidth="1"/>
    <col min="28" max="28" width="10" style="149" customWidth="1"/>
    <col min="29" max="29" width="9.109375" style="149"/>
    <col min="30" max="30" width="0.88671875" style="149" customWidth="1"/>
    <col min="31" max="31" width="11.109375" style="149" customWidth="1"/>
    <col min="32" max="32" width="9.5546875" style="149" customWidth="1"/>
    <col min="33" max="33" width="12.44140625" style="149" customWidth="1"/>
    <col min="34" max="34" width="1.109375" style="149" customWidth="1"/>
    <col min="35" max="35" width="10.44140625" style="149" customWidth="1"/>
    <col min="36" max="36" width="10" style="149" bestFit="1" customWidth="1"/>
    <col min="37" max="37" width="0.88671875" style="149" customWidth="1"/>
    <col min="38" max="38" width="10.5546875" style="149" bestFit="1" customWidth="1"/>
    <col min="39" max="39" width="9.5546875" style="149" bestFit="1" customWidth="1"/>
    <col min="40" max="40" width="12.44140625" style="149" bestFit="1" customWidth="1"/>
    <col min="41" max="41" width="1.44140625" style="149" customWidth="1"/>
    <col min="42" max="42" width="9.6640625" style="149" bestFit="1" customWidth="1"/>
    <col min="43" max="43" width="10" style="149" bestFit="1" customWidth="1"/>
    <col min="44" max="44" width="1.33203125" style="149" customWidth="1"/>
    <col min="45" max="45" width="10.5546875" style="149" bestFit="1" customWidth="1"/>
    <col min="46" max="46" width="9.5546875" style="149" bestFit="1" customWidth="1"/>
    <col min="47" max="47" width="12.44140625" style="149" bestFit="1" customWidth="1"/>
    <col min="48" max="48" width="1.33203125" style="149" customWidth="1"/>
    <col min="49" max="49" width="9.6640625" style="149" bestFit="1" customWidth="1"/>
    <col min="50" max="16384" width="9.109375" style="149"/>
  </cols>
  <sheetData>
    <row r="1" spans="1:50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  <c r="T1" s="149">
        <v>1</v>
      </c>
      <c r="U1" s="149">
        <v>2</v>
      </c>
    </row>
    <row r="2" spans="1:50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50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50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50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50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50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50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50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128" t="s">
        <v>32</v>
      </c>
      <c r="C14" s="1"/>
      <c r="D14" s="349" t="s">
        <v>47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50" ht="15.6" x14ac:dyDescent="0.3">
      <c r="A15" s="1"/>
      <c r="B15" s="126"/>
      <c r="C15" s="1"/>
      <c r="D15" s="125"/>
      <c r="E15" s="125"/>
      <c r="F15" s="125"/>
      <c r="G15" s="228"/>
      <c r="H15" s="228"/>
      <c r="I15" s="228"/>
      <c r="J15" s="228"/>
      <c r="K15" s="228"/>
      <c r="L15" s="228"/>
      <c r="M15" s="228"/>
      <c r="N15" s="228"/>
      <c r="O15" s="228"/>
      <c r="P15" s="224"/>
      <c r="Q15" s="224"/>
      <c r="R15" s="224"/>
      <c r="S15" s="228"/>
      <c r="T15" s="224"/>
      <c r="U15" s="224"/>
      <c r="V15" s="224"/>
      <c r="W15" s="224"/>
      <c r="X15" s="224"/>
      <c r="Y15" s="224"/>
      <c r="Z15" s="228"/>
      <c r="AA15" s="224"/>
      <c r="AB15" s="224"/>
      <c r="AC15" s="224"/>
      <c r="AD15" s="224"/>
      <c r="AE15" s="224"/>
      <c r="AF15" s="224"/>
      <c r="AG15" s="228"/>
      <c r="AH15" s="224"/>
      <c r="AI15" s="224"/>
      <c r="AJ15" s="224"/>
      <c r="AK15" s="224"/>
      <c r="AL15" s="224"/>
      <c r="AM15" s="224"/>
      <c r="AN15" s="228"/>
      <c r="AO15" s="224"/>
      <c r="AP15" s="224"/>
      <c r="AQ15" s="224"/>
      <c r="AR15" s="224"/>
      <c r="AS15" s="224"/>
      <c r="AT15" s="224"/>
      <c r="AU15" s="228"/>
      <c r="AV15" s="224"/>
      <c r="AW15" s="224"/>
      <c r="AX15" s="224"/>
    </row>
    <row r="16" spans="1:50" ht="15.6" x14ac:dyDescent="0.3">
      <c r="A16" s="1"/>
      <c r="B16" s="128" t="s">
        <v>31</v>
      </c>
      <c r="C16" s="1"/>
      <c r="D16" s="127" t="s">
        <v>42</v>
      </c>
      <c r="E16" s="125"/>
      <c r="F16" s="190" t="s">
        <v>91</v>
      </c>
      <c r="G16" s="228"/>
      <c r="H16" s="229"/>
      <c r="I16" s="228"/>
      <c r="J16" s="224"/>
      <c r="K16" s="228"/>
      <c r="L16" s="229"/>
      <c r="M16" s="228"/>
      <c r="N16" s="230"/>
      <c r="O16" s="231"/>
      <c r="P16" s="224"/>
      <c r="Q16" s="225"/>
      <c r="R16" s="224"/>
      <c r="S16" s="229"/>
      <c r="T16" s="224"/>
      <c r="U16" s="230"/>
      <c r="V16" s="231"/>
      <c r="W16" s="224"/>
      <c r="X16" s="225"/>
      <c r="Y16" s="224"/>
      <c r="Z16" s="229"/>
      <c r="AA16" s="224"/>
      <c r="AB16" s="230"/>
      <c r="AC16" s="231"/>
      <c r="AD16" s="224"/>
      <c r="AE16" s="225"/>
      <c r="AF16" s="224"/>
      <c r="AG16" s="229"/>
      <c r="AH16" s="224"/>
      <c r="AI16" s="230"/>
      <c r="AJ16" s="231"/>
      <c r="AK16" s="224"/>
      <c r="AL16" s="225"/>
      <c r="AM16" s="224"/>
      <c r="AN16" s="229"/>
      <c r="AO16" s="224"/>
      <c r="AP16" s="230"/>
      <c r="AQ16" s="231"/>
      <c r="AR16" s="224"/>
      <c r="AS16" s="225"/>
      <c r="AT16" s="224"/>
      <c r="AU16" s="229"/>
      <c r="AV16" s="224"/>
      <c r="AW16" s="230"/>
      <c r="AX16" s="231"/>
    </row>
    <row r="17" spans="1:52" ht="15.6" x14ac:dyDescent="0.3">
      <c r="A17" s="1"/>
      <c r="B17" s="126"/>
      <c r="C17" s="1"/>
      <c r="D17" s="125"/>
      <c r="E17" s="125"/>
      <c r="F17" s="152">
        <v>180</v>
      </c>
      <c r="G17" s="151" t="s">
        <v>45</v>
      </c>
      <c r="H17" s="158"/>
      <c r="I17" s="125"/>
      <c r="J17" s="125"/>
      <c r="K17" s="125"/>
      <c r="L17" s="125"/>
      <c r="M17" s="125"/>
      <c r="N17" s="125"/>
      <c r="O17" s="125"/>
    </row>
    <row r="18" spans="1:52" x14ac:dyDescent="0.3">
      <c r="A18" s="1"/>
      <c r="B18" s="2"/>
      <c r="C18" s="1"/>
      <c r="D18" s="4"/>
      <c r="E18" s="4"/>
      <c r="F18" s="152">
        <v>200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2" x14ac:dyDescent="0.3">
      <c r="A19" s="1"/>
      <c r="B19" s="157"/>
      <c r="C19" s="1"/>
      <c r="D19" s="4" t="s">
        <v>29</v>
      </c>
      <c r="E19" s="1"/>
      <c r="F19" s="153">
        <v>79000</v>
      </c>
      <c r="G19" s="151" t="s">
        <v>28</v>
      </c>
      <c r="H19" s="5"/>
      <c r="I19" s="1"/>
      <c r="J19" s="5"/>
      <c r="K19" s="173"/>
      <c r="L19" s="5"/>
      <c r="M19" s="1"/>
      <c r="N19" s="173"/>
      <c r="O19" s="1"/>
      <c r="S19" s="160"/>
    </row>
    <row r="20" spans="1:52" x14ac:dyDescent="0.3">
      <c r="A20" s="1"/>
      <c r="B20" s="2"/>
      <c r="C20" s="1"/>
      <c r="D20" s="123"/>
      <c r="E20" s="123"/>
      <c r="F20" s="350" t="s">
        <v>87</v>
      </c>
      <c r="G20" s="351"/>
      <c r="H20" s="352"/>
      <c r="I20" s="1"/>
      <c r="J20" s="353" t="s">
        <v>93</v>
      </c>
      <c r="K20" s="354"/>
      <c r="L20" s="355"/>
      <c r="M20" s="1"/>
      <c r="N20" s="350" t="s">
        <v>27</v>
      </c>
      <c r="O20" s="352"/>
      <c r="Q20" s="358"/>
      <c r="R20" s="358"/>
      <c r="S20" s="358"/>
      <c r="T20" s="186"/>
      <c r="U20" s="357"/>
      <c r="V20" s="357"/>
      <c r="W20" s="185"/>
      <c r="X20" s="358"/>
      <c r="Y20" s="358"/>
      <c r="Z20" s="358"/>
      <c r="AA20" s="186"/>
      <c r="AB20" s="357"/>
      <c r="AC20" s="357"/>
      <c r="AD20" s="185"/>
      <c r="AE20" s="358"/>
      <c r="AF20" s="358"/>
      <c r="AG20" s="358"/>
      <c r="AH20" s="186"/>
      <c r="AI20" s="357"/>
      <c r="AJ20" s="357"/>
      <c r="AK20" s="185"/>
      <c r="AL20" s="358"/>
      <c r="AM20" s="358"/>
      <c r="AN20" s="358"/>
      <c r="AO20" s="186"/>
      <c r="AP20" s="357"/>
      <c r="AQ20" s="357"/>
      <c r="AR20" s="185"/>
      <c r="AS20" s="358"/>
      <c r="AT20" s="358"/>
      <c r="AU20" s="358"/>
      <c r="AV20" s="186"/>
      <c r="AW20" s="357"/>
      <c r="AX20" s="357"/>
      <c r="AY20" s="185"/>
      <c r="AZ20" s="185"/>
    </row>
    <row r="21" spans="1:52" ht="15" customHeight="1" x14ac:dyDescent="0.3">
      <c r="A21" s="1"/>
      <c r="B21" s="2"/>
      <c r="C21" s="1"/>
      <c r="D21" s="341" t="s">
        <v>26</v>
      </c>
      <c r="E21" s="119"/>
      <c r="F21" s="122" t="s">
        <v>25</v>
      </c>
      <c r="G21" s="122" t="s">
        <v>24</v>
      </c>
      <c r="H21" s="120" t="s">
        <v>23</v>
      </c>
      <c r="I21" s="1"/>
      <c r="J21" s="122" t="s">
        <v>25</v>
      </c>
      <c r="K21" s="121" t="s">
        <v>24</v>
      </c>
      <c r="L21" s="120" t="s">
        <v>23</v>
      </c>
      <c r="M21" s="1"/>
      <c r="N21" s="343" t="s">
        <v>22</v>
      </c>
      <c r="O21" s="345" t="s">
        <v>21</v>
      </c>
      <c r="Q21" s="246"/>
      <c r="R21" s="246"/>
      <c r="S21" s="246"/>
      <c r="T21" s="186"/>
      <c r="U21" s="359"/>
      <c r="V21" s="359"/>
      <c r="W21" s="185"/>
      <c r="X21" s="246"/>
      <c r="Y21" s="246"/>
      <c r="Z21" s="246"/>
      <c r="AA21" s="186"/>
      <c r="AB21" s="359"/>
      <c r="AC21" s="359"/>
      <c r="AD21" s="185"/>
      <c r="AE21" s="246"/>
      <c r="AF21" s="246"/>
      <c r="AG21" s="246"/>
      <c r="AH21" s="186"/>
      <c r="AI21" s="359"/>
      <c r="AJ21" s="359"/>
      <c r="AK21" s="185"/>
      <c r="AL21" s="246"/>
      <c r="AM21" s="246"/>
      <c r="AN21" s="246"/>
      <c r="AO21" s="186"/>
      <c r="AP21" s="359"/>
      <c r="AQ21" s="359"/>
      <c r="AR21" s="185"/>
      <c r="AS21" s="246"/>
      <c r="AT21" s="246"/>
      <c r="AU21" s="246"/>
      <c r="AV21" s="186"/>
      <c r="AW21" s="359"/>
      <c r="AX21" s="359"/>
      <c r="AY21" s="185"/>
      <c r="AZ21" s="185"/>
    </row>
    <row r="22" spans="1:52" x14ac:dyDescent="0.3">
      <c r="A22" s="1"/>
      <c r="B22" s="2"/>
      <c r="C22" s="1"/>
      <c r="D22" s="342"/>
      <c r="E22" s="119"/>
      <c r="F22" s="118" t="s">
        <v>20</v>
      </c>
      <c r="G22" s="118"/>
      <c r="H22" s="117" t="s">
        <v>20</v>
      </c>
      <c r="I22" s="1"/>
      <c r="J22" s="118" t="s">
        <v>20</v>
      </c>
      <c r="K22" s="117"/>
      <c r="L22" s="117" t="s">
        <v>20</v>
      </c>
      <c r="M22" s="1"/>
      <c r="N22" s="344"/>
      <c r="O22" s="346"/>
      <c r="Q22" s="247"/>
      <c r="R22" s="247"/>
      <c r="S22" s="247"/>
      <c r="T22" s="186"/>
      <c r="U22" s="360"/>
      <c r="V22" s="360"/>
      <c r="W22" s="185"/>
      <c r="X22" s="247"/>
      <c r="Y22" s="247"/>
      <c r="Z22" s="247"/>
      <c r="AA22" s="186"/>
      <c r="AB22" s="360"/>
      <c r="AC22" s="360"/>
      <c r="AD22" s="185"/>
      <c r="AE22" s="247"/>
      <c r="AF22" s="247"/>
      <c r="AG22" s="247"/>
      <c r="AH22" s="186"/>
      <c r="AI22" s="360"/>
      <c r="AJ22" s="360"/>
      <c r="AK22" s="185"/>
      <c r="AL22" s="247"/>
      <c r="AM22" s="247"/>
      <c r="AN22" s="247"/>
      <c r="AO22" s="186"/>
      <c r="AP22" s="360"/>
      <c r="AQ22" s="360"/>
      <c r="AR22" s="185"/>
      <c r="AS22" s="247"/>
      <c r="AT22" s="247"/>
      <c r="AU22" s="247"/>
      <c r="AV22" s="186"/>
      <c r="AW22" s="360"/>
      <c r="AX22" s="360"/>
      <c r="AY22" s="185"/>
      <c r="AZ22" s="185"/>
    </row>
    <row r="23" spans="1:52" x14ac:dyDescent="0.3">
      <c r="A23" s="1"/>
      <c r="B23" s="53" t="s">
        <v>57</v>
      </c>
      <c r="C23" s="53"/>
      <c r="D23" s="85" t="s">
        <v>41</v>
      </c>
      <c r="E23" s="84"/>
      <c r="F23" s="139">
        <v>49.55</v>
      </c>
      <c r="G23" s="88">
        <v>1</v>
      </c>
      <c r="H23" s="103">
        <f t="shared" ref="H23:H26" si="0">G23*F23</f>
        <v>49.55</v>
      </c>
      <c r="I23" s="82"/>
      <c r="J23" s="139">
        <f>+'[3]2019 Dx, Tx, Rate Riders'!$B$8</f>
        <v>51.5</v>
      </c>
      <c r="K23" s="88">
        <v>1</v>
      </c>
      <c r="L23" s="103">
        <f t="shared" ref="L23:L35" si="1">K23*J23</f>
        <v>51.5</v>
      </c>
      <c r="M23" s="82"/>
      <c r="N23" s="81">
        <f t="shared" ref="N23:N56" si="2">L23-H23</f>
        <v>1.9500000000000028</v>
      </c>
      <c r="O23" s="102">
        <f>IF(OR(H23=0,L23=0),"",(N23/H23))</f>
        <v>3.9354187689202888E-2</v>
      </c>
      <c r="Q23" s="248"/>
      <c r="R23" s="52"/>
      <c r="S23" s="250"/>
      <c r="T23" s="52"/>
      <c r="U23" s="244"/>
      <c r="V23" s="251"/>
      <c r="W23" s="185"/>
      <c r="X23" s="248"/>
      <c r="Y23" s="52"/>
      <c r="Z23" s="250"/>
      <c r="AA23" s="52"/>
      <c r="AB23" s="244"/>
      <c r="AC23" s="251"/>
      <c r="AD23" s="185"/>
      <c r="AE23" s="248"/>
      <c r="AF23" s="52"/>
      <c r="AG23" s="250"/>
      <c r="AH23" s="52"/>
      <c r="AI23" s="244"/>
      <c r="AJ23" s="251"/>
      <c r="AK23" s="185"/>
      <c r="AL23" s="248"/>
      <c r="AM23" s="52"/>
      <c r="AN23" s="250"/>
      <c r="AO23" s="52"/>
      <c r="AP23" s="244"/>
      <c r="AQ23" s="251"/>
      <c r="AR23" s="185"/>
      <c r="AS23" s="248"/>
      <c r="AT23" s="52"/>
      <c r="AU23" s="250"/>
      <c r="AV23" s="52"/>
      <c r="AW23" s="244"/>
      <c r="AX23" s="251"/>
      <c r="AY23" s="185"/>
      <c r="AZ23" s="185"/>
    </row>
    <row r="24" spans="1:52" s="181" customFormat="1" x14ac:dyDescent="0.3">
      <c r="A24" s="112"/>
      <c r="B24" s="84" t="s">
        <v>79</v>
      </c>
      <c r="C24" s="84"/>
      <c r="D24" s="85" t="s">
        <v>41</v>
      </c>
      <c r="E24" s="84"/>
      <c r="F24" s="139">
        <v>1.01</v>
      </c>
      <c r="G24" s="88">
        <v>1</v>
      </c>
      <c r="H24" s="103">
        <f t="shared" si="0"/>
        <v>1.01</v>
      </c>
      <c r="I24" s="105"/>
      <c r="J24" s="330">
        <v>1.01</v>
      </c>
      <c r="K24" s="88">
        <v>1</v>
      </c>
      <c r="L24" s="103">
        <f t="shared" si="1"/>
        <v>1.01</v>
      </c>
      <c r="M24" s="105"/>
      <c r="N24" s="179">
        <f t="shared" ref="N24:N25" si="3">L24-H24</f>
        <v>0</v>
      </c>
      <c r="O24" s="180">
        <f t="shared" ref="O24:O25" si="4">IF(OR(H24=0,L24=0),"",(N24/H24))</f>
        <v>0</v>
      </c>
      <c r="Q24" s="248"/>
      <c r="R24" s="52"/>
      <c r="S24" s="250"/>
      <c r="T24" s="52"/>
      <c r="U24" s="244"/>
      <c r="V24" s="251"/>
      <c r="W24" s="185"/>
      <c r="X24" s="248"/>
      <c r="Y24" s="52"/>
      <c r="Z24" s="250"/>
      <c r="AA24" s="52"/>
      <c r="AB24" s="244"/>
      <c r="AC24" s="251"/>
      <c r="AD24" s="185"/>
      <c r="AE24" s="248"/>
      <c r="AF24" s="52"/>
      <c r="AG24" s="250"/>
      <c r="AH24" s="52"/>
      <c r="AI24" s="244"/>
      <c r="AJ24" s="251"/>
      <c r="AK24" s="185"/>
      <c r="AL24" s="248"/>
      <c r="AM24" s="52"/>
      <c r="AN24" s="250"/>
      <c r="AO24" s="52"/>
      <c r="AP24" s="244"/>
      <c r="AQ24" s="251"/>
      <c r="AR24" s="185"/>
      <c r="AS24" s="248"/>
      <c r="AT24" s="52"/>
      <c r="AU24" s="250"/>
      <c r="AV24" s="52"/>
      <c r="AW24" s="244"/>
      <c r="AX24" s="251"/>
      <c r="AY24" s="185"/>
      <c r="AZ24" s="185"/>
    </row>
    <row r="25" spans="1:52" s="181" customFormat="1" x14ac:dyDescent="0.3">
      <c r="A25" s="112"/>
      <c r="B25" s="84" t="s">
        <v>80</v>
      </c>
      <c r="C25" s="84"/>
      <c r="D25" s="85" t="s">
        <v>41</v>
      </c>
      <c r="E25" s="84"/>
      <c r="F25" s="139">
        <v>0.3</v>
      </c>
      <c r="G25" s="88">
        <v>1</v>
      </c>
      <c r="H25" s="103">
        <f t="shared" si="0"/>
        <v>0.3</v>
      </c>
      <c r="I25" s="105"/>
      <c r="J25" s="330">
        <v>0.3</v>
      </c>
      <c r="K25" s="88">
        <v>1</v>
      </c>
      <c r="L25" s="103">
        <f t="shared" si="1"/>
        <v>0.3</v>
      </c>
      <c r="M25" s="105"/>
      <c r="N25" s="179">
        <f t="shared" si="3"/>
        <v>0</v>
      </c>
      <c r="O25" s="180">
        <f t="shared" si="4"/>
        <v>0</v>
      </c>
      <c r="Q25" s="248"/>
      <c r="R25" s="52"/>
      <c r="S25" s="250"/>
      <c r="T25" s="52"/>
      <c r="U25" s="244"/>
      <c r="V25" s="251"/>
      <c r="W25" s="185"/>
      <c r="X25" s="248"/>
      <c r="Y25" s="52"/>
      <c r="Z25" s="250"/>
      <c r="AA25" s="52"/>
      <c r="AB25" s="244"/>
      <c r="AC25" s="251"/>
      <c r="AD25" s="185"/>
      <c r="AE25" s="248"/>
      <c r="AF25" s="52"/>
      <c r="AG25" s="250"/>
      <c r="AH25" s="52"/>
      <c r="AI25" s="244"/>
      <c r="AJ25" s="251"/>
      <c r="AK25" s="185"/>
      <c r="AL25" s="248"/>
      <c r="AM25" s="52"/>
      <c r="AN25" s="250"/>
      <c r="AO25" s="52"/>
      <c r="AP25" s="244"/>
      <c r="AQ25" s="251"/>
      <c r="AR25" s="185"/>
      <c r="AS25" s="248"/>
      <c r="AT25" s="52"/>
      <c r="AU25" s="250"/>
      <c r="AV25" s="52"/>
      <c r="AW25" s="244"/>
      <c r="AX25" s="251"/>
      <c r="AY25" s="185"/>
      <c r="AZ25" s="185"/>
    </row>
    <row r="26" spans="1:52" x14ac:dyDescent="0.3">
      <c r="A26" s="1"/>
      <c r="B26" s="177" t="s">
        <v>73</v>
      </c>
      <c r="C26" s="53"/>
      <c r="D26" s="85" t="s">
        <v>41</v>
      </c>
      <c r="E26" s="84"/>
      <c r="F26" s="139">
        <v>4.6399999999999997</v>
      </c>
      <c r="G26" s="88">
        <v>1</v>
      </c>
      <c r="H26" s="103">
        <f t="shared" si="0"/>
        <v>4.6399999999999997</v>
      </c>
      <c r="I26" s="82"/>
      <c r="J26" s="330">
        <v>4.6399999999999997</v>
      </c>
      <c r="K26" s="88">
        <v>1</v>
      </c>
      <c r="L26" s="103">
        <f t="shared" si="1"/>
        <v>4.6399999999999997</v>
      </c>
      <c r="M26" s="82"/>
      <c r="N26" s="81">
        <f t="shared" si="2"/>
        <v>0</v>
      </c>
      <c r="O26" s="102">
        <f t="shared" ref="O26" si="5">IF(OR(H26=0,L26=0),"",(N26/H26))</f>
        <v>0</v>
      </c>
      <c r="Q26" s="248"/>
      <c r="R26" s="52"/>
      <c r="S26" s="250"/>
      <c r="T26" s="52"/>
      <c r="U26" s="244"/>
      <c r="V26" s="251"/>
      <c r="W26" s="185"/>
      <c r="X26" s="248"/>
      <c r="Y26" s="52"/>
      <c r="Z26" s="250"/>
      <c r="AA26" s="52"/>
      <c r="AB26" s="244"/>
      <c r="AC26" s="251"/>
      <c r="AD26" s="185"/>
      <c r="AE26" s="248"/>
      <c r="AF26" s="52"/>
      <c r="AG26" s="250"/>
      <c r="AH26" s="52"/>
      <c r="AI26" s="244"/>
      <c r="AJ26" s="251"/>
      <c r="AK26" s="185"/>
      <c r="AL26" s="248"/>
      <c r="AM26" s="52"/>
      <c r="AN26" s="250"/>
      <c r="AO26" s="52"/>
      <c r="AP26" s="244"/>
      <c r="AQ26" s="251"/>
      <c r="AR26" s="185"/>
      <c r="AS26" s="248"/>
      <c r="AT26" s="52"/>
      <c r="AU26" s="250"/>
      <c r="AV26" s="52"/>
      <c r="AW26" s="244"/>
      <c r="AX26" s="251"/>
      <c r="AY26" s="185"/>
      <c r="AZ26" s="185"/>
    </row>
    <row r="27" spans="1:52" x14ac:dyDescent="0.3">
      <c r="A27" s="1"/>
      <c r="B27" s="53" t="s">
        <v>19</v>
      </c>
      <c r="C27" s="53"/>
      <c r="D27" s="85" t="s">
        <v>44</v>
      </c>
      <c r="E27" s="84"/>
      <c r="F27" s="111">
        <v>7.7987000000000002</v>
      </c>
      <c r="G27" s="88">
        <f>$F$18</f>
        <v>200</v>
      </c>
      <c r="H27" s="103">
        <f t="shared" ref="H27:H35" si="6">G27*F27</f>
        <v>1559.74</v>
      </c>
      <c r="I27" s="82"/>
      <c r="J27" s="111">
        <f>+'[3]2019 Dx, Tx, Rate Riders'!$C$8</f>
        <v>8.1052</v>
      </c>
      <c r="K27" s="88">
        <f>$F$18</f>
        <v>200</v>
      </c>
      <c r="L27" s="103">
        <f t="shared" si="1"/>
        <v>1621.04</v>
      </c>
      <c r="M27" s="82"/>
      <c r="N27" s="81">
        <f t="shared" si="2"/>
        <v>61.299999999999955</v>
      </c>
      <c r="O27" s="102">
        <f>IF(OR(H27=0,L27=0),"",(N27/H27))</f>
        <v>3.930142203187708E-2</v>
      </c>
      <c r="Q27" s="253"/>
      <c r="R27" s="52"/>
      <c r="S27" s="250"/>
      <c r="T27" s="52"/>
      <c r="U27" s="244"/>
      <c r="V27" s="251"/>
      <c r="W27" s="185"/>
      <c r="X27" s="255"/>
      <c r="Y27" s="52"/>
      <c r="Z27" s="250"/>
      <c r="AA27" s="52"/>
      <c r="AB27" s="244"/>
      <c r="AC27" s="251"/>
      <c r="AD27" s="185"/>
      <c r="AE27" s="253"/>
      <c r="AF27" s="52"/>
      <c r="AG27" s="250"/>
      <c r="AH27" s="52"/>
      <c r="AI27" s="244"/>
      <c r="AJ27" s="251"/>
      <c r="AK27" s="185"/>
      <c r="AL27" s="253"/>
      <c r="AM27" s="52"/>
      <c r="AN27" s="250"/>
      <c r="AO27" s="52"/>
      <c r="AP27" s="244"/>
      <c r="AQ27" s="251"/>
      <c r="AR27" s="185"/>
      <c r="AS27" s="253"/>
      <c r="AT27" s="52"/>
      <c r="AU27" s="250"/>
      <c r="AV27" s="52"/>
      <c r="AW27" s="244"/>
      <c r="AX27" s="251"/>
      <c r="AY27" s="185"/>
      <c r="AZ27" s="185"/>
    </row>
    <row r="28" spans="1:52" s="172" customFormat="1" x14ac:dyDescent="0.3">
      <c r="A28" s="1"/>
      <c r="B28" s="177" t="s">
        <v>74</v>
      </c>
      <c r="C28" s="53"/>
      <c r="D28" s="85" t="s">
        <v>44</v>
      </c>
      <c r="E28" s="84"/>
      <c r="F28" s="111">
        <v>-8.14E-2</v>
      </c>
      <c r="G28" s="88">
        <f t="shared" ref="G28:G35" si="7">$F$18</f>
        <v>200</v>
      </c>
      <c r="H28" s="103">
        <f t="shared" si="6"/>
        <v>-16.28</v>
      </c>
      <c r="I28" s="82"/>
      <c r="J28" s="334"/>
      <c r="K28" s="88">
        <f t="shared" ref="K28:K35" si="8">$F$18</f>
        <v>200</v>
      </c>
      <c r="L28" s="103">
        <f t="shared" si="1"/>
        <v>0</v>
      </c>
      <c r="M28" s="82"/>
      <c r="N28" s="81">
        <f t="shared" ref="N28:N35" si="9">L28-H28</f>
        <v>16.28</v>
      </c>
      <c r="O28" s="102" t="str">
        <f t="shared" ref="O28:O35" si="10">IF(OR(H28=0,L28=0),"",(N28/H28))</f>
        <v/>
      </c>
      <c r="Q28" s="252"/>
      <c r="R28" s="52"/>
      <c r="S28" s="250"/>
      <c r="T28" s="52"/>
      <c r="U28" s="244"/>
      <c r="V28" s="251"/>
      <c r="W28" s="185"/>
      <c r="X28" s="252"/>
      <c r="Y28" s="52"/>
      <c r="Z28" s="250"/>
      <c r="AA28" s="52"/>
      <c r="AB28" s="244"/>
      <c r="AC28" s="251"/>
      <c r="AD28" s="185"/>
      <c r="AE28" s="252"/>
      <c r="AF28" s="52"/>
      <c r="AG28" s="250"/>
      <c r="AH28" s="52"/>
      <c r="AI28" s="244"/>
      <c r="AJ28" s="251"/>
      <c r="AK28" s="185"/>
      <c r="AL28" s="252"/>
      <c r="AM28" s="52"/>
      <c r="AN28" s="250"/>
      <c r="AO28" s="52"/>
      <c r="AP28" s="244"/>
      <c r="AQ28" s="251"/>
      <c r="AR28" s="185"/>
      <c r="AS28" s="252"/>
      <c r="AT28" s="52"/>
      <c r="AU28" s="250"/>
      <c r="AV28" s="52"/>
      <c r="AW28" s="244"/>
      <c r="AX28" s="251"/>
      <c r="AY28" s="185"/>
      <c r="AZ28" s="185"/>
    </row>
    <row r="29" spans="1:52" s="172" customFormat="1" x14ac:dyDescent="0.3">
      <c r="A29" s="1"/>
      <c r="B29" s="177" t="s">
        <v>75</v>
      </c>
      <c r="C29" s="53"/>
      <c r="D29" s="85" t="s">
        <v>44</v>
      </c>
      <c r="E29" s="84"/>
      <c r="F29" s="111">
        <v>-0.25119999999999998</v>
      </c>
      <c r="G29" s="88">
        <f t="shared" si="7"/>
        <v>200</v>
      </c>
      <c r="H29" s="103">
        <f t="shared" si="6"/>
        <v>-50.239999999999995</v>
      </c>
      <c r="I29" s="82"/>
      <c r="J29" s="334"/>
      <c r="K29" s="88">
        <f t="shared" si="8"/>
        <v>200</v>
      </c>
      <c r="L29" s="103">
        <f t="shared" si="1"/>
        <v>0</v>
      </c>
      <c r="M29" s="82"/>
      <c r="N29" s="81">
        <f t="shared" si="9"/>
        <v>50.239999999999995</v>
      </c>
      <c r="O29" s="102" t="str">
        <f t="shared" si="10"/>
        <v/>
      </c>
      <c r="Q29" s="252"/>
      <c r="R29" s="244"/>
      <c r="S29" s="250"/>
      <c r="T29" s="52"/>
      <c r="U29" s="244"/>
      <c r="V29" s="251"/>
      <c r="W29" s="185"/>
      <c r="X29" s="252"/>
      <c r="Y29" s="52"/>
      <c r="Z29" s="250"/>
      <c r="AA29" s="52"/>
      <c r="AB29" s="244"/>
      <c r="AC29" s="251"/>
      <c r="AD29" s="185"/>
      <c r="AE29" s="252"/>
      <c r="AF29" s="52"/>
      <c r="AG29" s="250"/>
      <c r="AH29" s="52"/>
      <c r="AI29" s="244"/>
      <c r="AJ29" s="251"/>
      <c r="AK29" s="185"/>
      <c r="AL29" s="252"/>
      <c r="AM29" s="52"/>
      <c r="AN29" s="250"/>
      <c r="AO29" s="52"/>
      <c r="AP29" s="244"/>
      <c r="AQ29" s="251"/>
      <c r="AR29" s="185"/>
      <c r="AS29" s="252"/>
      <c r="AT29" s="52"/>
      <c r="AU29" s="250"/>
      <c r="AV29" s="52"/>
      <c r="AW29" s="244"/>
      <c r="AX29" s="251"/>
      <c r="AY29" s="185"/>
      <c r="AZ29" s="185"/>
    </row>
    <row r="30" spans="1:52" s="172" customFormat="1" x14ac:dyDescent="0.3">
      <c r="A30" s="1"/>
      <c r="B30" s="177" t="s">
        <v>76</v>
      </c>
      <c r="C30" s="53"/>
      <c r="D30" s="85" t="s">
        <v>44</v>
      </c>
      <c r="E30" s="84"/>
      <c r="F30" s="111">
        <v>1.14E-2</v>
      </c>
      <c r="G30" s="88">
        <f t="shared" si="7"/>
        <v>200</v>
      </c>
      <c r="H30" s="103">
        <f t="shared" si="6"/>
        <v>2.2800000000000002</v>
      </c>
      <c r="I30" s="82"/>
      <c r="J30" s="334">
        <v>1.14E-2</v>
      </c>
      <c r="K30" s="88">
        <f t="shared" si="8"/>
        <v>200</v>
      </c>
      <c r="L30" s="103">
        <f t="shared" si="1"/>
        <v>2.2800000000000002</v>
      </c>
      <c r="M30" s="82"/>
      <c r="N30" s="81">
        <f t="shared" si="9"/>
        <v>0</v>
      </c>
      <c r="O30" s="102">
        <f t="shared" si="10"/>
        <v>0</v>
      </c>
      <c r="Q30" s="314"/>
      <c r="R30" s="315"/>
      <c r="S30" s="250"/>
      <c r="T30" s="52"/>
      <c r="U30" s="244"/>
      <c r="V30" s="251"/>
      <c r="W30" s="185"/>
      <c r="X30" s="252"/>
      <c r="Y30" s="52"/>
      <c r="Z30" s="250"/>
      <c r="AA30" s="52"/>
      <c r="AB30" s="244"/>
      <c r="AC30" s="251"/>
      <c r="AD30" s="185"/>
      <c r="AE30" s="252"/>
      <c r="AF30" s="52"/>
      <c r="AG30" s="250"/>
      <c r="AH30" s="52"/>
      <c r="AI30" s="244"/>
      <c r="AJ30" s="251"/>
      <c r="AK30" s="185"/>
      <c r="AL30" s="252"/>
      <c r="AM30" s="52"/>
      <c r="AN30" s="250"/>
      <c r="AO30" s="52"/>
      <c r="AP30" s="244"/>
      <c r="AQ30" s="251"/>
      <c r="AR30" s="185"/>
      <c r="AS30" s="252"/>
      <c r="AT30" s="52"/>
      <c r="AU30" s="250"/>
      <c r="AV30" s="52"/>
      <c r="AW30" s="244"/>
      <c r="AX30" s="251"/>
      <c r="AY30" s="185"/>
      <c r="AZ30" s="185"/>
    </row>
    <row r="31" spans="1:52" s="172" customFormat="1" x14ac:dyDescent="0.3">
      <c r="A31" s="1"/>
      <c r="B31" s="177" t="s">
        <v>77</v>
      </c>
      <c r="C31" s="53"/>
      <c r="D31" s="85" t="s">
        <v>44</v>
      </c>
      <c r="E31" s="84"/>
      <c r="F31" s="111">
        <v>4.7000000000000002E-3</v>
      </c>
      <c r="G31" s="88">
        <f t="shared" si="7"/>
        <v>200</v>
      </c>
      <c r="H31" s="103">
        <f t="shared" si="6"/>
        <v>0.94000000000000006</v>
      </c>
      <c r="I31" s="82"/>
      <c r="J31" s="334">
        <v>4.7000000000000002E-3</v>
      </c>
      <c r="K31" s="88">
        <f t="shared" si="8"/>
        <v>200</v>
      </c>
      <c r="L31" s="103">
        <f t="shared" si="1"/>
        <v>0.94000000000000006</v>
      </c>
      <c r="M31" s="82"/>
      <c r="N31" s="81">
        <f t="shared" si="9"/>
        <v>0</v>
      </c>
      <c r="O31" s="102">
        <f t="shared" si="10"/>
        <v>0</v>
      </c>
      <c r="Q31" s="252"/>
      <c r="R31" s="52"/>
      <c r="S31" s="250"/>
      <c r="T31" s="52"/>
      <c r="U31" s="244"/>
      <c r="V31" s="251"/>
      <c r="W31" s="185"/>
      <c r="X31" s="252"/>
      <c r="Y31" s="52"/>
      <c r="Z31" s="250"/>
      <c r="AA31" s="52"/>
      <c r="AB31" s="244"/>
      <c r="AC31" s="251"/>
      <c r="AD31" s="185"/>
      <c r="AE31" s="252"/>
      <c r="AF31" s="52"/>
      <c r="AG31" s="250"/>
      <c r="AH31" s="52"/>
      <c r="AI31" s="244"/>
      <c r="AJ31" s="251"/>
      <c r="AK31" s="185"/>
      <c r="AL31" s="252"/>
      <c r="AM31" s="52"/>
      <c r="AN31" s="250"/>
      <c r="AO31" s="52"/>
      <c r="AP31" s="244"/>
      <c r="AQ31" s="251"/>
      <c r="AR31" s="185"/>
      <c r="AS31" s="252"/>
      <c r="AT31" s="52"/>
      <c r="AU31" s="250"/>
      <c r="AV31" s="52"/>
      <c r="AW31" s="244"/>
      <c r="AX31" s="251"/>
      <c r="AY31" s="185"/>
      <c r="AZ31" s="185"/>
    </row>
    <row r="32" spans="1:52" s="172" customFormat="1" x14ac:dyDescent="0.3">
      <c r="A32" s="1"/>
      <c r="B32" s="177" t="s">
        <v>78</v>
      </c>
      <c r="C32" s="53"/>
      <c r="D32" s="85" t="s">
        <v>44</v>
      </c>
      <c r="E32" s="84"/>
      <c r="F32" s="111">
        <v>7.8100000000000003E-2</v>
      </c>
      <c r="G32" s="88">
        <f t="shared" si="7"/>
        <v>200</v>
      </c>
      <c r="H32" s="103">
        <f t="shared" si="6"/>
        <v>15.620000000000001</v>
      </c>
      <c r="I32" s="82"/>
      <c r="J32" s="334">
        <v>7.8100000000000003E-2</v>
      </c>
      <c r="K32" s="88">
        <f t="shared" si="8"/>
        <v>200</v>
      </c>
      <c r="L32" s="103">
        <f t="shared" si="1"/>
        <v>15.620000000000001</v>
      </c>
      <c r="M32" s="82"/>
      <c r="N32" s="81">
        <f t="shared" si="9"/>
        <v>0</v>
      </c>
      <c r="O32" s="102">
        <f t="shared" si="10"/>
        <v>0</v>
      </c>
      <c r="Q32" s="248"/>
      <c r="R32" s="52"/>
      <c r="S32" s="250"/>
      <c r="T32" s="52"/>
      <c r="U32" s="244"/>
      <c r="V32" s="251"/>
      <c r="W32" s="185"/>
      <c r="X32" s="248"/>
      <c r="Y32" s="52"/>
      <c r="Z32" s="250"/>
      <c r="AA32" s="52"/>
      <c r="AB32" s="244"/>
      <c r="AC32" s="251"/>
      <c r="AD32" s="185"/>
      <c r="AE32" s="248"/>
      <c r="AF32" s="52"/>
      <c r="AG32" s="250"/>
      <c r="AH32" s="52"/>
      <c r="AI32" s="244"/>
      <c r="AJ32" s="251"/>
      <c r="AK32" s="185"/>
      <c r="AL32" s="248"/>
      <c r="AM32" s="52"/>
      <c r="AN32" s="250"/>
      <c r="AO32" s="52"/>
      <c r="AP32" s="244"/>
      <c r="AQ32" s="251"/>
      <c r="AR32" s="185"/>
      <c r="AS32" s="248"/>
      <c r="AT32" s="52"/>
      <c r="AU32" s="250"/>
      <c r="AV32" s="52"/>
      <c r="AW32" s="244"/>
      <c r="AX32" s="251"/>
      <c r="AY32" s="185"/>
      <c r="AZ32" s="185"/>
    </row>
    <row r="33" spans="1:52" s="181" customFormat="1" x14ac:dyDescent="0.3">
      <c r="A33" s="112"/>
      <c r="B33" s="84" t="s">
        <v>79</v>
      </c>
      <c r="C33" s="84"/>
      <c r="D33" s="85" t="s">
        <v>44</v>
      </c>
      <c r="E33" s="84"/>
      <c r="F33" s="111">
        <v>0.16589999999999999</v>
      </c>
      <c r="G33" s="88">
        <f t="shared" si="7"/>
        <v>200</v>
      </c>
      <c r="H33" s="103">
        <f t="shared" si="6"/>
        <v>33.18</v>
      </c>
      <c r="I33" s="105"/>
      <c r="J33" s="334">
        <v>0.16589999999999999</v>
      </c>
      <c r="K33" s="88">
        <f t="shared" si="8"/>
        <v>200</v>
      </c>
      <c r="L33" s="103">
        <f t="shared" si="1"/>
        <v>33.18</v>
      </c>
      <c r="M33" s="105"/>
      <c r="N33" s="81">
        <f t="shared" si="9"/>
        <v>0</v>
      </c>
      <c r="O33" s="102">
        <f t="shared" si="10"/>
        <v>0</v>
      </c>
      <c r="Q33" s="248"/>
      <c r="R33" s="52"/>
      <c r="S33" s="250"/>
      <c r="T33" s="52"/>
      <c r="U33" s="244"/>
      <c r="V33" s="251"/>
      <c r="W33" s="185"/>
      <c r="X33" s="248"/>
      <c r="Y33" s="52"/>
      <c r="Z33" s="250"/>
      <c r="AA33" s="52"/>
      <c r="AB33" s="244"/>
      <c r="AC33" s="251"/>
      <c r="AD33" s="185"/>
      <c r="AE33" s="248"/>
      <c r="AF33" s="52"/>
      <c r="AG33" s="250"/>
      <c r="AH33" s="52"/>
      <c r="AI33" s="244"/>
      <c r="AJ33" s="251"/>
      <c r="AK33" s="185"/>
      <c r="AL33" s="248"/>
      <c r="AM33" s="52"/>
      <c r="AN33" s="250"/>
      <c r="AO33" s="52"/>
      <c r="AP33" s="244"/>
      <c r="AQ33" s="251"/>
      <c r="AR33" s="185"/>
      <c r="AS33" s="248"/>
      <c r="AT33" s="52"/>
      <c r="AU33" s="250"/>
      <c r="AV33" s="52"/>
      <c r="AW33" s="244"/>
      <c r="AX33" s="251"/>
      <c r="AY33" s="185"/>
      <c r="AZ33" s="185"/>
    </row>
    <row r="34" spans="1:52" s="181" customFormat="1" x14ac:dyDescent="0.3">
      <c r="A34" s="112"/>
      <c r="B34" s="84" t="s">
        <v>80</v>
      </c>
      <c r="C34" s="84"/>
      <c r="D34" s="85" t="s">
        <v>44</v>
      </c>
      <c r="E34" s="84"/>
      <c r="F34" s="111">
        <v>4.9799999999999997E-2</v>
      </c>
      <c r="G34" s="88">
        <f t="shared" si="7"/>
        <v>200</v>
      </c>
      <c r="H34" s="103">
        <f t="shared" si="6"/>
        <v>9.9599999999999991</v>
      </c>
      <c r="I34" s="105"/>
      <c r="J34" s="334">
        <v>4.9799999999999997E-2</v>
      </c>
      <c r="K34" s="88">
        <f t="shared" si="8"/>
        <v>200</v>
      </c>
      <c r="L34" s="103">
        <f t="shared" si="1"/>
        <v>9.9599999999999991</v>
      </c>
      <c r="M34" s="105"/>
      <c r="N34" s="81">
        <f t="shared" si="9"/>
        <v>0</v>
      </c>
      <c r="O34" s="102">
        <f t="shared" si="10"/>
        <v>0</v>
      </c>
      <c r="Q34" s="253"/>
      <c r="R34" s="52"/>
      <c r="S34" s="250"/>
      <c r="T34" s="52"/>
      <c r="U34" s="244"/>
      <c r="V34" s="251"/>
      <c r="W34" s="185"/>
      <c r="X34" s="253"/>
      <c r="Y34" s="52"/>
      <c r="Z34" s="250"/>
      <c r="AA34" s="52"/>
      <c r="AB34" s="244"/>
      <c r="AC34" s="251"/>
      <c r="AD34" s="185"/>
      <c r="AE34" s="253"/>
      <c r="AF34" s="52"/>
      <c r="AG34" s="250"/>
      <c r="AH34" s="52"/>
      <c r="AI34" s="244"/>
      <c r="AJ34" s="251"/>
      <c r="AK34" s="185"/>
      <c r="AL34" s="253"/>
      <c r="AM34" s="52"/>
      <c r="AN34" s="250"/>
      <c r="AO34" s="52"/>
      <c r="AP34" s="244"/>
      <c r="AQ34" s="251"/>
      <c r="AR34" s="185"/>
      <c r="AS34" s="253"/>
      <c r="AT34" s="52"/>
      <c r="AU34" s="250"/>
      <c r="AV34" s="52"/>
      <c r="AW34" s="244"/>
      <c r="AX34" s="251"/>
      <c r="AY34" s="185"/>
      <c r="AZ34" s="185"/>
    </row>
    <row r="35" spans="1:52" x14ac:dyDescent="0.3">
      <c r="A35" s="1"/>
      <c r="B35" s="238" t="s">
        <v>99</v>
      </c>
      <c r="C35" s="53"/>
      <c r="D35" s="85" t="s">
        <v>44</v>
      </c>
      <c r="E35" s="84"/>
      <c r="F35" s="111">
        <v>9.1200000000000003E-2</v>
      </c>
      <c r="G35" s="88">
        <f t="shared" si="7"/>
        <v>200</v>
      </c>
      <c r="H35" s="103">
        <f t="shared" si="6"/>
        <v>18.240000000000002</v>
      </c>
      <c r="I35" s="82"/>
      <c r="J35" s="334">
        <v>0.1948</v>
      </c>
      <c r="K35" s="88">
        <f t="shared" si="8"/>
        <v>200</v>
      </c>
      <c r="L35" s="103">
        <f t="shared" si="1"/>
        <v>38.96</v>
      </c>
      <c r="M35" s="82"/>
      <c r="N35" s="81">
        <f t="shared" si="9"/>
        <v>20.72</v>
      </c>
      <c r="O35" s="102">
        <f t="shared" si="10"/>
        <v>1.1359649122807016</v>
      </c>
      <c r="Q35" s="314"/>
      <c r="R35" s="52"/>
      <c r="S35" s="250"/>
      <c r="T35" s="52"/>
      <c r="U35" s="244"/>
      <c r="V35" s="251"/>
      <c r="W35" s="185"/>
      <c r="X35" s="253"/>
      <c r="Y35" s="52"/>
      <c r="Z35" s="250"/>
      <c r="AA35" s="52"/>
      <c r="AB35" s="244"/>
      <c r="AC35" s="251"/>
      <c r="AD35" s="185"/>
      <c r="AE35" s="253"/>
      <c r="AF35" s="52"/>
      <c r="AG35" s="250"/>
      <c r="AH35" s="52"/>
      <c r="AI35" s="244"/>
      <c r="AJ35" s="251"/>
      <c r="AK35" s="185"/>
      <c r="AL35" s="253"/>
      <c r="AM35" s="52"/>
      <c r="AN35" s="250"/>
      <c r="AO35" s="52"/>
      <c r="AP35" s="244"/>
      <c r="AQ35" s="251"/>
      <c r="AR35" s="185"/>
      <c r="AS35" s="253"/>
      <c r="AT35" s="52"/>
      <c r="AU35" s="250"/>
      <c r="AV35" s="52"/>
      <c r="AW35" s="244"/>
      <c r="AX35" s="251"/>
      <c r="AY35" s="185"/>
      <c r="AZ35" s="185"/>
    </row>
    <row r="36" spans="1:52" x14ac:dyDescent="0.3">
      <c r="A36" s="112"/>
      <c r="B36" s="116" t="s">
        <v>18</v>
      </c>
      <c r="C36" s="100"/>
      <c r="D36" s="115"/>
      <c r="E36" s="100"/>
      <c r="F36" s="114"/>
      <c r="G36" s="113"/>
      <c r="H36" s="184">
        <f>SUM(H23:H35)</f>
        <v>1628.94</v>
      </c>
      <c r="I36" s="107"/>
      <c r="J36" s="319"/>
      <c r="K36" s="150"/>
      <c r="L36" s="184">
        <f>SUM(L23:L35)</f>
        <v>1779.43</v>
      </c>
      <c r="M36" s="107"/>
      <c r="N36" s="93">
        <f t="shared" si="2"/>
        <v>150.49</v>
      </c>
      <c r="O36" s="92">
        <f>IF(OR(H36=0, L36=0),"",(N36/H36))</f>
        <v>9.2385232114135574E-2</v>
      </c>
      <c r="Q36" s="255"/>
      <c r="R36" s="256"/>
      <c r="S36" s="257"/>
      <c r="T36" s="52"/>
      <c r="U36" s="282"/>
      <c r="V36" s="293"/>
      <c r="W36" s="185"/>
      <c r="X36" s="255"/>
      <c r="Y36" s="256"/>
      <c r="Z36" s="257"/>
      <c r="AA36" s="52"/>
      <c r="AB36" s="282"/>
      <c r="AC36" s="293"/>
      <c r="AD36" s="185"/>
      <c r="AE36" s="255"/>
      <c r="AF36" s="256"/>
      <c r="AG36" s="257"/>
      <c r="AH36" s="52"/>
      <c r="AI36" s="282"/>
      <c r="AJ36" s="293"/>
      <c r="AK36" s="185"/>
      <c r="AL36" s="255"/>
      <c r="AM36" s="256"/>
      <c r="AN36" s="257"/>
      <c r="AO36" s="52"/>
      <c r="AP36" s="282"/>
      <c r="AQ36" s="293"/>
      <c r="AR36" s="185"/>
      <c r="AS36" s="255"/>
      <c r="AT36" s="256"/>
      <c r="AU36" s="257"/>
      <c r="AV36" s="52"/>
      <c r="AW36" s="282"/>
      <c r="AX36" s="293"/>
      <c r="AY36" s="185"/>
      <c r="AZ36" s="185"/>
    </row>
    <row r="37" spans="1:52" x14ac:dyDescent="0.3">
      <c r="A37" s="1"/>
      <c r="B37" s="86" t="s">
        <v>17</v>
      </c>
      <c r="C37" s="53"/>
      <c r="D37" s="85" t="s">
        <v>7</v>
      </c>
      <c r="E37" s="84"/>
      <c r="F37" s="78">
        <f>+RESIDENTIAL!$F$54</f>
        <v>0.1164</v>
      </c>
      <c r="G37" s="144">
        <f>$F19*(1+F69)-$F19</f>
        <v>2970.4000000000087</v>
      </c>
      <c r="H37" s="142">
        <f>G37*F37</f>
        <v>345.75456000000105</v>
      </c>
      <c r="I37" s="82"/>
      <c r="J37" s="332">
        <v>0.1164</v>
      </c>
      <c r="K37" s="144">
        <f>$F19*(1+J69)-$F19</f>
        <v>2970.4000000000087</v>
      </c>
      <c r="L37" s="142">
        <f>K37*J37</f>
        <v>345.75456000000105</v>
      </c>
      <c r="M37" s="82"/>
      <c r="N37" s="81">
        <f t="shared" si="2"/>
        <v>0</v>
      </c>
      <c r="O37" s="102">
        <f t="shared" ref="O37" si="11">IF(OR(H37=0,L37=0),"",(N37/H37))</f>
        <v>0</v>
      </c>
      <c r="Q37" s="260"/>
      <c r="R37" s="308"/>
      <c r="S37" s="262"/>
      <c r="T37" s="52"/>
      <c r="U37" s="244"/>
      <c r="V37" s="251"/>
      <c r="W37" s="185"/>
      <c r="X37" s="260"/>
      <c r="Y37" s="308"/>
      <c r="Z37" s="262"/>
      <c r="AA37" s="52"/>
      <c r="AB37" s="244"/>
      <c r="AC37" s="251"/>
      <c r="AD37" s="185"/>
      <c r="AE37" s="260"/>
      <c r="AF37" s="308"/>
      <c r="AG37" s="262"/>
      <c r="AH37" s="52"/>
      <c r="AI37" s="244"/>
      <c r="AJ37" s="251"/>
      <c r="AK37" s="185"/>
      <c r="AL37" s="260"/>
      <c r="AM37" s="308"/>
      <c r="AN37" s="262"/>
      <c r="AO37" s="52"/>
      <c r="AP37" s="244"/>
      <c r="AQ37" s="251"/>
      <c r="AR37" s="185"/>
      <c r="AS37" s="260"/>
      <c r="AT37" s="308"/>
      <c r="AU37" s="262"/>
      <c r="AV37" s="52"/>
      <c r="AW37" s="244"/>
      <c r="AX37" s="251"/>
      <c r="AY37" s="185"/>
      <c r="AZ37" s="185"/>
    </row>
    <row r="38" spans="1:52" s="172" customFormat="1" x14ac:dyDescent="0.3">
      <c r="A38" s="1"/>
      <c r="B38" s="238" t="s">
        <v>96</v>
      </c>
      <c r="C38" s="84"/>
      <c r="D38" s="85" t="s">
        <v>44</v>
      </c>
      <c r="E38" s="84"/>
      <c r="F38" s="288">
        <v>-0.75970000000000004</v>
      </c>
      <c r="G38" s="155">
        <f>$F$18</f>
        <v>200</v>
      </c>
      <c r="H38" s="142">
        <f t="shared" ref="H38:H41" si="12">G38*F38</f>
        <v>-151.94</v>
      </c>
      <c r="I38" s="105"/>
      <c r="J38" s="332">
        <v>0.28129999999999999</v>
      </c>
      <c r="K38" s="155">
        <f>$F$18</f>
        <v>200</v>
      </c>
      <c r="L38" s="142">
        <f t="shared" ref="L38:L41" si="13">K38*J38</f>
        <v>56.26</v>
      </c>
      <c r="M38" s="105"/>
      <c r="N38" s="81">
        <f t="shared" ref="N38:N39" si="14">L38-H38</f>
        <v>208.2</v>
      </c>
      <c r="O38" s="102">
        <f t="shared" ref="O38:O39" si="15">IF(OR(H38=0,L38=0),"",(N38/H38))</f>
        <v>-1.3702777412136369</v>
      </c>
      <c r="Q38" s="264"/>
      <c r="R38" s="254"/>
      <c r="S38" s="262"/>
      <c r="T38" s="52"/>
      <c r="U38" s="244"/>
      <c r="V38" s="251"/>
      <c r="W38" s="185"/>
      <c r="X38" s="264"/>
      <c r="Y38" s="254"/>
      <c r="Z38" s="262"/>
      <c r="AA38" s="52"/>
      <c r="AB38" s="244"/>
      <c r="AC38" s="251"/>
      <c r="AD38" s="185"/>
      <c r="AE38" s="264"/>
      <c r="AF38" s="254"/>
      <c r="AG38" s="262"/>
      <c r="AH38" s="52"/>
      <c r="AI38" s="244"/>
      <c r="AJ38" s="251"/>
      <c r="AK38" s="185"/>
      <c r="AL38" s="264"/>
      <c r="AM38" s="254"/>
      <c r="AN38" s="262"/>
      <c r="AO38" s="52"/>
      <c r="AP38" s="244"/>
      <c r="AQ38" s="251"/>
      <c r="AR38" s="185"/>
      <c r="AS38" s="264"/>
      <c r="AT38" s="254"/>
      <c r="AU38" s="262"/>
      <c r="AV38" s="52"/>
      <c r="AW38" s="244"/>
      <c r="AX38" s="251"/>
      <c r="AY38" s="185"/>
      <c r="AZ38" s="185"/>
    </row>
    <row r="39" spans="1:52" s="172" customFormat="1" x14ac:dyDescent="0.3">
      <c r="A39" s="1"/>
      <c r="B39" s="238" t="s">
        <v>100</v>
      </c>
      <c r="C39" s="84"/>
      <c r="D39" s="85" t="s">
        <v>44</v>
      </c>
      <c r="E39" s="84"/>
      <c r="F39" s="288">
        <v>-0.51910000000000001</v>
      </c>
      <c r="G39" s="155">
        <f t="shared" ref="G39:G40" si="16">$F$18</f>
        <v>200</v>
      </c>
      <c r="H39" s="142">
        <f t="shared" ref="H39" si="17">G39*F39</f>
        <v>-103.82000000000001</v>
      </c>
      <c r="I39" s="105"/>
      <c r="J39" s="332">
        <v>-0.47339999999999999</v>
      </c>
      <c r="K39" s="155">
        <f t="shared" ref="K39:K40" si="18">$F$18</f>
        <v>200</v>
      </c>
      <c r="L39" s="142">
        <f t="shared" ref="L39" si="19">K39*J39</f>
        <v>-94.679999999999993</v>
      </c>
      <c r="M39" s="105"/>
      <c r="N39" s="81">
        <f t="shared" si="14"/>
        <v>9.1400000000000148</v>
      </c>
      <c r="O39" s="102">
        <f t="shared" si="15"/>
        <v>-8.803698709304579E-2</v>
      </c>
      <c r="Q39" s="264"/>
      <c r="R39" s="254"/>
      <c r="S39" s="262"/>
      <c r="T39" s="52"/>
      <c r="U39" s="244"/>
      <c r="V39" s="251"/>
      <c r="W39" s="185"/>
      <c r="X39" s="264"/>
      <c r="Y39" s="254"/>
      <c r="Z39" s="262"/>
      <c r="AA39" s="52"/>
      <c r="AB39" s="244"/>
      <c r="AC39" s="251"/>
      <c r="AD39" s="185"/>
      <c r="AE39" s="264"/>
      <c r="AF39" s="254"/>
      <c r="AG39" s="262"/>
      <c r="AH39" s="52"/>
      <c r="AI39" s="244"/>
      <c r="AJ39" s="251"/>
      <c r="AK39" s="185"/>
      <c r="AL39" s="264"/>
      <c r="AM39" s="254"/>
      <c r="AN39" s="262"/>
      <c r="AO39" s="52"/>
      <c r="AP39" s="244"/>
      <c r="AQ39" s="251"/>
      <c r="AR39" s="185"/>
      <c r="AS39" s="264"/>
      <c r="AT39" s="254"/>
      <c r="AU39" s="262"/>
      <c r="AV39" s="52"/>
      <c r="AW39" s="244"/>
      <c r="AX39" s="251"/>
      <c r="AY39" s="185"/>
      <c r="AZ39" s="185"/>
    </row>
    <row r="40" spans="1:52" s="172" customFormat="1" x14ac:dyDescent="0.3">
      <c r="A40" s="1"/>
      <c r="B40" s="238" t="s">
        <v>97</v>
      </c>
      <c r="C40" s="84"/>
      <c r="D40" s="85" t="s">
        <v>44</v>
      </c>
      <c r="E40" s="84"/>
      <c r="F40" s="288">
        <v>2.7699999999999999E-2</v>
      </c>
      <c r="G40" s="155">
        <f t="shared" si="16"/>
        <v>200</v>
      </c>
      <c r="H40" s="142">
        <f t="shared" si="12"/>
        <v>5.54</v>
      </c>
      <c r="I40" s="105"/>
      <c r="J40" s="332">
        <v>1.0500000000000001E-2</v>
      </c>
      <c r="K40" s="155">
        <f t="shared" si="18"/>
        <v>200</v>
      </c>
      <c r="L40" s="142">
        <f t="shared" si="13"/>
        <v>2.1</v>
      </c>
      <c r="M40" s="105"/>
      <c r="N40" s="81">
        <f t="shared" ref="N40:N41" si="20">L40-H40</f>
        <v>-3.44</v>
      </c>
      <c r="O40" s="102">
        <f t="shared" ref="O40:O41" si="21">IF(OR(H40=0,L40=0),"",(N40/H40))</f>
        <v>-0.62093862815884471</v>
      </c>
      <c r="Q40" s="264"/>
      <c r="R40" s="254"/>
      <c r="S40" s="262"/>
      <c r="T40" s="52"/>
      <c r="U40" s="244"/>
      <c r="V40" s="251"/>
      <c r="W40" s="185"/>
      <c r="X40" s="264"/>
      <c r="Y40" s="254"/>
      <c r="Z40" s="262"/>
      <c r="AA40" s="52"/>
      <c r="AB40" s="244"/>
      <c r="AC40" s="251"/>
      <c r="AD40" s="185"/>
      <c r="AE40" s="264"/>
      <c r="AF40" s="254"/>
      <c r="AG40" s="262"/>
      <c r="AH40" s="52"/>
      <c r="AI40" s="244"/>
      <c r="AJ40" s="251"/>
      <c r="AK40" s="185"/>
      <c r="AL40" s="264"/>
      <c r="AM40" s="254"/>
      <c r="AN40" s="262"/>
      <c r="AO40" s="52"/>
      <c r="AP40" s="244"/>
      <c r="AQ40" s="251"/>
      <c r="AR40" s="185"/>
      <c r="AS40" s="264"/>
      <c r="AT40" s="254"/>
      <c r="AU40" s="262"/>
      <c r="AV40" s="52"/>
      <c r="AW40" s="244"/>
      <c r="AX40" s="251"/>
      <c r="AY40" s="185"/>
      <c r="AZ40" s="185"/>
    </row>
    <row r="41" spans="1:52" s="172" customFormat="1" x14ac:dyDescent="0.3">
      <c r="A41" s="1"/>
      <c r="B41" s="238" t="s">
        <v>98</v>
      </c>
      <c r="C41" s="84"/>
      <c r="D41" s="85" t="s">
        <v>7</v>
      </c>
      <c r="E41" s="84"/>
      <c r="F41" s="232">
        <v>-1.1199999999999999E-3</v>
      </c>
      <c r="G41" s="155">
        <f>+$F$19</f>
        <v>79000</v>
      </c>
      <c r="H41" s="142">
        <f t="shared" si="12"/>
        <v>-88.47999999999999</v>
      </c>
      <c r="I41" s="105"/>
      <c r="J41" s="313">
        <v>6.8000000000000005E-4</v>
      </c>
      <c r="K41" s="155">
        <f>+$F$19</f>
        <v>79000</v>
      </c>
      <c r="L41" s="142">
        <f t="shared" si="13"/>
        <v>53.720000000000006</v>
      </c>
      <c r="M41" s="105"/>
      <c r="N41" s="81">
        <f t="shared" si="20"/>
        <v>142.19999999999999</v>
      </c>
      <c r="O41" s="102">
        <f t="shared" si="21"/>
        <v>-1.6071428571428572</v>
      </c>
      <c r="Q41" s="316"/>
      <c r="R41" s="315"/>
      <c r="S41" s="262"/>
      <c r="T41" s="52"/>
      <c r="U41" s="244"/>
      <c r="V41" s="251"/>
      <c r="W41" s="185"/>
      <c r="X41" s="264"/>
      <c r="Y41" s="254"/>
      <c r="Z41" s="262"/>
      <c r="AA41" s="52"/>
      <c r="AB41" s="244"/>
      <c r="AC41" s="251"/>
      <c r="AD41" s="185"/>
      <c r="AE41" s="264"/>
      <c r="AF41" s="254"/>
      <c r="AG41" s="262"/>
      <c r="AH41" s="52"/>
      <c r="AI41" s="244"/>
      <c r="AJ41" s="251"/>
      <c r="AK41" s="185"/>
      <c r="AL41" s="264"/>
      <c r="AM41" s="254"/>
      <c r="AN41" s="262"/>
      <c r="AO41" s="52"/>
      <c r="AP41" s="244"/>
      <c r="AQ41" s="251"/>
      <c r="AR41" s="185"/>
      <c r="AS41" s="264"/>
      <c r="AT41" s="254"/>
      <c r="AU41" s="262"/>
      <c r="AV41" s="52"/>
      <c r="AW41" s="244"/>
      <c r="AX41" s="251"/>
      <c r="AY41" s="185"/>
      <c r="AZ41" s="185"/>
    </row>
    <row r="42" spans="1:52" x14ac:dyDescent="0.3">
      <c r="A42" s="1"/>
      <c r="B42" s="101" t="s">
        <v>16</v>
      </c>
      <c r="C42" s="110"/>
      <c r="D42" s="110"/>
      <c r="E42" s="110"/>
      <c r="F42" s="109"/>
      <c r="G42" s="98"/>
      <c r="H42" s="95">
        <f>SUM(H36:H41)</f>
        <v>1635.994560000001</v>
      </c>
      <c r="I42" s="107"/>
      <c r="J42" s="322"/>
      <c r="K42" s="108"/>
      <c r="L42" s="95">
        <f>SUM(L36:L41)</f>
        <v>2142.5845600000011</v>
      </c>
      <c r="M42" s="107"/>
      <c r="N42" s="93">
        <f t="shared" si="2"/>
        <v>506.59000000000015</v>
      </c>
      <c r="O42" s="92">
        <f>IF(OR(H42=0,L42=0),"",(N42/H42))</f>
        <v>0.30965261889379375</v>
      </c>
      <c r="Q42" s="249"/>
      <c r="R42" s="249"/>
      <c r="S42" s="266"/>
      <c r="T42" s="52"/>
      <c r="U42" s="282"/>
      <c r="V42" s="293"/>
      <c r="W42" s="185"/>
      <c r="X42" s="249"/>
      <c r="Y42" s="249"/>
      <c r="Z42" s="266"/>
      <c r="AA42" s="52"/>
      <c r="AB42" s="282"/>
      <c r="AC42" s="293"/>
      <c r="AD42" s="185"/>
      <c r="AE42" s="249"/>
      <c r="AF42" s="249"/>
      <c r="AG42" s="266"/>
      <c r="AH42" s="52"/>
      <c r="AI42" s="282"/>
      <c r="AJ42" s="293"/>
      <c r="AK42" s="185"/>
      <c r="AL42" s="249"/>
      <c r="AM42" s="249"/>
      <c r="AN42" s="266"/>
      <c r="AO42" s="52"/>
      <c r="AP42" s="282"/>
      <c r="AQ42" s="293"/>
      <c r="AR42" s="185"/>
      <c r="AS42" s="249"/>
      <c r="AT42" s="249"/>
      <c r="AU42" s="266"/>
      <c r="AV42" s="52"/>
      <c r="AW42" s="282"/>
      <c r="AX42" s="293"/>
      <c r="AY42" s="185"/>
      <c r="AZ42" s="185"/>
    </row>
    <row r="43" spans="1:52" x14ac:dyDescent="0.3">
      <c r="A43" s="1"/>
      <c r="B43" s="82" t="s">
        <v>81</v>
      </c>
      <c r="C43" s="82"/>
      <c r="D43" s="85" t="s">
        <v>46</v>
      </c>
      <c r="E43" s="105"/>
      <c r="F43" s="104">
        <v>2.569</v>
      </c>
      <c r="G43" s="90">
        <f>+$F17</f>
        <v>180</v>
      </c>
      <c r="H43" s="103">
        <f>G43*F43</f>
        <v>462.42</v>
      </c>
      <c r="I43" s="82"/>
      <c r="J43" s="335">
        <v>2.6576</v>
      </c>
      <c r="K43" s="89">
        <f>+$G$43</f>
        <v>180</v>
      </c>
      <c r="L43" s="103">
        <f>K43*J43</f>
        <v>478.36799999999999</v>
      </c>
      <c r="M43" s="82"/>
      <c r="N43" s="81">
        <f t="shared" si="2"/>
        <v>15.947999999999979</v>
      </c>
      <c r="O43" s="102">
        <f>IF(OR(H43=0,L43=0),"",(N43/H43))</f>
        <v>3.4488127676138527E-2</v>
      </c>
      <c r="Q43" s="255"/>
      <c r="R43" s="267"/>
      <c r="S43" s="250"/>
      <c r="T43" s="52"/>
      <c r="U43" s="244"/>
      <c r="V43" s="251"/>
      <c r="W43" s="185"/>
      <c r="X43" s="255"/>
      <c r="Y43" s="267"/>
      <c r="Z43" s="250"/>
      <c r="AA43" s="52"/>
      <c r="AB43" s="244"/>
      <c r="AC43" s="251"/>
      <c r="AD43" s="185"/>
      <c r="AE43" s="255"/>
      <c r="AF43" s="267"/>
      <c r="AG43" s="250"/>
      <c r="AH43" s="52"/>
      <c r="AI43" s="244"/>
      <c r="AJ43" s="251"/>
      <c r="AK43" s="185"/>
      <c r="AL43" s="255"/>
      <c r="AM43" s="267"/>
      <c r="AN43" s="250"/>
      <c r="AO43" s="52"/>
      <c r="AP43" s="244"/>
      <c r="AQ43" s="251"/>
      <c r="AR43" s="185"/>
      <c r="AS43" s="255"/>
      <c r="AT43" s="267"/>
      <c r="AU43" s="250"/>
      <c r="AV43" s="52"/>
      <c r="AW43" s="244"/>
      <c r="AX43" s="251"/>
      <c r="AY43" s="185"/>
      <c r="AZ43" s="185"/>
    </row>
    <row r="44" spans="1:52" x14ac:dyDescent="0.3">
      <c r="A44" s="1"/>
      <c r="B44" s="106" t="s">
        <v>82</v>
      </c>
      <c r="C44" s="82"/>
      <c r="D44" s="85" t="s">
        <v>46</v>
      </c>
      <c r="E44" s="105"/>
      <c r="F44" s="104">
        <v>2.0514999999999999</v>
      </c>
      <c r="G44" s="90">
        <f>$G43</f>
        <v>180</v>
      </c>
      <c r="H44" s="103">
        <f>G44*F44</f>
        <v>369.27</v>
      </c>
      <c r="I44" s="82"/>
      <c r="J44" s="335">
        <v>2.3054000000000001</v>
      </c>
      <c r="K44" s="89">
        <f>+$G$44</f>
        <v>180</v>
      </c>
      <c r="L44" s="103">
        <f>K44*J44</f>
        <v>414.97200000000004</v>
      </c>
      <c r="M44" s="82"/>
      <c r="N44" s="81">
        <f t="shared" si="2"/>
        <v>45.702000000000055</v>
      </c>
      <c r="O44" s="102">
        <f>IF(OR(H44=0,L44=0),"",(N44/H44))</f>
        <v>0.12376310017060703</v>
      </c>
      <c r="Q44" s="255"/>
      <c r="R44" s="267"/>
      <c r="S44" s="250"/>
      <c r="T44" s="52"/>
      <c r="U44" s="244"/>
      <c r="V44" s="251"/>
      <c r="W44" s="185"/>
      <c r="X44" s="255"/>
      <c r="Y44" s="267"/>
      <c r="Z44" s="250"/>
      <c r="AA44" s="52"/>
      <c r="AB44" s="244"/>
      <c r="AC44" s="251"/>
      <c r="AD44" s="185"/>
      <c r="AE44" s="255"/>
      <c r="AF44" s="267"/>
      <c r="AG44" s="250"/>
      <c r="AH44" s="52"/>
      <c r="AI44" s="244"/>
      <c r="AJ44" s="251"/>
      <c r="AK44" s="185"/>
      <c r="AL44" s="255"/>
      <c r="AM44" s="267"/>
      <c r="AN44" s="250"/>
      <c r="AO44" s="52"/>
      <c r="AP44" s="244"/>
      <c r="AQ44" s="251"/>
      <c r="AR44" s="185"/>
      <c r="AS44" s="255"/>
      <c r="AT44" s="267"/>
      <c r="AU44" s="250"/>
      <c r="AV44" s="52"/>
      <c r="AW44" s="244"/>
      <c r="AX44" s="251"/>
      <c r="AY44" s="185"/>
      <c r="AZ44" s="185"/>
    </row>
    <row r="45" spans="1:52" x14ac:dyDescent="0.3">
      <c r="A45" s="1"/>
      <c r="B45" s="101" t="s">
        <v>13</v>
      </c>
      <c r="C45" s="100"/>
      <c r="D45" s="100"/>
      <c r="E45" s="100"/>
      <c r="F45" s="99"/>
      <c r="G45" s="98"/>
      <c r="H45" s="95">
        <f>SUM(H42:H44)</f>
        <v>2467.6845600000011</v>
      </c>
      <c r="I45" s="94"/>
      <c r="J45" s="97"/>
      <c r="K45" s="96"/>
      <c r="L45" s="95">
        <f>SUM(L42:L44)</f>
        <v>3035.9245600000013</v>
      </c>
      <c r="M45" s="94"/>
      <c r="N45" s="93">
        <f t="shared" si="2"/>
        <v>568.24000000000024</v>
      </c>
      <c r="O45" s="92">
        <f>IF(OR(H45=0,L45=0),"",(N45/H45))</f>
        <v>0.23027254342426975</v>
      </c>
      <c r="Q45" s="60"/>
      <c r="R45" s="60"/>
      <c r="S45" s="258"/>
      <c r="T45" s="60"/>
      <c r="U45" s="282"/>
      <c r="V45" s="293"/>
      <c r="W45" s="185"/>
      <c r="X45" s="60"/>
      <c r="Y45" s="60"/>
      <c r="Z45" s="258"/>
      <c r="AA45" s="60"/>
      <c r="AB45" s="282"/>
      <c r="AC45" s="293"/>
      <c r="AD45" s="185"/>
      <c r="AE45" s="60"/>
      <c r="AF45" s="60"/>
      <c r="AG45" s="258"/>
      <c r="AH45" s="60"/>
      <c r="AI45" s="282"/>
      <c r="AJ45" s="293"/>
      <c r="AK45" s="185"/>
      <c r="AL45" s="60"/>
      <c r="AM45" s="60"/>
      <c r="AN45" s="258"/>
      <c r="AO45" s="60"/>
      <c r="AP45" s="282"/>
      <c r="AQ45" s="293"/>
      <c r="AR45" s="185"/>
      <c r="AS45" s="60"/>
      <c r="AT45" s="60"/>
      <c r="AU45" s="258"/>
      <c r="AV45" s="60"/>
      <c r="AW45" s="282"/>
      <c r="AX45" s="293"/>
      <c r="AY45" s="185"/>
      <c r="AZ45" s="185"/>
    </row>
    <row r="46" spans="1:52" x14ac:dyDescent="0.3">
      <c r="A46" s="1"/>
      <c r="B46" s="91" t="s">
        <v>12</v>
      </c>
      <c r="C46" s="53"/>
      <c r="D46" s="85" t="s">
        <v>7</v>
      </c>
      <c r="E46" s="84"/>
      <c r="F46" s="78">
        <f>+RESIDENTIAL!$F$44</f>
        <v>3.2000000000000002E-3</v>
      </c>
      <c r="G46" s="154">
        <f>+$F19*(1+F69)</f>
        <v>81970.400000000009</v>
      </c>
      <c r="H46" s="76">
        <f t="shared" ref="H46:H56" si="22">G46*F46</f>
        <v>262.30528000000004</v>
      </c>
      <c r="I46" s="82"/>
      <c r="J46" s="78">
        <f>+RESIDENTIAL!$F$44</f>
        <v>3.2000000000000002E-3</v>
      </c>
      <c r="K46" s="154">
        <f>+$F19*(1+J69)</f>
        <v>81970.400000000009</v>
      </c>
      <c r="L46" s="76">
        <f t="shared" ref="L46:L48" si="23">K46*J46</f>
        <v>262.30528000000004</v>
      </c>
      <c r="M46" s="82"/>
      <c r="N46" s="81">
        <f t="shared" si="2"/>
        <v>0</v>
      </c>
      <c r="O46" s="102">
        <f>IF(OR(H46=0,L46=0),"",(N46/H46))</f>
        <v>0</v>
      </c>
      <c r="Q46" s="269"/>
      <c r="R46" s="292"/>
      <c r="S46" s="270"/>
      <c r="T46" s="52"/>
      <c r="U46" s="244"/>
      <c r="V46" s="251"/>
      <c r="W46" s="185"/>
      <c r="X46" s="269"/>
      <c r="Y46" s="292"/>
      <c r="Z46" s="270"/>
      <c r="AA46" s="52"/>
      <c r="AB46" s="244"/>
      <c r="AC46" s="251"/>
      <c r="AD46" s="185"/>
      <c r="AE46" s="269"/>
      <c r="AF46" s="292"/>
      <c r="AG46" s="270"/>
      <c r="AH46" s="52"/>
      <c r="AI46" s="244"/>
      <c r="AJ46" s="251"/>
      <c r="AK46" s="185"/>
      <c r="AL46" s="269"/>
      <c r="AM46" s="292"/>
      <c r="AN46" s="270"/>
      <c r="AO46" s="52"/>
      <c r="AP46" s="244"/>
      <c r="AQ46" s="251"/>
      <c r="AR46" s="185"/>
      <c r="AS46" s="269"/>
      <c r="AT46" s="292"/>
      <c r="AU46" s="270"/>
      <c r="AV46" s="52"/>
      <c r="AW46" s="244"/>
      <c r="AX46" s="251"/>
      <c r="AY46" s="185"/>
      <c r="AZ46" s="185"/>
    </row>
    <row r="47" spans="1:52" x14ac:dyDescent="0.3">
      <c r="A47" s="1"/>
      <c r="B47" s="91" t="s">
        <v>11</v>
      </c>
      <c r="C47" s="53"/>
      <c r="D47" s="85" t="s">
        <v>7</v>
      </c>
      <c r="E47" s="84"/>
      <c r="F47" s="78">
        <f>+RESIDENTIAL!$F$45</f>
        <v>2.9999999999999997E-4</v>
      </c>
      <c r="G47" s="154">
        <f>+G46</f>
        <v>81970.400000000009</v>
      </c>
      <c r="H47" s="76">
        <f t="shared" si="22"/>
        <v>24.59112</v>
      </c>
      <c r="I47" s="82"/>
      <c r="J47" s="78">
        <f>+RESIDENTIAL!$F$45</f>
        <v>2.9999999999999997E-4</v>
      </c>
      <c r="K47" s="154">
        <f>+K46</f>
        <v>81970.400000000009</v>
      </c>
      <c r="L47" s="76">
        <f t="shared" si="23"/>
        <v>24.59112</v>
      </c>
      <c r="M47" s="82"/>
      <c r="N47" s="81">
        <f t="shared" si="2"/>
        <v>0</v>
      </c>
      <c r="O47" s="102">
        <f t="shared" ref="O47:O65" si="24">IF(OR(H47=0,L47=0),"",(N47/H47))</f>
        <v>0</v>
      </c>
      <c r="Q47" s="269"/>
      <c r="R47" s="292"/>
      <c r="S47" s="270"/>
      <c r="T47" s="52"/>
      <c r="U47" s="244"/>
      <c r="V47" s="251"/>
      <c r="W47" s="185"/>
      <c r="X47" s="269"/>
      <c r="Y47" s="292"/>
      <c r="Z47" s="270"/>
      <c r="AA47" s="52"/>
      <c r="AB47" s="244"/>
      <c r="AC47" s="251"/>
      <c r="AD47" s="185"/>
      <c r="AE47" s="269"/>
      <c r="AF47" s="292"/>
      <c r="AG47" s="270"/>
      <c r="AH47" s="52"/>
      <c r="AI47" s="244"/>
      <c r="AJ47" s="251"/>
      <c r="AK47" s="185"/>
      <c r="AL47" s="269"/>
      <c r="AM47" s="292"/>
      <c r="AN47" s="270"/>
      <c r="AO47" s="52"/>
      <c r="AP47" s="244"/>
      <c r="AQ47" s="251"/>
      <c r="AR47" s="185"/>
      <c r="AS47" s="269"/>
      <c r="AT47" s="292"/>
      <c r="AU47" s="270"/>
      <c r="AV47" s="52"/>
      <c r="AW47" s="244"/>
      <c r="AX47" s="251"/>
      <c r="AY47" s="185"/>
      <c r="AZ47" s="185"/>
    </row>
    <row r="48" spans="1:52" s="172" customFormat="1" x14ac:dyDescent="0.3">
      <c r="A48" s="1"/>
      <c r="B48" s="91" t="s">
        <v>85</v>
      </c>
      <c r="C48" s="53"/>
      <c r="D48" s="85" t="s">
        <v>7</v>
      </c>
      <c r="E48" s="84"/>
      <c r="F48" s="78">
        <f>+RESIDENTIAL!$F$46</f>
        <v>4.0000000000000002E-4</v>
      </c>
      <c r="G48" s="154">
        <f>+G46</f>
        <v>81970.400000000009</v>
      </c>
      <c r="H48" s="76">
        <f t="shared" si="22"/>
        <v>32.788160000000005</v>
      </c>
      <c r="I48" s="82"/>
      <c r="J48" s="78">
        <f>+RESIDENTIAL!$F$46</f>
        <v>4.0000000000000002E-4</v>
      </c>
      <c r="K48" s="154">
        <f>+K46</f>
        <v>81970.400000000009</v>
      </c>
      <c r="L48" s="76">
        <f t="shared" si="23"/>
        <v>32.788160000000005</v>
      </c>
      <c r="M48" s="82"/>
      <c r="N48" s="81">
        <f t="shared" ref="N48" si="25">L48-H48</f>
        <v>0</v>
      </c>
      <c r="O48" s="102">
        <f t="shared" ref="O48" si="26">IF(OR(H48=0,L48=0),"",(N48/H48))</f>
        <v>0</v>
      </c>
      <c r="Q48" s="269"/>
      <c r="R48" s="292"/>
      <c r="S48" s="270"/>
      <c r="T48" s="52"/>
      <c r="U48" s="244"/>
      <c r="V48" s="251"/>
      <c r="W48" s="185"/>
      <c r="X48" s="269"/>
      <c r="Y48" s="292"/>
      <c r="Z48" s="270"/>
      <c r="AA48" s="52"/>
      <c r="AB48" s="244"/>
      <c r="AC48" s="251"/>
      <c r="AD48" s="185"/>
      <c r="AE48" s="269"/>
      <c r="AF48" s="292"/>
      <c r="AG48" s="270"/>
      <c r="AH48" s="52"/>
      <c r="AI48" s="244"/>
      <c r="AJ48" s="251"/>
      <c r="AK48" s="185"/>
      <c r="AL48" s="269"/>
      <c r="AM48" s="292"/>
      <c r="AN48" s="270"/>
      <c r="AO48" s="52"/>
      <c r="AP48" s="244"/>
      <c r="AQ48" s="251"/>
      <c r="AR48" s="185"/>
      <c r="AS48" s="269"/>
      <c r="AT48" s="292"/>
      <c r="AU48" s="270"/>
      <c r="AV48" s="52"/>
      <c r="AW48" s="244"/>
      <c r="AX48" s="251"/>
      <c r="AY48" s="185"/>
      <c r="AZ48" s="185"/>
    </row>
    <row r="49" spans="1:52" x14ac:dyDescent="0.3">
      <c r="A49" s="1"/>
      <c r="B49" s="53" t="s">
        <v>10</v>
      </c>
      <c r="C49" s="53"/>
      <c r="D49" s="85" t="s">
        <v>41</v>
      </c>
      <c r="E49" s="84"/>
      <c r="F49" s="176">
        <f>+RESIDENTIAL!$F$47</f>
        <v>0.25</v>
      </c>
      <c r="G49" s="88">
        <v>1</v>
      </c>
      <c r="H49" s="76">
        <f t="shared" si="22"/>
        <v>0.25</v>
      </c>
      <c r="I49" s="82"/>
      <c r="J49" s="176">
        <f>+RESIDENTIAL!$F$47</f>
        <v>0.25</v>
      </c>
      <c r="K49" s="87">
        <v>1</v>
      </c>
      <c r="L49" s="76">
        <f t="shared" ref="L49:L56" si="27">K49*J49</f>
        <v>0.25</v>
      </c>
      <c r="M49" s="82"/>
      <c r="N49" s="81">
        <f t="shared" si="2"/>
        <v>0</v>
      </c>
      <c r="O49" s="102">
        <f t="shared" si="24"/>
        <v>0</v>
      </c>
      <c r="Q49" s="271"/>
      <c r="R49" s="52"/>
      <c r="S49" s="270"/>
      <c r="T49" s="52"/>
      <c r="U49" s="244"/>
      <c r="V49" s="251"/>
      <c r="W49" s="185"/>
      <c r="X49" s="271"/>
      <c r="Y49" s="52"/>
      <c r="Z49" s="270"/>
      <c r="AA49" s="52"/>
      <c r="AB49" s="244"/>
      <c r="AC49" s="251"/>
      <c r="AD49" s="185"/>
      <c r="AE49" s="271"/>
      <c r="AF49" s="52"/>
      <c r="AG49" s="270"/>
      <c r="AH49" s="52"/>
      <c r="AI49" s="244"/>
      <c r="AJ49" s="251"/>
      <c r="AK49" s="185"/>
      <c r="AL49" s="271"/>
      <c r="AM49" s="52"/>
      <c r="AN49" s="270"/>
      <c r="AO49" s="52"/>
      <c r="AP49" s="244"/>
      <c r="AQ49" s="251"/>
      <c r="AR49" s="185"/>
      <c r="AS49" s="271"/>
      <c r="AT49" s="52"/>
      <c r="AU49" s="270"/>
      <c r="AV49" s="52"/>
      <c r="AW49" s="244"/>
      <c r="AX49" s="251"/>
      <c r="AY49" s="185"/>
      <c r="AZ49" s="185"/>
    </row>
    <row r="50" spans="1:52" x14ac:dyDescent="0.3">
      <c r="A50" s="1"/>
      <c r="B50" s="86" t="s">
        <v>9</v>
      </c>
      <c r="C50" s="53"/>
      <c r="D50" s="85" t="s">
        <v>7</v>
      </c>
      <c r="E50" s="84"/>
      <c r="F50" s="78">
        <f>+RESIDENTIAL!$F$48</f>
        <v>6.5000000000000002E-2</v>
      </c>
      <c r="G50" s="156">
        <f>0.64*$F19</f>
        <v>50560</v>
      </c>
      <c r="H50" s="76">
        <f t="shared" si="22"/>
        <v>3286.4</v>
      </c>
      <c r="I50" s="82"/>
      <c r="J50" s="78">
        <f>+RESIDENTIAL!$F$48</f>
        <v>6.5000000000000002E-2</v>
      </c>
      <c r="K50" s="156">
        <f>$G50</f>
        <v>50560</v>
      </c>
      <c r="L50" s="76">
        <f t="shared" si="27"/>
        <v>3286.4</v>
      </c>
      <c r="M50" s="82"/>
      <c r="N50" s="81">
        <f t="shared" si="2"/>
        <v>0</v>
      </c>
      <c r="O50" s="102">
        <f t="shared" si="24"/>
        <v>0</v>
      </c>
      <c r="Q50" s="269"/>
      <c r="R50" s="297"/>
      <c r="S50" s="270"/>
      <c r="T50" s="52"/>
      <c r="U50" s="244"/>
      <c r="V50" s="251"/>
      <c r="W50" s="185"/>
      <c r="X50" s="269"/>
      <c r="Y50" s="297"/>
      <c r="Z50" s="270"/>
      <c r="AA50" s="52"/>
      <c r="AB50" s="244"/>
      <c r="AC50" s="251"/>
      <c r="AD50" s="185"/>
      <c r="AE50" s="269"/>
      <c r="AF50" s="297"/>
      <c r="AG50" s="270"/>
      <c r="AH50" s="52"/>
      <c r="AI50" s="244"/>
      <c r="AJ50" s="251"/>
      <c r="AK50" s="185"/>
      <c r="AL50" s="269"/>
      <c r="AM50" s="297"/>
      <c r="AN50" s="270"/>
      <c r="AO50" s="52"/>
      <c r="AP50" s="244"/>
      <c r="AQ50" s="251"/>
      <c r="AR50" s="185"/>
      <c r="AS50" s="269"/>
      <c r="AT50" s="297"/>
      <c r="AU50" s="270"/>
      <c r="AV50" s="52"/>
      <c r="AW50" s="244"/>
      <c r="AX50" s="251"/>
      <c r="AY50" s="185"/>
      <c r="AZ50" s="185"/>
    </row>
    <row r="51" spans="1:52" x14ac:dyDescent="0.3">
      <c r="A51" s="1"/>
      <c r="B51" s="86" t="s">
        <v>8</v>
      </c>
      <c r="C51" s="53"/>
      <c r="D51" s="85" t="s">
        <v>7</v>
      </c>
      <c r="E51" s="84"/>
      <c r="F51" s="78">
        <f>+RESIDENTIAL!$F$49</f>
        <v>9.4E-2</v>
      </c>
      <c r="G51" s="156">
        <f>0.18*$F19</f>
        <v>14220</v>
      </c>
      <c r="H51" s="76">
        <f t="shared" si="22"/>
        <v>1336.68</v>
      </c>
      <c r="I51" s="82"/>
      <c r="J51" s="78">
        <f>+RESIDENTIAL!$F$49</f>
        <v>9.4E-2</v>
      </c>
      <c r="K51" s="156">
        <f>$G51</f>
        <v>14220</v>
      </c>
      <c r="L51" s="76">
        <f t="shared" si="27"/>
        <v>1336.68</v>
      </c>
      <c r="M51" s="82"/>
      <c r="N51" s="81">
        <f t="shared" si="2"/>
        <v>0</v>
      </c>
      <c r="O51" s="102">
        <f t="shared" si="24"/>
        <v>0</v>
      </c>
      <c r="Q51" s="269"/>
      <c r="R51" s="297"/>
      <c r="S51" s="270"/>
      <c r="T51" s="52"/>
      <c r="U51" s="244"/>
      <c r="V51" s="251"/>
      <c r="W51" s="185"/>
      <c r="X51" s="269"/>
      <c r="Y51" s="297"/>
      <c r="Z51" s="270"/>
      <c r="AA51" s="52"/>
      <c r="AB51" s="244"/>
      <c r="AC51" s="251"/>
      <c r="AD51" s="185"/>
      <c r="AE51" s="269"/>
      <c r="AF51" s="297"/>
      <c r="AG51" s="270"/>
      <c r="AH51" s="52"/>
      <c r="AI51" s="244"/>
      <c r="AJ51" s="251"/>
      <c r="AK51" s="185"/>
      <c r="AL51" s="269"/>
      <c r="AM51" s="297"/>
      <c r="AN51" s="270"/>
      <c r="AO51" s="52"/>
      <c r="AP51" s="244"/>
      <c r="AQ51" s="251"/>
      <c r="AR51" s="185"/>
      <c r="AS51" s="269"/>
      <c r="AT51" s="297"/>
      <c r="AU51" s="270"/>
      <c r="AV51" s="52"/>
      <c r="AW51" s="244"/>
      <c r="AX51" s="251"/>
      <c r="AY51" s="185"/>
      <c r="AZ51" s="185"/>
    </row>
    <row r="52" spans="1:52" x14ac:dyDescent="0.3">
      <c r="A52" s="1"/>
      <c r="B52" s="2" t="s">
        <v>6</v>
      </c>
      <c r="C52" s="53"/>
      <c r="D52" s="85" t="s">
        <v>7</v>
      </c>
      <c r="E52" s="84"/>
      <c r="F52" s="78">
        <f>+RESIDENTIAL!$F$50</f>
        <v>0.13200000000000001</v>
      </c>
      <c r="G52" s="156">
        <f>0.18*$F19</f>
        <v>14220</v>
      </c>
      <c r="H52" s="76">
        <f t="shared" si="22"/>
        <v>1877.0400000000002</v>
      </c>
      <c r="I52" s="82"/>
      <c r="J52" s="78">
        <f>+RESIDENTIAL!$F$50</f>
        <v>0.13200000000000001</v>
      </c>
      <c r="K52" s="156">
        <f>$G52</f>
        <v>14220</v>
      </c>
      <c r="L52" s="76">
        <f t="shared" si="27"/>
        <v>1877.0400000000002</v>
      </c>
      <c r="M52" s="82"/>
      <c r="N52" s="81">
        <f t="shared" si="2"/>
        <v>0</v>
      </c>
      <c r="O52" s="102">
        <f t="shared" si="24"/>
        <v>0</v>
      </c>
      <c r="Q52" s="269"/>
      <c r="R52" s="297"/>
      <c r="S52" s="270"/>
      <c r="T52" s="52"/>
      <c r="U52" s="244"/>
      <c r="V52" s="251"/>
      <c r="W52" s="185"/>
      <c r="X52" s="269"/>
      <c r="Y52" s="297"/>
      <c r="Z52" s="270"/>
      <c r="AA52" s="52"/>
      <c r="AB52" s="244"/>
      <c r="AC52" s="251"/>
      <c r="AD52" s="185"/>
      <c r="AE52" s="269"/>
      <c r="AF52" s="297"/>
      <c r="AG52" s="270"/>
      <c r="AH52" s="52"/>
      <c r="AI52" s="244"/>
      <c r="AJ52" s="251"/>
      <c r="AK52" s="185"/>
      <c r="AL52" s="269"/>
      <c r="AM52" s="297"/>
      <c r="AN52" s="270"/>
      <c r="AO52" s="52"/>
      <c r="AP52" s="244"/>
      <c r="AQ52" s="251"/>
      <c r="AR52" s="185"/>
      <c r="AS52" s="269"/>
      <c r="AT52" s="297"/>
      <c r="AU52" s="270"/>
      <c r="AV52" s="52"/>
      <c r="AW52" s="244"/>
      <c r="AX52" s="251"/>
      <c r="AY52" s="185"/>
      <c r="AZ52" s="185"/>
    </row>
    <row r="53" spans="1:52" x14ac:dyDescent="0.3">
      <c r="A53" s="6"/>
      <c r="B53" s="80" t="s">
        <v>5</v>
      </c>
      <c r="C53" s="24"/>
      <c r="D53" s="85" t="s">
        <v>7</v>
      </c>
      <c r="E53" s="79"/>
      <c r="F53" s="78">
        <f>+RESIDENTIAL!$F$51</f>
        <v>7.6999999999999999E-2</v>
      </c>
      <c r="G53" s="156">
        <f>IF(AND($T$1=1, $F19&gt;=750), 750, IF(AND($T$1=1, AND($F19&lt;750, $F19&gt;=0)), $F19, IF(AND($T$1=2, $F19&gt;=750), 750, IF(AND($T$1=2, AND($F19&lt;750, $F19&gt;=0)), $F19))))</f>
        <v>750</v>
      </c>
      <c r="H53" s="76">
        <f t="shared" si="22"/>
        <v>57.75</v>
      </c>
      <c r="I53" s="75"/>
      <c r="J53" s="78">
        <f>+RESIDENTIAL!$F$51</f>
        <v>7.6999999999999999E-2</v>
      </c>
      <c r="K53" s="156">
        <f>$G53</f>
        <v>750</v>
      </c>
      <c r="L53" s="76">
        <f t="shared" si="27"/>
        <v>57.75</v>
      </c>
      <c r="M53" s="75"/>
      <c r="N53" s="74">
        <f t="shared" si="2"/>
        <v>0</v>
      </c>
      <c r="O53" s="102">
        <f t="shared" si="24"/>
        <v>0</v>
      </c>
      <c r="Q53" s="269"/>
      <c r="R53" s="297"/>
      <c r="S53" s="270"/>
      <c r="T53" s="274"/>
      <c r="U53" s="244"/>
      <c r="V53" s="251"/>
      <c r="W53" s="185"/>
      <c r="X53" s="269"/>
      <c r="Y53" s="297"/>
      <c r="Z53" s="270"/>
      <c r="AA53" s="274"/>
      <c r="AB53" s="244"/>
      <c r="AC53" s="251"/>
      <c r="AD53" s="185"/>
      <c r="AE53" s="269"/>
      <c r="AF53" s="297"/>
      <c r="AG53" s="270"/>
      <c r="AH53" s="274"/>
      <c r="AI53" s="244"/>
      <c r="AJ53" s="251"/>
      <c r="AK53" s="185"/>
      <c r="AL53" s="269"/>
      <c r="AM53" s="297"/>
      <c r="AN53" s="270"/>
      <c r="AO53" s="274"/>
      <c r="AP53" s="244"/>
      <c r="AQ53" s="251"/>
      <c r="AR53" s="185"/>
      <c r="AS53" s="269"/>
      <c r="AT53" s="297"/>
      <c r="AU53" s="270"/>
      <c r="AV53" s="274"/>
      <c r="AW53" s="244"/>
      <c r="AX53" s="251"/>
      <c r="AY53" s="185"/>
      <c r="AZ53" s="185"/>
    </row>
    <row r="54" spans="1:52" x14ac:dyDescent="0.3">
      <c r="A54" s="6"/>
      <c r="B54" s="80" t="s">
        <v>4</v>
      </c>
      <c r="C54" s="24"/>
      <c r="D54" s="85" t="s">
        <v>7</v>
      </c>
      <c r="E54" s="79"/>
      <c r="F54" s="78">
        <f>+RESIDENTIAL!$F$52</f>
        <v>8.8999999999999996E-2</v>
      </c>
      <c r="G54" s="156">
        <f>IF(AND($T$1=1, F19&gt;=750), F19-750, IF(AND($T$1=1, AND(F19&lt;750, F19&gt;=0)), 0, IF(AND($T$1=2, F19&gt;=750), F19-750, IF(AND($T$1=2, AND(F19&lt;750, F19&gt;=0)), 0))))</f>
        <v>78250</v>
      </c>
      <c r="H54" s="76">
        <f t="shared" si="22"/>
        <v>6964.25</v>
      </c>
      <c r="I54" s="75"/>
      <c r="J54" s="78">
        <f>+RESIDENTIAL!$F$52</f>
        <v>8.8999999999999996E-2</v>
      </c>
      <c r="K54" s="156">
        <f>$G54</f>
        <v>78250</v>
      </c>
      <c r="L54" s="76">
        <f t="shared" si="27"/>
        <v>6964.25</v>
      </c>
      <c r="M54" s="75"/>
      <c r="N54" s="74">
        <f t="shared" si="2"/>
        <v>0</v>
      </c>
      <c r="O54" s="102">
        <f t="shared" si="24"/>
        <v>0</v>
      </c>
      <c r="Q54" s="269"/>
      <c r="R54" s="297"/>
      <c r="S54" s="270"/>
      <c r="T54" s="274"/>
      <c r="U54" s="244"/>
      <c r="V54" s="251"/>
      <c r="W54" s="185"/>
      <c r="X54" s="269"/>
      <c r="Y54" s="297"/>
      <c r="Z54" s="270"/>
      <c r="AA54" s="274"/>
      <c r="AB54" s="244"/>
      <c r="AC54" s="251"/>
      <c r="AD54" s="185"/>
      <c r="AE54" s="269"/>
      <c r="AF54" s="297"/>
      <c r="AG54" s="270"/>
      <c r="AH54" s="274"/>
      <c r="AI54" s="244"/>
      <c r="AJ54" s="251"/>
      <c r="AK54" s="185"/>
      <c r="AL54" s="269"/>
      <c r="AM54" s="297"/>
      <c r="AN54" s="270"/>
      <c r="AO54" s="274"/>
      <c r="AP54" s="244"/>
      <c r="AQ54" s="251"/>
      <c r="AR54" s="185"/>
      <c r="AS54" s="269"/>
      <c r="AT54" s="297"/>
      <c r="AU54" s="270"/>
      <c r="AV54" s="274"/>
      <c r="AW54" s="244"/>
      <c r="AX54" s="251"/>
      <c r="AY54" s="185"/>
      <c r="AZ54" s="185"/>
    </row>
    <row r="55" spans="1:52" s="172" customFormat="1" x14ac:dyDescent="0.3">
      <c r="A55" s="6"/>
      <c r="B55" s="183" t="s">
        <v>63</v>
      </c>
      <c r="C55" s="24"/>
      <c r="D55" s="85" t="s">
        <v>7</v>
      </c>
      <c r="E55" s="79"/>
      <c r="F55" s="78">
        <f>+RESIDENTIAL!$F$54</f>
        <v>0.1164</v>
      </c>
      <c r="G55" s="77"/>
      <c r="H55" s="76">
        <f t="shared" si="22"/>
        <v>0</v>
      </c>
      <c r="I55" s="75"/>
      <c r="J55" s="78">
        <f>+RESIDENTIAL!$F$53</f>
        <v>0.1164</v>
      </c>
      <c r="K55" s="77">
        <f t="shared" ref="K55:K56" si="28">$G55</f>
        <v>0</v>
      </c>
      <c r="L55" s="76">
        <f t="shared" si="27"/>
        <v>0</v>
      </c>
      <c r="M55" s="75"/>
      <c r="N55" s="74">
        <f t="shared" ref="N55" si="29">L55-H55</f>
        <v>0</v>
      </c>
      <c r="O55" s="102" t="str">
        <f t="shared" ref="O55" si="30">IF(OR(H55=0,L55=0),"",(N55/H55))</f>
        <v/>
      </c>
      <c r="Q55" s="269"/>
      <c r="R55" s="297"/>
      <c r="S55" s="270"/>
      <c r="T55" s="274"/>
      <c r="U55" s="244"/>
      <c r="V55" s="251"/>
      <c r="W55" s="185"/>
      <c r="X55" s="269"/>
      <c r="Y55" s="297"/>
      <c r="Z55" s="270"/>
      <c r="AA55" s="274"/>
      <c r="AB55" s="244"/>
      <c r="AC55" s="251"/>
      <c r="AD55" s="185"/>
      <c r="AE55" s="269"/>
      <c r="AF55" s="297"/>
      <c r="AG55" s="270"/>
      <c r="AH55" s="274"/>
      <c r="AI55" s="244"/>
      <c r="AJ55" s="251"/>
      <c r="AK55" s="185"/>
      <c r="AL55" s="269"/>
      <c r="AM55" s="297"/>
      <c r="AN55" s="270"/>
      <c r="AO55" s="274"/>
      <c r="AP55" s="244"/>
      <c r="AQ55" s="251"/>
      <c r="AR55" s="185"/>
      <c r="AS55" s="269"/>
      <c r="AT55" s="297"/>
      <c r="AU55" s="270"/>
      <c r="AV55" s="274"/>
      <c r="AW55" s="244"/>
      <c r="AX55" s="251"/>
      <c r="AY55" s="185"/>
      <c r="AZ55" s="185"/>
    </row>
    <row r="56" spans="1:52" s="172" customFormat="1" ht="15" thickBot="1" x14ac:dyDescent="0.35">
      <c r="A56" s="6"/>
      <c r="B56" s="183" t="s">
        <v>64</v>
      </c>
      <c r="C56" s="24"/>
      <c r="D56" s="85" t="s">
        <v>7</v>
      </c>
      <c r="E56" s="79"/>
      <c r="F56" s="78">
        <f>+RESIDENTIAL!$F$54</f>
        <v>0.1164</v>
      </c>
      <c r="G56" s="156">
        <f>+F19</f>
        <v>79000</v>
      </c>
      <c r="H56" s="76">
        <f t="shared" si="22"/>
        <v>9195.6</v>
      </c>
      <c r="I56" s="75"/>
      <c r="J56" s="78">
        <f>+RESIDENTIAL!$F$54</f>
        <v>0.1164</v>
      </c>
      <c r="K56" s="156">
        <f t="shared" si="28"/>
        <v>79000</v>
      </c>
      <c r="L56" s="76">
        <f t="shared" si="27"/>
        <v>9195.6</v>
      </c>
      <c r="M56" s="75"/>
      <c r="N56" s="74">
        <f t="shared" si="2"/>
        <v>0</v>
      </c>
      <c r="O56" s="102">
        <f t="shared" si="24"/>
        <v>0</v>
      </c>
      <c r="Q56" s="269"/>
      <c r="R56" s="297"/>
      <c r="S56" s="270"/>
      <c r="T56" s="274"/>
      <c r="U56" s="244"/>
      <c r="V56" s="251"/>
      <c r="W56" s="185"/>
      <c r="X56" s="269"/>
      <c r="Y56" s="297"/>
      <c r="Z56" s="270"/>
      <c r="AA56" s="274"/>
      <c r="AB56" s="244"/>
      <c r="AC56" s="251"/>
      <c r="AD56" s="185"/>
      <c r="AE56" s="269"/>
      <c r="AF56" s="297"/>
      <c r="AG56" s="270"/>
      <c r="AH56" s="274"/>
      <c r="AI56" s="244"/>
      <c r="AJ56" s="251"/>
      <c r="AK56" s="185"/>
      <c r="AL56" s="269"/>
      <c r="AM56" s="297"/>
      <c r="AN56" s="270"/>
      <c r="AO56" s="274"/>
      <c r="AP56" s="244"/>
      <c r="AQ56" s="251"/>
      <c r="AR56" s="185"/>
      <c r="AS56" s="269"/>
      <c r="AT56" s="297"/>
      <c r="AU56" s="270"/>
      <c r="AV56" s="274"/>
      <c r="AW56" s="244"/>
      <c r="AX56" s="251"/>
      <c r="AY56" s="185"/>
      <c r="AZ56" s="185"/>
    </row>
    <row r="57" spans="1:52" ht="15" thickBot="1" x14ac:dyDescent="0.35">
      <c r="A57" s="1"/>
      <c r="B57" s="73"/>
      <c r="C57" s="71"/>
      <c r="D57" s="72"/>
      <c r="E57" s="71"/>
      <c r="F57" s="42"/>
      <c r="G57" s="70"/>
      <c r="H57" s="40"/>
      <c r="I57" s="68"/>
      <c r="J57" s="42"/>
      <c r="K57" s="69"/>
      <c r="L57" s="40"/>
      <c r="M57" s="68"/>
      <c r="N57" s="67"/>
      <c r="O57" s="7"/>
      <c r="Q57" s="269"/>
      <c r="R57" s="275"/>
      <c r="S57" s="270"/>
      <c r="T57" s="52"/>
      <c r="U57" s="244"/>
      <c r="V57" s="276"/>
      <c r="W57" s="185"/>
      <c r="X57" s="269"/>
      <c r="Y57" s="275"/>
      <c r="Z57" s="270"/>
      <c r="AA57" s="52"/>
      <c r="AB57" s="244"/>
      <c r="AC57" s="276"/>
      <c r="AD57" s="185"/>
      <c r="AE57" s="269"/>
      <c r="AF57" s="275"/>
      <c r="AG57" s="270"/>
      <c r="AH57" s="52"/>
      <c r="AI57" s="244"/>
      <c r="AJ57" s="276"/>
      <c r="AK57" s="185"/>
      <c r="AL57" s="269"/>
      <c r="AM57" s="275"/>
      <c r="AN57" s="270"/>
      <c r="AO57" s="52"/>
      <c r="AP57" s="244"/>
      <c r="AQ57" s="276"/>
      <c r="AR57" s="185"/>
      <c r="AS57" s="269"/>
      <c r="AT57" s="275"/>
      <c r="AU57" s="270"/>
      <c r="AV57" s="52"/>
      <c r="AW57" s="244"/>
      <c r="AX57" s="276"/>
      <c r="AY57" s="185"/>
      <c r="AZ57" s="185"/>
    </row>
    <row r="58" spans="1:52" x14ac:dyDescent="0.3">
      <c r="A58" s="1"/>
      <c r="B58" s="66" t="s">
        <v>69</v>
      </c>
      <c r="C58" s="53"/>
      <c r="D58" s="53"/>
      <c r="E58" s="53"/>
      <c r="F58" s="65"/>
      <c r="G58" s="64"/>
      <c r="H58" s="61">
        <f>SUM(H45:H49,H56)</f>
        <v>11983.219120000002</v>
      </c>
      <c r="I58" s="63"/>
      <c r="J58" s="62"/>
      <c r="K58" s="62"/>
      <c r="L58" s="61">
        <f>SUM(L45:L49,L56)</f>
        <v>12551.459120000001</v>
      </c>
      <c r="M58" s="60"/>
      <c r="N58" s="199">
        <f>L58-H58</f>
        <v>568.23999999999978</v>
      </c>
      <c r="O58" s="200">
        <f t="shared" si="24"/>
        <v>4.7419645281425823E-2</v>
      </c>
      <c r="Q58" s="277"/>
      <c r="R58" s="277"/>
      <c r="S58" s="258"/>
      <c r="T58" s="60"/>
      <c r="U58" s="278"/>
      <c r="V58" s="245"/>
      <c r="W58" s="185"/>
      <c r="X58" s="277"/>
      <c r="Y58" s="277"/>
      <c r="Z58" s="258"/>
      <c r="AA58" s="60"/>
      <c r="AB58" s="278"/>
      <c r="AC58" s="245"/>
      <c r="AD58" s="185"/>
      <c r="AE58" s="277"/>
      <c r="AF58" s="277"/>
      <c r="AG58" s="258"/>
      <c r="AH58" s="60"/>
      <c r="AI58" s="278"/>
      <c r="AJ58" s="245"/>
      <c r="AK58" s="185"/>
      <c r="AL58" s="277"/>
      <c r="AM58" s="277"/>
      <c r="AN58" s="258"/>
      <c r="AO58" s="60"/>
      <c r="AP58" s="278"/>
      <c r="AQ58" s="245"/>
      <c r="AR58" s="185"/>
      <c r="AS58" s="277"/>
      <c r="AT58" s="277"/>
      <c r="AU58" s="258"/>
      <c r="AV58" s="60"/>
      <c r="AW58" s="278"/>
      <c r="AX58" s="245"/>
      <c r="AY58" s="185"/>
      <c r="AZ58" s="185"/>
    </row>
    <row r="59" spans="1:52" s="172" customFormat="1" x14ac:dyDescent="0.3">
      <c r="A59" s="1"/>
      <c r="B59" s="193" t="s">
        <v>65</v>
      </c>
      <c r="C59" s="53"/>
      <c r="D59" s="53"/>
      <c r="E59" s="53"/>
      <c r="F59" s="56">
        <v>-0.08</v>
      </c>
      <c r="G59" s="64"/>
      <c r="H59" s="55"/>
      <c r="I59" s="63"/>
      <c r="J59" s="56">
        <v>-0.08</v>
      </c>
      <c r="K59" s="64"/>
      <c r="L59" s="55"/>
      <c r="M59" s="60"/>
      <c r="N59" s="59"/>
      <c r="O59" s="148"/>
      <c r="Q59" s="279"/>
      <c r="R59" s="64"/>
      <c r="S59" s="280"/>
      <c r="T59" s="60"/>
      <c r="U59" s="244"/>
      <c r="V59" s="281"/>
      <c r="W59" s="185"/>
      <c r="X59" s="279"/>
      <c r="Y59" s="64"/>
      <c r="Z59" s="280"/>
      <c r="AA59" s="60"/>
      <c r="AB59" s="244"/>
      <c r="AC59" s="281"/>
      <c r="AD59" s="185"/>
      <c r="AE59" s="279"/>
      <c r="AF59" s="64"/>
      <c r="AG59" s="280"/>
      <c r="AH59" s="60"/>
      <c r="AI59" s="244"/>
      <c r="AJ59" s="281"/>
      <c r="AK59" s="185"/>
      <c r="AL59" s="279"/>
      <c r="AM59" s="64"/>
      <c r="AN59" s="280"/>
      <c r="AO59" s="60"/>
      <c r="AP59" s="244"/>
      <c r="AQ59" s="281"/>
      <c r="AR59" s="185"/>
      <c r="AS59" s="279"/>
      <c r="AT59" s="64"/>
      <c r="AU59" s="280"/>
      <c r="AV59" s="60"/>
      <c r="AW59" s="244"/>
      <c r="AX59" s="281"/>
      <c r="AY59" s="185"/>
      <c r="AZ59" s="185"/>
    </row>
    <row r="60" spans="1:52" x14ac:dyDescent="0.3">
      <c r="A60" s="1"/>
      <c r="B60" s="193" t="s">
        <v>1</v>
      </c>
      <c r="C60" s="53"/>
      <c r="D60" s="53"/>
      <c r="E60" s="53"/>
      <c r="F60" s="57">
        <v>0.13</v>
      </c>
      <c r="G60" s="52"/>
      <c r="H60" s="55">
        <f>H58*F60</f>
        <v>1557.8184856000003</v>
      </c>
      <c r="I60" s="51"/>
      <c r="J60" s="56">
        <v>0.13</v>
      </c>
      <c r="K60" s="51"/>
      <c r="L60" s="55">
        <f>L58*J60</f>
        <v>1631.6896856000003</v>
      </c>
      <c r="M60" s="50"/>
      <c r="N60" s="54">
        <f>L60-H60</f>
        <v>73.871200000000044</v>
      </c>
      <c r="O60" s="221">
        <f t="shared" si="24"/>
        <v>4.7419645281425865E-2</v>
      </c>
      <c r="Q60" s="279"/>
      <c r="R60" s="50"/>
      <c r="S60" s="280"/>
      <c r="T60" s="50"/>
      <c r="U60" s="244"/>
      <c r="V60" s="281"/>
      <c r="W60" s="185"/>
      <c r="X60" s="279"/>
      <c r="Y60" s="50"/>
      <c r="Z60" s="280"/>
      <c r="AA60" s="50"/>
      <c r="AB60" s="244"/>
      <c r="AC60" s="281"/>
      <c r="AD60" s="185"/>
      <c r="AE60" s="279"/>
      <c r="AF60" s="50"/>
      <c r="AG60" s="280"/>
      <c r="AH60" s="50"/>
      <c r="AI60" s="244"/>
      <c r="AJ60" s="281"/>
      <c r="AK60" s="185"/>
      <c r="AL60" s="279"/>
      <c r="AM60" s="50"/>
      <c r="AN60" s="280"/>
      <c r="AO60" s="50"/>
      <c r="AP60" s="244"/>
      <c r="AQ60" s="281"/>
      <c r="AR60" s="185"/>
      <c r="AS60" s="279"/>
      <c r="AT60" s="50"/>
      <c r="AU60" s="280"/>
      <c r="AV60" s="50"/>
      <c r="AW60" s="244"/>
      <c r="AX60" s="281"/>
      <c r="AY60" s="185"/>
      <c r="AZ60" s="185"/>
    </row>
    <row r="61" spans="1:52" ht="15" thickBot="1" x14ac:dyDescent="0.35">
      <c r="A61" s="1"/>
      <c r="B61" s="347" t="s">
        <v>70</v>
      </c>
      <c r="C61" s="347"/>
      <c r="D61" s="347"/>
      <c r="E61" s="49"/>
      <c r="F61" s="48"/>
      <c r="G61" s="47"/>
      <c r="H61" s="46">
        <f>SUM(H58:H60)</f>
        <v>13541.037605600002</v>
      </c>
      <c r="I61" s="45"/>
      <c r="J61" s="45"/>
      <c r="K61" s="45"/>
      <c r="L61" s="46">
        <f>SUM(L58:L60)</f>
        <v>14183.148805600002</v>
      </c>
      <c r="M61" s="44"/>
      <c r="N61" s="43">
        <f>L61-H61</f>
        <v>642.11119999999937</v>
      </c>
      <c r="O61" s="222">
        <f t="shared" si="24"/>
        <v>4.7419645281425796E-2</v>
      </c>
      <c r="Q61" s="60"/>
      <c r="R61" s="60"/>
      <c r="S61" s="258"/>
      <c r="T61" s="60"/>
      <c r="U61" s="244"/>
      <c r="V61" s="281"/>
      <c r="W61" s="185"/>
      <c r="X61" s="60"/>
      <c r="Y61" s="60"/>
      <c r="Z61" s="258"/>
      <c r="AA61" s="60"/>
      <c r="AB61" s="244"/>
      <c r="AC61" s="281"/>
      <c r="AD61" s="185"/>
      <c r="AE61" s="60"/>
      <c r="AF61" s="60"/>
      <c r="AG61" s="258"/>
      <c r="AH61" s="60"/>
      <c r="AI61" s="244"/>
      <c r="AJ61" s="281"/>
      <c r="AK61" s="185"/>
      <c r="AL61" s="60"/>
      <c r="AM61" s="60"/>
      <c r="AN61" s="258"/>
      <c r="AO61" s="60"/>
      <c r="AP61" s="244"/>
      <c r="AQ61" s="281"/>
      <c r="AR61" s="185"/>
      <c r="AS61" s="60"/>
      <c r="AT61" s="60"/>
      <c r="AU61" s="258"/>
      <c r="AV61" s="60"/>
      <c r="AW61" s="244"/>
      <c r="AX61" s="281"/>
      <c r="AY61" s="185"/>
      <c r="AZ61" s="185"/>
    </row>
    <row r="62" spans="1:52" ht="15" thickBot="1" x14ac:dyDescent="0.35">
      <c r="A62" s="6"/>
      <c r="B62" s="18"/>
      <c r="C62" s="16"/>
      <c r="D62" s="17"/>
      <c r="E62" s="16"/>
      <c r="F62" s="42"/>
      <c r="G62" s="11"/>
      <c r="H62" s="40"/>
      <c r="I62" s="9"/>
      <c r="J62" s="42"/>
      <c r="K62" s="41"/>
      <c r="L62" s="40"/>
      <c r="M62" s="9"/>
      <c r="N62" s="39"/>
      <c r="O62" s="236"/>
      <c r="Q62" s="269"/>
      <c r="R62" s="284"/>
      <c r="S62" s="270"/>
      <c r="T62" s="274"/>
      <c r="U62" s="285"/>
      <c r="V62" s="300"/>
      <c r="W62" s="185"/>
      <c r="X62" s="269"/>
      <c r="Y62" s="284"/>
      <c r="Z62" s="270"/>
      <c r="AA62" s="274"/>
      <c r="AB62" s="285"/>
      <c r="AC62" s="300"/>
      <c r="AD62" s="185"/>
      <c r="AE62" s="269"/>
      <c r="AF62" s="284"/>
      <c r="AG62" s="270"/>
      <c r="AH62" s="274"/>
      <c r="AI62" s="285"/>
      <c r="AJ62" s="300"/>
      <c r="AK62" s="185"/>
      <c r="AL62" s="269"/>
      <c r="AM62" s="284"/>
      <c r="AN62" s="270"/>
      <c r="AO62" s="274"/>
      <c r="AP62" s="285"/>
      <c r="AQ62" s="300"/>
      <c r="AR62" s="185"/>
      <c r="AS62" s="269"/>
      <c r="AT62" s="284"/>
      <c r="AU62" s="270"/>
      <c r="AV62" s="274"/>
      <c r="AW62" s="285"/>
      <c r="AX62" s="300"/>
      <c r="AY62" s="185"/>
      <c r="AZ62" s="185"/>
    </row>
    <row r="63" spans="1:52" x14ac:dyDescent="0.3">
      <c r="A63" s="6"/>
      <c r="B63" s="38" t="s">
        <v>2</v>
      </c>
      <c r="C63" s="24"/>
      <c r="D63" s="24"/>
      <c r="E63" s="24"/>
      <c r="F63" s="37"/>
      <c r="G63" s="29"/>
      <c r="H63" s="34">
        <f>SUM(H53:H54,H45,H46:H49)</f>
        <v>9809.6191200000012</v>
      </c>
      <c r="I63" s="36"/>
      <c r="J63" s="35"/>
      <c r="K63" s="35"/>
      <c r="L63" s="147">
        <f>SUM(L53:L54,L45,L46:L49)</f>
        <v>10377.859120000001</v>
      </c>
      <c r="M63" s="33"/>
      <c r="N63" s="32">
        <f>L63-H63</f>
        <v>568.23999999999978</v>
      </c>
      <c r="O63" s="234">
        <f t="shared" si="24"/>
        <v>5.7926815817085434E-2</v>
      </c>
      <c r="Q63" s="301"/>
      <c r="R63" s="301"/>
      <c r="S63" s="302"/>
      <c r="T63" s="33"/>
      <c r="U63" s="278"/>
      <c r="V63" s="245"/>
      <c r="W63" s="185"/>
      <c r="X63" s="301"/>
      <c r="Y63" s="301"/>
      <c r="Z63" s="302"/>
      <c r="AA63" s="33"/>
      <c r="AB63" s="278"/>
      <c r="AC63" s="245"/>
      <c r="AD63" s="185"/>
      <c r="AE63" s="301"/>
      <c r="AF63" s="301"/>
      <c r="AG63" s="302"/>
      <c r="AH63" s="33"/>
      <c r="AI63" s="278"/>
      <c r="AJ63" s="245"/>
      <c r="AK63" s="185"/>
      <c r="AL63" s="301"/>
      <c r="AM63" s="301"/>
      <c r="AN63" s="302"/>
      <c r="AO63" s="33"/>
      <c r="AP63" s="278"/>
      <c r="AQ63" s="245"/>
      <c r="AR63" s="185"/>
      <c r="AS63" s="301"/>
      <c r="AT63" s="301"/>
      <c r="AU63" s="302"/>
      <c r="AV63" s="33"/>
      <c r="AW63" s="278"/>
      <c r="AX63" s="245"/>
      <c r="AY63" s="185"/>
      <c r="AZ63" s="185"/>
    </row>
    <row r="64" spans="1:52" s="172" customFormat="1" x14ac:dyDescent="0.3">
      <c r="A64" s="6"/>
      <c r="B64" s="193" t="s">
        <v>65</v>
      </c>
      <c r="C64" s="53"/>
      <c r="D64" s="53"/>
      <c r="E64" s="53"/>
      <c r="F64" s="56">
        <v>-0.08</v>
      </c>
      <c r="G64" s="64"/>
      <c r="H64" s="55"/>
      <c r="I64" s="63"/>
      <c r="J64" s="56">
        <v>-0.08</v>
      </c>
      <c r="K64" s="64"/>
      <c r="L64" s="54"/>
      <c r="M64" s="60"/>
      <c r="N64" s="59"/>
      <c r="O64" s="234"/>
      <c r="Q64" s="279"/>
      <c r="R64" s="64"/>
      <c r="S64" s="280"/>
      <c r="T64" s="60"/>
      <c r="U64" s="244"/>
      <c r="V64" s="281"/>
      <c r="W64" s="185"/>
      <c r="X64" s="279"/>
      <c r="Y64" s="64"/>
      <c r="Z64" s="280"/>
      <c r="AA64" s="60"/>
      <c r="AB64" s="244"/>
      <c r="AC64" s="281"/>
      <c r="AD64" s="185"/>
      <c r="AE64" s="279"/>
      <c r="AF64" s="64"/>
      <c r="AG64" s="280"/>
      <c r="AH64" s="60"/>
      <c r="AI64" s="244"/>
      <c r="AJ64" s="281"/>
      <c r="AK64" s="185"/>
      <c r="AL64" s="279"/>
      <c r="AM64" s="64"/>
      <c r="AN64" s="280"/>
      <c r="AO64" s="60"/>
      <c r="AP64" s="244"/>
      <c r="AQ64" s="281"/>
      <c r="AR64" s="185"/>
      <c r="AS64" s="279"/>
      <c r="AT64" s="64"/>
      <c r="AU64" s="280"/>
      <c r="AV64" s="60"/>
      <c r="AW64" s="244"/>
      <c r="AX64" s="281"/>
      <c r="AY64" s="185"/>
      <c r="AZ64" s="185"/>
    </row>
    <row r="65" spans="1:52" x14ac:dyDescent="0.3">
      <c r="A65" s="6"/>
      <c r="B65" s="31" t="s">
        <v>1</v>
      </c>
      <c r="C65" s="24"/>
      <c r="D65" s="24"/>
      <c r="E65" s="24"/>
      <c r="F65" s="30">
        <v>0.13</v>
      </c>
      <c r="G65" s="29"/>
      <c r="H65" s="26">
        <f>H63*F65</f>
        <v>1275.2504856000003</v>
      </c>
      <c r="I65" s="23"/>
      <c r="J65" s="28">
        <v>0.13</v>
      </c>
      <c r="K65" s="27"/>
      <c r="L65" s="25">
        <f>L63*J65</f>
        <v>1349.1216856000001</v>
      </c>
      <c r="M65" s="22"/>
      <c r="N65" s="25">
        <f>L65-H65</f>
        <v>73.871199999999817</v>
      </c>
      <c r="O65" s="221">
        <f t="shared" si="24"/>
        <v>5.7926815817085309E-2</v>
      </c>
      <c r="Q65" s="303"/>
      <c r="R65" s="304"/>
      <c r="S65" s="305"/>
      <c r="T65" s="22"/>
      <c r="U65" s="244"/>
      <c r="V65" s="281"/>
      <c r="W65" s="185"/>
      <c r="X65" s="303"/>
      <c r="Y65" s="304"/>
      <c r="Z65" s="305"/>
      <c r="AA65" s="22"/>
      <c r="AB65" s="244"/>
      <c r="AC65" s="281"/>
      <c r="AD65" s="185"/>
      <c r="AE65" s="303"/>
      <c r="AF65" s="304"/>
      <c r="AG65" s="305"/>
      <c r="AH65" s="22"/>
      <c r="AI65" s="244"/>
      <c r="AJ65" s="281"/>
      <c r="AK65" s="185"/>
      <c r="AL65" s="303"/>
      <c r="AM65" s="304"/>
      <c r="AN65" s="305"/>
      <c r="AO65" s="22"/>
      <c r="AP65" s="244"/>
      <c r="AQ65" s="281"/>
      <c r="AR65" s="185"/>
      <c r="AS65" s="303"/>
      <c r="AT65" s="304"/>
      <c r="AU65" s="305"/>
      <c r="AV65" s="22"/>
      <c r="AW65" s="244"/>
      <c r="AX65" s="281"/>
      <c r="AY65" s="185"/>
      <c r="AZ65" s="185"/>
    </row>
    <row r="66" spans="1:52" ht="15" thickBot="1" x14ac:dyDescent="0.35">
      <c r="A66" s="6"/>
      <c r="B66" s="347" t="s">
        <v>71</v>
      </c>
      <c r="C66" s="347"/>
      <c r="D66" s="347"/>
      <c r="E66" s="49"/>
      <c r="F66" s="48"/>
      <c r="G66" s="47"/>
      <c r="H66" s="46">
        <f>SUM(H63:H65)</f>
        <v>11084.869605600001</v>
      </c>
      <c r="I66" s="45"/>
      <c r="J66" s="45"/>
      <c r="K66" s="45"/>
      <c r="L66" s="188">
        <f>SUM(L63:L65)</f>
        <v>11726.9808056</v>
      </c>
      <c r="M66" s="44"/>
      <c r="N66" s="43">
        <f>L66-H66</f>
        <v>642.11119999999937</v>
      </c>
      <c r="O66" s="222">
        <f t="shared" ref="O66" si="31">IF(OR(H66=0,L66=0),"",(N66/H66))</f>
        <v>5.7926815817085406E-2</v>
      </c>
      <c r="Q66" s="60"/>
      <c r="R66" s="60"/>
      <c r="S66" s="258"/>
      <c r="T66" s="60"/>
      <c r="U66" s="244"/>
      <c r="V66" s="281"/>
      <c r="W66" s="185"/>
      <c r="X66" s="60"/>
      <c r="Y66" s="60"/>
      <c r="Z66" s="258"/>
      <c r="AA66" s="60"/>
      <c r="AB66" s="244"/>
      <c r="AC66" s="281"/>
      <c r="AD66" s="185"/>
      <c r="AE66" s="60"/>
      <c r="AF66" s="60"/>
      <c r="AG66" s="258"/>
      <c r="AH66" s="60"/>
      <c r="AI66" s="244"/>
      <c r="AJ66" s="281"/>
      <c r="AK66" s="185"/>
      <c r="AL66" s="60"/>
      <c r="AM66" s="60"/>
      <c r="AN66" s="258"/>
      <c r="AO66" s="60"/>
      <c r="AP66" s="244"/>
      <c r="AQ66" s="281"/>
      <c r="AR66" s="185"/>
      <c r="AS66" s="60"/>
      <c r="AT66" s="60"/>
      <c r="AU66" s="258"/>
      <c r="AV66" s="60"/>
      <c r="AW66" s="244"/>
      <c r="AX66" s="281"/>
      <c r="AY66" s="185"/>
      <c r="AZ66" s="185"/>
    </row>
    <row r="67" spans="1:52" ht="15" thickBot="1" x14ac:dyDescent="0.35">
      <c r="A67" s="6"/>
      <c r="B67" s="18"/>
      <c r="C67" s="16"/>
      <c r="D67" s="17"/>
      <c r="E67" s="16"/>
      <c r="F67" s="12"/>
      <c r="G67" s="15"/>
      <c r="H67" s="14"/>
      <c r="I67" s="13"/>
      <c r="J67" s="12"/>
      <c r="K67" s="11"/>
      <c r="L67" s="10"/>
      <c r="M67" s="9"/>
      <c r="N67" s="8"/>
      <c r="O67" s="7"/>
      <c r="Q67" s="269"/>
      <c r="R67" s="284"/>
      <c r="S67" s="270"/>
      <c r="T67" s="274"/>
      <c r="U67" s="285"/>
      <c r="V67" s="276"/>
      <c r="W67" s="185"/>
      <c r="X67" s="269"/>
      <c r="Y67" s="284"/>
      <c r="Z67" s="270"/>
      <c r="AA67" s="274"/>
      <c r="AB67" s="285"/>
      <c r="AC67" s="276"/>
      <c r="AD67" s="185"/>
      <c r="AE67" s="269"/>
      <c r="AF67" s="284"/>
      <c r="AG67" s="270"/>
      <c r="AH67" s="274"/>
      <c r="AI67" s="285"/>
      <c r="AJ67" s="276"/>
      <c r="AK67" s="185"/>
      <c r="AL67" s="269"/>
      <c r="AM67" s="284"/>
      <c r="AN67" s="270"/>
      <c r="AO67" s="274"/>
      <c r="AP67" s="285"/>
      <c r="AQ67" s="276"/>
      <c r="AR67" s="185"/>
      <c r="AS67" s="269"/>
      <c r="AT67" s="284"/>
      <c r="AU67" s="270"/>
      <c r="AV67" s="274"/>
      <c r="AW67" s="285"/>
      <c r="AX67" s="276"/>
      <c r="AY67" s="185"/>
      <c r="AZ67" s="185"/>
    </row>
    <row r="68" spans="1:52" x14ac:dyDescent="0.3">
      <c r="A68" s="1"/>
      <c r="B68" s="1"/>
      <c r="C68" s="1"/>
      <c r="D68" s="1"/>
      <c r="E68" s="1"/>
      <c r="F68" s="1"/>
      <c r="G68" s="1"/>
      <c r="H68" s="5"/>
      <c r="I68" s="1"/>
      <c r="J68" s="1"/>
      <c r="K68" s="1"/>
      <c r="L68" s="5"/>
      <c r="M68" s="1"/>
      <c r="N68" s="1"/>
      <c r="O68" s="1"/>
      <c r="Q68" s="186"/>
      <c r="R68" s="186"/>
      <c r="S68" s="187"/>
      <c r="T68" s="186"/>
      <c r="U68" s="186"/>
      <c r="V68" s="186"/>
      <c r="W68" s="185"/>
      <c r="X68" s="186"/>
      <c r="Y68" s="186"/>
      <c r="Z68" s="187"/>
      <c r="AA68" s="186"/>
      <c r="AB68" s="186"/>
      <c r="AC68" s="186"/>
      <c r="AD68" s="185"/>
      <c r="AE68" s="186"/>
      <c r="AF68" s="186"/>
      <c r="AG68" s="187"/>
      <c r="AH68" s="186"/>
      <c r="AI68" s="186"/>
      <c r="AJ68" s="186"/>
      <c r="AK68" s="185"/>
      <c r="AL68" s="186"/>
      <c r="AM68" s="186"/>
      <c r="AN68" s="187"/>
      <c r="AO68" s="186"/>
      <c r="AP68" s="186"/>
      <c r="AQ68" s="186"/>
      <c r="AR68" s="185"/>
      <c r="AS68" s="186"/>
      <c r="AT68" s="186"/>
      <c r="AU68" s="187"/>
      <c r="AV68" s="186"/>
      <c r="AW68" s="186"/>
      <c r="AX68" s="186"/>
      <c r="AY68" s="185"/>
      <c r="AZ68" s="185"/>
    </row>
    <row r="69" spans="1:52" x14ac:dyDescent="0.3">
      <c r="A69" s="1"/>
      <c r="B69" s="4" t="s">
        <v>0</v>
      </c>
      <c r="C69" s="1"/>
      <c r="D69" s="1"/>
      <c r="E69" s="1"/>
      <c r="F69" s="3">
        <v>3.7600000000000001E-2</v>
      </c>
      <c r="G69" s="1"/>
      <c r="H69" s="1"/>
      <c r="I69" s="1"/>
      <c r="J69" s="3">
        <v>3.7600000000000001E-2</v>
      </c>
      <c r="K69" s="1"/>
      <c r="L69" s="5"/>
      <c r="M69" s="1"/>
      <c r="N69" s="1"/>
      <c r="O69" s="1"/>
      <c r="Q69" s="286"/>
      <c r="R69" s="186"/>
      <c r="S69" s="186"/>
      <c r="T69" s="186"/>
      <c r="U69" s="186"/>
      <c r="V69" s="186"/>
      <c r="W69" s="185"/>
      <c r="X69" s="287"/>
      <c r="Y69" s="186"/>
      <c r="Z69" s="186"/>
      <c r="AA69" s="186"/>
      <c r="AB69" s="186"/>
      <c r="AC69" s="186"/>
      <c r="AD69" s="185"/>
      <c r="AE69" s="287"/>
      <c r="AF69" s="186"/>
      <c r="AG69" s="186"/>
      <c r="AH69" s="186"/>
      <c r="AI69" s="186"/>
      <c r="AJ69" s="186"/>
      <c r="AK69" s="185"/>
      <c r="AL69" s="287"/>
      <c r="AM69" s="186"/>
      <c r="AN69" s="186"/>
      <c r="AO69" s="186"/>
      <c r="AP69" s="186"/>
      <c r="AQ69" s="186"/>
      <c r="AR69" s="185"/>
      <c r="AS69" s="287"/>
      <c r="AT69" s="186"/>
      <c r="AU69" s="186"/>
      <c r="AV69" s="186"/>
      <c r="AW69" s="186"/>
      <c r="AX69" s="186"/>
      <c r="AY69" s="185"/>
      <c r="AZ69" s="185"/>
    </row>
    <row r="70" spans="1:5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</row>
    <row r="71" spans="1:52" s="172" customFormat="1" x14ac:dyDescent="0.3">
      <c r="A71" s="1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</row>
    <row r="72" spans="1:52" s="172" customFormat="1" x14ac:dyDescent="0.3">
      <c r="A72" s="1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</row>
    <row r="73" spans="1:52" s="172" customFormat="1" x14ac:dyDescent="0.3">
      <c r="A73" s="1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</row>
    <row r="74" spans="1:52" s="172" customFormat="1" x14ac:dyDescent="0.3">
      <c r="A74" s="1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</row>
    <row r="75" spans="1:52" s="172" customFormat="1" x14ac:dyDescent="0.3">
      <c r="A75" s="1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</row>
    <row r="76" spans="1:52" s="172" customFormat="1" x14ac:dyDescent="0.3">
      <c r="A76" s="1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</row>
    <row r="77" spans="1:52" s="172" customFormat="1" x14ac:dyDescent="0.3">
      <c r="A77" s="1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</row>
    <row r="78" spans="1:52" s="172" customFormat="1" x14ac:dyDescent="0.3">
      <c r="A78" s="1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</row>
    <row r="79" spans="1:52" s="172" customFormat="1" x14ac:dyDescent="0.3">
      <c r="A79" s="1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</row>
    <row r="80" spans="1:52" s="172" customFormat="1" x14ac:dyDescent="0.3">
      <c r="A80" s="1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</row>
    <row r="81" spans="1:52" s="172" customFormat="1" x14ac:dyDescent="0.3">
      <c r="A81" s="1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</row>
    <row r="82" spans="1:52" s="172" customFormat="1" x14ac:dyDescent="0.3">
      <c r="A82" s="1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</row>
    <row r="83" spans="1:52" s="172" customFormat="1" x14ac:dyDescent="0.3">
      <c r="A83" s="1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</row>
    <row r="84" spans="1:52" s="172" customFormat="1" x14ac:dyDescent="0.3">
      <c r="A84" s="1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</row>
    <row r="85" spans="1:52" s="172" customFormat="1" x14ac:dyDescent="0.3">
      <c r="A85" s="1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</row>
    <row r="86" spans="1:52" s="172" customFormat="1" x14ac:dyDescent="0.3">
      <c r="A86" s="1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</row>
    <row r="87" spans="1:52" s="172" customFormat="1" x14ac:dyDescent="0.3">
      <c r="A87" s="1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</row>
    <row r="88" spans="1:52" s="172" customFormat="1" x14ac:dyDescent="0.3">
      <c r="A88" s="1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</row>
    <row r="89" spans="1:52" s="172" customFormat="1" x14ac:dyDescent="0.3">
      <c r="A89" s="1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</row>
    <row r="90" spans="1:52" s="172" customFormat="1" x14ac:dyDescent="0.3">
      <c r="A90" s="1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</row>
    <row r="91" spans="1:52" s="172" customFormat="1" x14ac:dyDescent="0.3">
      <c r="A91" s="1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</row>
    <row r="92" spans="1:52" s="172" customFormat="1" x14ac:dyDescent="0.3">
      <c r="A92" s="1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</row>
    <row r="93" spans="1:52" s="172" customFormat="1" x14ac:dyDescent="0.3">
      <c r="A93" s="1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</row>
    <row r="94" spans="1:52" s="172" customFormat="1" x14ac:dyDescent="0.3">
      <c r="A94" s="1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</row>
    <row r="95" spans="1:52" s="172" customFormat="1" x14ac:dyDescent="0.3">
      <c r="A95" s="1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52" s="172" customFormat="1" x14ac:dyDescent="0.3">
      <c r="A96" s="1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172" customFormat="1" x14ac:dyDescent="0.3">
      <c r="A97" s="1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172" customFormat="1" x14ac:dyDescent="0.3">
      <c r="A98" s="1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172" customFormat="1" x14ac:dyDescent="0.3">
      <c r="A99" s="1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172" customFormat="1" x14ac:dyDescent="0.3">
      <c r="A100" s="1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172" customFormat="1" x14ac:dyDescent="0.3">
      <c r="A101" s="1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172" customFormat="1" x14ac:dyDescent="0.3">
      <c r="A102" s="1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172" customFormat="1" x14ac:dyDescent="0.3">
      <c r="A103" s="1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172" customFormat="1" x14ac:dyDescent="0.3">
      <c r="A104" s="1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72" customFormat="1" x14ac:dyDescent="0.3">
      <c r="A105" s="1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172" customFormat="1" x14ac:dyDescent="0.3">
      <c r="A106" s="1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172" customFormat="1" x14ac:dyDescent="0.3">
      <c r="A107" s="1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172" customFormat="1" x14ac:dyDescent="0.3">
      <c r="A108" s="1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172" customFormat="1" x14ac:dyDescent="0.3">
      <c r="A109" s="1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172" customFormat="1" x14ac:dyDescent="0.3">
      <c r="A110" s="1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172" customFormat="1" x14ac:dyDescent="0.3">
      <c r="A111" s="1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172" customFormat="1" x14ac:dyDescent="0.3">
      <c r="A112" s="1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172" customFormat="1" x14ac:dyDescent="0.3">
      <c r="A113" s="1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172" customFormat="1" x14ac:dyDescent="0.3">
      <c r="A114" s="1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172" customFormat="1" x14ac:dyDescent="0.3">
      <c r="A115" s="1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172" customFormat="1" x14ac:dyDescent="0.3">
      <c r="A116" s="1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72" customFormat="1" x14ac:dyDescent="0.3">
      <c r="A117" s="1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72" customFormat="1" x14ac:dyDescent="0.3">
      <c r="A118" s="1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72" customFormat="1" x14ac:dyDescent="0.3">
      <c r="A119" s="1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72" customFormat="1" x14ac:dyDescent="0.3">
      <c r="A120" s="1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72" customFormat="1" x14ac:dyDescent="0.3">
      <c r="A121" s="1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72" customFormat="1" x14ac:dyDescent="0.3">
      <c r="A122" s="1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72" customFormat="1" x14ac:dyDescent="0.3">
      <c r="A123" s="1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72" customFormat="1" x14ac:dyDescent="0.3">
      <c r="A124" s="1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172" customFormat="1" x14ac:dyDescent="0.3">
      <c r="A125" s="1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172" customFormat="1" x14ac:dyDescent="0.3">
      <c r="A126" s="1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172" customFormat="1" x14ac:dyDescent="0.3">
      <c r="A127" s="1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172" customFormat="1" x14ac:dyDescent="0.3">
      <c r="A128" s="1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172" customFormat="1" x14ac:dyDescent="0.3">
      <c r="A129" s="1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172" customFormat="1" x14ac:dyDescent="0.3">
      <c r="A130" s="1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172" customFormat="1" x14ac:dyDescent="0.3">
      <c r="A131" s="1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172" customFormat="1" x14ac:dyDescent="0.3">
      <c r="A132" s="1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172" customFormat="1" x14ac:dyDescent="0.3">
      <c r="A133" s="1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172" customFormat="1" x14ac:dyDescent="0.3">
      <c r="A134" s="1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172" customFormat="1" x14ac:dyDescent="0.3">
      <c r="A135" s="1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172" customFormat="1" x14ac:dyDescent="0.3">
      <c r="A136" s="1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172" customFormat="1" x14ac:dyDescent="0.3">
      <c r="A137" s="1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172" customFormat="1" x14ac:dyDescent="0.3">
      <c r="A138" s="1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172" customFormat="1" x14ac:dyDescent="0.3">
      <c r="A139" s="1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172" customFormat="1" x14ac:dyDescent="0.3">
      <c r="A140" s="1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172" customFormat="1" x14ac:dyDescent="0.3">
      <c r="A141" s="1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172" customFormat="1" x14ac:dyDescent="0.3">
      <c r="A142" s="1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172" customFormat="1" x14ac:dyDescent="0.3">
      <c r="A143" s="1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172" customFormat="1" x14ac:dyDescent="0.3">
      <c r="A144" s="1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172" customFormat="1" x14ac:dyDescent="0.3">
      <c r="A145" s="1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172" customFormat="1" x14ac:dyDescent="0.3">
      <c r="A146" s="1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172" customFormat="1" x14ac:dyDescent="0.3">
      <c r="A147" s="1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172" customFormat="1" x14ac:dyDescent="0.3">
      <c r="A148" s="1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172" customFormat="1" x14ac:dyDescent="0.3">
      <c r="A149" s="1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172" customFormat="1" x14ac:dyDescent="0.3">
      <c r="A150" s="1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172" customFormat="1" x14ac:dyDescent="0.3">
      <c r="A151" s="1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172" customFormat="1" x14ac:dyDescent="0.3">
      <c r="A152" s="1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172" customFormat="1" x14ac:dyDescent="0.3">
      <c r="A153" s="1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172" customFormat="1" x14ac:dyDescent="0.3">
      <c r="A154" s="1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172" customFormat="1" x14ac:dyDescent="0.3">
      <c r="A155" s="1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172" customFormat="1" x14ac:dyDescent="0.3">
      <c r="A156" s="1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172" customFormat="1" x14ac:dyDescent="0.3">
      <c r="A157" s="1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172" customFormat="1" x14ac:dyDescent="0.3">
      <c r="A158" s="1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172" customFormat="1" x14ac:dyDescent="0.3">
      <c r="A159" s="1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172" customFormat="1" x14ac:dyDescent="0.3">
      <c r="A160" s="1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72" customFormat="1" x14ac:dyDescent="0.3">
      <c r="A161" s="1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72" customFormat="1" x14ac:dyDescent="0.3">
      <c r="A162" s="1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72" customFormat="1" x14ac:dyDescent="0.3">
      <c r="A163" s="1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72" customFormat="1" x14ac:dyDescent="0.3">
      <c r="A164" s="1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72" customFormat="1" x14ac:dyDescent="0.3">
      <c r="A165" s="1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72" customFormat="1" x14ac:dyDescent="0.3">
      <c r="A166" s="1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72" customFormat="1" x14ac:dyDescent="0.3">
      <c r="A167" s="1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72" customFormat="1" x14ac:dyDescent="0.3">
      <c r="A168" s="1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72" customFormat="1" x14ac:dyDescent="0.3">
      <c r="A169" s="1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72" customFormat="1" x14ac:dyDescent="0.3">
      <c r="A170" s="1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72" customFormat="1" x14ac:dyDescent="0.3">
      <c r="A171" s="1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72" customFormat="1" x14ac:dyDescent="0.3">
      <c r="A172" s="1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72" customFormat="1" x14ac:dyDescent="0.3">
      <c r="A173" s="1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72" customFormat="1" x14ac:dyDescent="0.3">
      <c r="A174" s="1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72" customFormat="1" x14ac:dyDescent="0.3">
      <c r="A175" s="1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72" customFormat="1" x14ac:dyDescent="0.3">
      <c r="A176" s="1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72" customFormat="1" x14ac:dyDescent="0.3">
      <c r="A177" s="1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72" customFormat="1" x14ac:dyDescent="0.3">
      <c r="A178" s="1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72" customFormat="1" x14ac:dyDescent="0.3">
      <c r="A179" s="1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72" customFormat="1" x14ac:dyDescent="0.3">
      <c r="A180" s="1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72" customFormat="1" x14ac:dyDescent="0.3">
      <c r="A181" s="1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72" customFormat="1" x14ac:dyDescent="0.3">
      <c r="A182" s="1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72" customFormat="1" x14ac:dyDescent="0.3">
      <c r="A183" s="1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72" customFormat="1" x14ac:dyDescent="0.3">
      <c r="A184" s="1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72" customFormat="1" x14ac:dyDescent="0.3">
      <c r="A185" s="1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72" customFormat="1" x14ac:dyDescent="0.3">
      <c r="A186" s="1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72" customFormat="1" x14ac:dyDescent="0.3">
      <c r="A187" s="1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72" customFormat="1" x14ac:dyDescent="0.3">
      <c r="A188" s="1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72" customFormat="1" x14ac:dyDescent="0.3">
      <c r="A189" s="1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72" customFormat="1" x14ac:dyDescent="0.3">
      <c r="A190" s="1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72" customFormat="1" x14ac:dyDescent="0.3">
      <c r="A191" s="1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72" customFormat="1" x14ac:dyDescent="0.3">
      <c r="A192" s="1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72" customFormat="1" x14ac:dyDescent="0.3">
      <c r="A193" s="1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72" customFormat="1" x14ac:dyDescent="0.3">
      <c r="A194" s="1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72" customFormat="1" x14ac:dyDescent="0.3">
      <c r="A195" s="1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72" customFormat="1" x14ac:dyDescent="0.3">
      <c r="A196" s="1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72" customFormat="1" x14ac:dyDescent="0.3">
      <c r="A197" s="1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72" customFormat="1" x14ac:dyDescent="0.3">
      <c r="A198" s="1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72" customFormat="1" x14ac:dyDescent="0.3">
      <c r="A199" s="1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72" customFormat="1" x14ac:dyDescent="0.3">
      <c r="A200" s="1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72" customFormat="1" x14ac:dyDescent="0.3">
      <c r="A201" s="1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72" customFormat="1" x14ac:dyDescent="0.3">
      <c r="A202" s="1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72" customFormat="1" x14ac:dyDescent="0.3">
      <c r="A203" s="1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72" customFormat="1" x14ac:dyDescent="0.3">
      <c r="A204" s="1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72" customFormat="1" x14ac:dyDescent="0.3">
      <c r="A205" s="1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72" customFormat="1" x14ac:dyDescent="0.3">
      <c r="A206" s="1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72" customFormat="1" x14ac:dyDescent="0.3">
      <c r="A207" s="1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72" customFormat="1" x14ac:dyDescent="0.3">
      <c r="A208" s="1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72" customFormat="1" x14ac:dyDescent="0.3">
      <c r="A209" s="1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72" customFormat="1" x14ac:dyDescent="0.3">
      <c r="A210" s="1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72" customFormat="1" x14ac:dyDescent="0.3">
      <c r="A211" s="1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72" customFormat="1" x14ac:dyDescent="0.3">
      <c r="A212" s="1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72" customFormat="1" x14ac:dyDescent="0.3">
      <c r="A213" s="1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72" customFormat="1" x14ac:dyDescent="0.3">
      <c r="A214" s="1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72" customFormat="1" x14ac:dyDescent="0.3">
      <c r="A215" s="1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72" customFormat="1" x14ac:dyDescent="0.3">
      <c r="A216" s="1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72" customFormat="1" x14ac:dyDescent="0.3">
      <c r="A217" s="1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72" customFormat="1" x14ac:dyDescent="0.3">
      <c r="A218" s="1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72" customFormat="1" x14ac:dyDescent="0.3">
      <c r="A219" s="1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72" customFormat="1" x14ac:dyDescent="0.3">
      <c r="A220" s="1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72" customFormat="1" x14ac:dyDescent="0.3">
      <c r="A221" s="1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72" customFormat="1" x14ac:dyDescent="0.3">
      <c r="A222" s="1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72" customFormat="1" x14ac:dyDescent="0.3">
      <c r="A223" s="1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72" customFormat="1" x14ac:dyDescent="0.3">
      <c r="A224" s="1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72" customFormat="1" x14ac:dyDescent="0.3">
      <c r="A225" s="1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72" customFormat="1" x14ac:dyDescent="0.3">
      <c r="A226" s="1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72" customFormat="1" x14ac:dyDescent="0.3">
      <c r="A227" s="1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72" customFormat="1" x14ac:dyDescent="0.3">
      <c r="A228" s="1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72" customFormat="1" x14ac:dyDescent="0.3">
      <c r="A229" s="1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72" customFormat="1" x14ac:dyDescent="0.3">
      <c r="A230" s="1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72" customFormat="1" x14ac:dyDescent="0.3">
      <c r="A231" s="1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72" customFormat="1" x14ac:dyDescent="0.3">
      <c r="A232" s="1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72" customFormat="1" x14ac:dyDescent="0.3">
      <c r="A233" s="1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72" customFormat="1" x14ac:dyDescent="0.3">
      <c r="A234" s="1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72" customFormat="1" x14ac:dyDescent="0.3">
      <c r="A235" s="1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172" customFormat="1" x14ac:dyDescent="0.3">
      <c r="A236" s="1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172" customFormat="1" x14ac:dyDescent="0.3">
      <c r="A237" s="1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172" customFormat="1" x14ac:dyDescent="0.3">
      <c r="A238" s="1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172" customFormat="1" x14ac:dyDescent="0.3">
      <c r="A239" s="1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172" customFormat="1" x14ac:dyDescent="0.3">
      <c r="A240" s="1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172" customFormat="1" x14ac:dyDescent="0.3">
      <c r="A241" s="1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172" customFormat="1" x14ac:dyDescent="0.3">
      <c r="A242" s="1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172" customFormat="1" x14ac:dyDescent="0.3">
      <c r="A243" s="1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172" customFormat="1" x14ac:dyDescent="0.3">
      <c r="A244" s="1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172" customFormat="1" x14ac:dyDescent="0.3">
      <c r="A245" s="1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172" customFormat="1" x14ac:dyDescent="0.3">
      <c r="A246" s="1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172" customFormat="1" x14ac:dyDescent="0.3">
      <c r="A247" s="1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172" customFormat="1" x14ac:dyDescent="0.3">
      <c r="A248" s="1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172" customFormat="1" x14ac:dyDescent="0.3">
      <c r="A249" s="1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172" customFormat="1" x14ac:dyDescent="0.3">
      <c r="A250" s="1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172" customFormat="1" x14ac:dyDescent="0.3">
      <c r="A251" s="1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172" customFormat="1" x14ac:dyDescent="0.3">
      <c r="A252" s="1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172" customFormat="1" x14ac:dyDescent="0.3">
      <c r="A253" s="1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3">
      <c r="A254" s="1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3">
      <c r="A255" s="181"/>
    </row>
    <row r="256" spans="1:15" x14ac:dyDescent="0.3">
      <c r="A256" s="181"/>
    </row>
    <row r="257" spans="1:1" x14ac:dyDescent="0.3">
      <c r="A257" s="181"/>
    </row>
    <row r="258" spans="1:1" x14ac:dyDescent="0.3">
      <c r="A258" s="181"/>
    </row>
    <row r="259" spans="1:1" x14ac:dyDescent="0.3">
      <c r="A259" s="181"/>
    </row>
    <row r="260" spans="1:1" x14ac:dyDescent="0.3">
      <c r="A260" s="181"/>
    </row>
    <row r="261" spans="1:1" x14ac:dyDescent="0.3">
      <c r="A261" s="181"/>
    </row>
    <row r="262" spans="1:1" x14ac:dyDescent="0.3">
      <c r="A262" s="181"/>
    </row>
    <row r="263" spans="1:1" x14ac:dyDescent="0.3">
      <c r="A263" s="181"/>
    </row>
  </sheetData>
  <mergeCells count="32"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B66:D66"/>
    <mergeCell ref="B61:D61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</mergeCells>
  <dataValidations count="5">
    <dataValidation type="list" allowBlank="1" showInputMessage="1" showErrorMessage="1" prompt="Select Charge Unit - per 30 days, per kWh, per kW, per kVA." sqref="D43:D44 D37:D41 D46:D56 D24:D35">
      <formula1>"per 30 days, per kWh, per kW, per kVA"</formula1>
    </dataValidation>
    <dataValidation type="list" allowBlank="1" showInputMessage="1" showErrorMessage="1" sqref="E43:E44 E67 E62 E37:E41 E46:E57 E23:E35">
      <formula1>#REF!</formula1>
    </dataValidation>
    <dataValidation type="list" allowBlank="1" showInputMessage="1" showErrorMessage="1" prompt="Select Charge Unit - monthly, per kWh, per kW" sqref="D67 D57 D62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4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525780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518160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Y415"/>
  <sheetViews>
    <sheetView showGridLines="0" zoomScale="55" zoomScaleNormal="55" zoomScaleSheetLayoutView="25" workbookViewId="0">
      <selection activeCell="J211" sqref="J211"/>
    </sheetView>
  </sheetViews>
  <sheetFormatPr defaultColWidth="9.109375" defaultRowHeight="14.4" x14ac:dyDescent="0.3"/>
  <cols>
    <col min="1" max="1" width="1.88671875" style="149" customWidth="1"/>
    <col min="2" max="2" width="112.44140625" style="149" customWidth="1"/>
    <col min="3" max="3" width="1.5546875" style="149" customWidth="1"/>
    <col min="4" max="4" width="12.5546875" style="149" customWidth="1"/>
    <col min="5" max="5" width="1.6640625" style="149" customWidth="1"/>
    <col min="6" max="6" width="11.33203125" style="149" customWidth="1"/>
    <col min="7" max="7" width="10.88671875" style="149" customWidth="1"/>
    <col min="8" max="8" width="13.6640625" style="149" bestFit="1" customWidth="1"/>
    <col min="9" max="9" width="1.33203125" style="149" customWidth="1"/>
    <col min="10" max="10" width="12.6640625" style="149" customWidth="1"/>
    <col min="11" max="11" width="11" style="149" customWidth="1"/>
    <col min="12" max="12" width="13.6640625" style="149" bestFit="1" customWidth="1"/>
    <col min="13" max="13" width="0.88671875" style="149" customWidth="1"/>
    <col min="14" max="14" width="13.5546875" style="149" bestFit="1" customWidth="1"/>
    <col min="15" max="15" width="9.109375" style="149" customWidth="1"/>
    <col min="16" max="16" width="1.44140625" style="149" customWidth="1"/>
    <col min="17" max="17" width="14.109375" style="149" customWidth="1"/>
    <col min="18" max="18" width="10.88671875" style="149" customWidth="1"/>
    <col min="19" max="19" width="13.6640625" style="149" bestFit="1" customWidth="1"/>
    <col min="20" max="20" width="1.33203125" style="149" customWidth="1"/>
    <col min="21" max="21" width="13.44140625" style="149" bestFit="1" customWidth="1"/>
    <col min="22" max="22" width="10.109375" style="149" customWidth="1"/>
    <col min="23" max="23" width="1.33203125" style="149" customWidth="1"/>
    <col min="24" max="24" width="12.33203125" style="149" bestFit="1" customWidth="1"/>
    <col min="25" max="25" width="10.88671875" style="149" customWidth="1"/>
    <col min="26" max="26" width="13.44140625" style="149" customWidth="1"/>
    <col min="27" max="27" width="1.33203125" style="149" customWidth="1"/>
    <col min="28" max="28" width="14.109375" style="149" bestFit="1" customWidth="1"/>
    <col min="29" max="29" width="10.33203125" style="149" bestFit="1" customWidth="1"/>
    <col min="30" max="30" width="0.88671875" style="149" customWidth="1"/>
    <col min="31" max="32" width="11.109375" style="149" customWidth="1"/>
    <col min="33" max="33" width="13.6640625" style="149" bestFit="1" customWidth="1"/>
    <col min="34" max="34" width="1.109375" style="149" customWidth="1"/>
    <col min="35" max="35" width="14.109375" style="149" bestFit="1" customWidth="1"/>
    <col min="36" max="36" width="9.109375" style="149"/>
    <col min="37" max="37" width="0.88671875" style="149" customWidth="1"/>
    <col min="38" max="38" width="11.33203125" style="149" bestFit="1" customWidth="1"/>
    <col min="39" max="39" width="9.5546875" style="149" bestFit="1" customWidth="1"/>
    <col min="40" max="40" width="13.6640625" style="149" bestFit="1" customWidth="1"/>
    <col min="41" max="41" width="1.44140625" style="149" customWidth="1"/>
    <col min="42" max="42" width="12.44140625" style="149" bestFit="1" customWidth="1"/>
    <col min="43" max="43" width="9.109375" style="149"/>
    <col min="44" max="44" width="1.33203125" style="149" customWidth="1"/>
    <col min="45" max="45" width="11.33203125" style="149" bestFit="1" customWidth="1"/>
    <col min="46" max="46" width="9.5546875" style="149" bestFit="1" customWidth="1"/>
    <col min="47" max="47" width="13.6640625" style="149" bestFit="1" customWidth="1"/>
    <col min="48" max="48" width="1.33203125" style="149" customWidth="1"/>
    <col min="49" max="49" width="12.44140625" style="149" bestFit="1" customWidth="1"/>
    <col min="50" max="16384" width="9.109375" style="149"/>
  </cols>
  <sheetData>
    <row r="1" spans="1:20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  <c r="T1" s="149">
        <v>2</v>
      </c>
    </row>
    <row r="2" spans="1:20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20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20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20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20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20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20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2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0" s="239" customFormat="1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20" s="239" customFormat="1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20" s="239" customForma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s="239" customForma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0" s="239" customFormat="1" ht="15.6" x14ac:dyDescent="0.3">
      <c r="A14" s="1"/>
      <c r="B14" s="128" t="s">
        <v>32</v>
      </c>
      <c r="C14" s="1"/>
      <c r="D14" s="349" t="s">
        <v>48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20" s="239" customFormat="1" ht="15.6" x14ac:dyDescent="0.3">
      <c r="A15" s="1"/>
      <c r="B15" s="126"/>
      <c r="C15" s="1"/>
      <c r="D15" s="125"/>
      <c r="E15" s="125"/>
      <c r="F15" s="125"/>
      <c r="G15" s="228"/>
      <c r="H15" s="228"/>
      <c r="I15" s="228"/>
      <c r="J15" s="228"/>
      <c r="K15" s="228"/>
      <c r="L15" s="228"/>
      <c r="M15" s="228"/>
      <c r="N15" s="228"/>
      <c r="O15" s="228"/>
    </row>
    <row r="16" spans="1:20" s="239" customFormat="1" ht="15.6" x14ac:dyDescent="0.3">
      <c r="A16" s="1"/>
      <c r="B16" s="128" t="s">
        <v>31</v>
      </c>
      <c r="C16" s="1"/>
      <c r="D16" s="127" t="s">
        <v>42</v>
      </c>
      <c r="E16" s="125"/>
      <c r="F16" s="190" t="s">
        <v>102</v>
      </c>
      <c r="G16" s="228"/>
      <c r="H16" s="229"/>
      <c r="I16" s="228"/>
      <c r="J16" s="224"/>
      <c r="K16" s="228"/>
      <c r="L16" s="229"/>
      <c r="M16" s="228"/>
      <c r="N16" s="230"/>
      <c r="O16" s="231"/>
    </row>
    <row r="17" spans="1:15" s="239" customFormat="1" ht="15.6" x14ac:dyDescent="0.3">
      <c r="A17" s="1"/>
      <c r="B17" s="126"/>
      <c r="C17" s="1"/>
      <c r="D17" s="125"/>
      <c r="E17" s="125"/>
      <c r="F17" s="153">
        <v>1800</v>
      </c>
      <c r="G17" s="151" t="s">
        <v>45</v>
      </c>
      <c r="H17" s="158"/>
      <c r="I17" s="125"/>
      <c r="J17" s="161"/>
      <c r="K17" s="125"/>
      <c r="L17" s="125"/>
      <c r="M17" s="125"/>
      <c r="N17" s="125"/>
      <c r="O17" s="125"/>
    </row>
    <row r="18" spans="1:15" s="239" customFormat="1" x14ac:dyDescent="0.3">
      <c r="A18" s="1"/>
      <c r="B18" s="2"/>
      <c r="C18" s="1"/>
      <c r="D18" s="4"/>
      <c r="E18" s="4"/>
      <c r="F18" s="153">
        <v>2000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15" s="239" customFormat="1" x14ac:dyDescent="0.3">
      <c r="A19" s="1"/>
      <c r="B19" s="157"/>
      <c r="C19" s="1"/>
      <c r="D19" s="4" t="s">
        <v>29</v>
      </c>
      <c r="E19" s="1"/>
      <c r="F19" s="153">
        <v>900000</v>
      </c>
      <c r="G19" s="151" t="s">
        <v>28</v>
      </c>
      <c r="H19" s="5"/>
      <c r="I19" s="1"/>
      <c r="J19" s="1"/>
      <c r="K19" s="1"/>
      <c r="L19" s="1"/>
      <c r="M19" s="1"/>
      <c r="N19" s="1"/>
      <c r="O19" s="1"/>
    </row>
    <row r="20" spans="1:15" s="239" customFormat="1" x14ac:dyDescent="0.3">
      <c r="A20" s="1"/>
      <c r="B20" s="2"/>
      <c r="C20" s="1"/>
      <c r="D20" s="123"/>
      <c r="E20" s="123"/>
      <c r="F20" s="350" t="s">
        <v>87</v>
      </c>
      <c r="G20" s="351"/>
      <c r="H20" s="352"/>
      <c r="I20" s="1"/>
      <c r="J20" s="353" t="s">
        <v>93</v>
      </c>
      <c r="K20" s="354"/>
      <c r="L20" s="355"/>
      <c r="M20" s="1"/>
      <c r="N20" s="350" t="s">
        <v>27</v>
      </c>
      <c r="O20" s="352"/>
    </row>
    <row r="21" spans="1:15" s="239" customFormat="1" x14ac:dyDescent="0.3">
      <c r="A21" s="1"/>
      <c r="B21" s="2"/>
      <c r="C21" s="1"/>
      <c r="D21" s="341" t="s">
        <v>26</v>
      </c>
      <c r="E21" s="119"/>
      <c r="F21" s="122" t="s">
        <v>25</v>
      </c>
      <c r="G21" s="122" t="s">
        <v>24</v>
      </c>
      <c r="H21" s="120" t="s">
        <v>23</v>
      </c>
      <c r="I21" s="1"/>
      <c r="J21" s="122" t="s">
        <v>25</v>
      </c>
      <c r="K21" s="121" t="s">
        <v>24</v>
      </c>
      <c r="L21" s="120" t="s">
        <v>23</v>
      </c>
      <c r="M21" s="1"/>
      <c r="N21" s="343" t="s">
        <v>22</v>
      </c>
      <c r="O21" s="345" t="s">
        <v>21</v>
      </c>
    </row>
    <row r="22" spans="1:15" s="239" customFormat="1" x14ac:dyDescent="0.3">
      <c r="A22" s="1"/>
      <c r="B22" s="2"/>
      <c r="C22" s="1"/>
      <c r="D22" s="342"/>
      <c r="E22" s="119"/>
      <c r="F22" s="118" t="s">
        <v>20</v>
      </c>
      <c r="G22" s="118"/>
      <c r="H22" s="117" t="s">
        <v>20</v>
      </c>
      <c r="I22" s="1"/>
      <c r="J22" s="118" t="s">
        <v>20</v>
      </c>
      <c r="K22" s="117"/>
      <c r="L22" s="117" t="s">
        <v>20</v>
      </c>
      <c r="M22" s="1"/>
      <c r="N22" s="344"/>
      <c r="O22" s="346"/>
    </row>
    <row r="23" spans="1:15" s="239" customFormat="1" x14ac:dyDescent="0.3">
      <c r="A23" s="1"/>
      <c r="B23" s="53" t="s">
        <v>57</v>
      </c>
      <c r="C23" s="53"/>
      <c r="D23" s="85" t="s">
        <v>41</v>
      </c>
      <c r="E23" s="84"/>
      <c r="F23" s="139">
        <v>946.52</v>
      </c>
      <c r="G23" s="88">
        <v>1</v>
      </c>
      <c r="H23" s="103">
        <f t="shared" ref="H23:H34" si="0">G23*F23</f>
        <v>946.52</v>
      </c>
      <c r="I23" s="82"/>
      <c r="J23" s="139">
        <f>+'[3]2019 Dx, Tx, Rate Riders'!$B$9</f>
        <v>983.72</v>
      </c>
      <c r="K23" s="87">
        <v>1</v>
      </c>
      <c r="L23" s="103">
        <f t="shared" ref="L23:L34" si="1">K23*J23</f>
        <v>983.72</v>
      </c>
      <c r="M23" s="82"/>
      <c r="N23" s="81">
        <f t="shared" ref="N23:N36" si="2">L23-H23</f>
        <v>37.200000000000045</v>
      </c>
      <c r="O23" s="102">
        <f>IF(OR(H23=0,L23=0),"",(N23/H23))</f>
        <v>3.9301863669019194E-2</v>
      </c>
    </row>
    <row r="24" spans="1:15" s="239" customFormat="1" x14ac:dyDescent="0.3">
      <c r="A24" s="1"/>
      <c r="B24" s="84" t="s">
        <v>79</v>
      </c>
      <c r="C24" s="84"/>
      <c r="D24" s="85" t="s">
        <v>41</v>
      </c>
      <c r="E24" s="84"/>
      <c r="F24" s="139">
        <v>18.89</v>
      </c>
      <c r="G24" s="88">
        <v>1</v>
      </c>
      <c r="H24" s="103">
        <f t="shared" si="0"/>
        <v>18.89</v>
      </c>
      <c r="I24" s="105"/>
      <c r="J24" s="330">
        <v>18.89</v>
      </c>
      <c r="K24" s="87">
        <v>1</v>
      </c>
      <c r="L24" s="178">
        <f t="shared" si="1"/>
        <v>18.89</v>
      </c>
      <c r="M24" s="105"/>
      <c r="N24" s="179">
        <f t="shared" si="2"/>
        <v>0</v>
      </c>
      <c r="O24" s="180">
        <f t="shared" ref="O24:O25" si="3">IF(OR(H24=0,L24=0),"",(N24/H24))</f>
        <v>0</v>
      </c>
    </row>
    <row r="25" spans="1:15" s="239" customFormat="1" x14ac:dyDescent="0.3">
      <c r="A25" s="1"/>
      <c r="B25" s="84" t="s">
        <v>80</v>
      </c>
      <c r="C25" s="84"/>
      <c r="D25" s="85" t="s">
        <v>41</v>
      </c>
      <c r="E25" s="84"/>
      <c r="F25" s="139">
        <v>5.48</v>
      </c>
      <c r="G25" s="88">
        <v>1</v>
      </c>
      <c r="H25" s="103">
        <f t="shared" si="0"/>
        <v>5.48</v>
      </c>
      <c r="I25" s="105"/>
      <c r="J25" s="330">
        <v>5.48</v>
      </c>
      <c r="K25" s="87">
        <v>1</v>
      </c>
      <c r="L25" s="178">
        <f t="shared" si="1"/>
        <v>5.48</v>
      </c>
      <c r="M25" s="105"/>
      <c r="N25" s="179">
        <f t="shared" si="2"/>
        <v>0</v>
      </c>
      <c r="O25" s="180">
        <f t="shared" si="3"/>
        <v>0</v>
      </c>
    </row>
    <row r="26" spans="1:15" s="239" customFormat="1" x14ac:dyDescent="0.3">
      <c r="A26" s="1"/>
      <c r="B26" s="53" t="s">
        <v>19</v>
      </c>
      <c r="C26" s="53"/>
      <c r="D26" s="85" t="s">
        <v>44</v>
      </c>
      <c r="E26" s="84"/>
      <c r="F26" s="111">
        <v>6.1355000000000004</v>
      </c>
      <c r="G26" s="155">
        <f>$F$78</f>
        <v>2000</v>
      </c>
      <c r="H26" s="103">
        <f t="shared" si="0"/>
        <v>12271</v>
      </c>
      <c r="I26" s="82"/>
      <c r="J26" s="111">
        <f>+'[3]2019 Dx, Tx, Rate Riders'!$C$9</f>
        <v>6.3765999999999998</v>
      </c>
      <c r="K26" s="155">
        <f t="shared" ref="K26:K34" si="4">$F$78</f>
        <v>2000</v>
      </c>
      <c r="L26" s="103">
        <f t="shared" si="1"/>
        <v>12753.199999999999</v>
      </c>
      <c r="M26" s="82"/>
      <c r="N26" s="81">
        <f t="shared" si="2"/>
        <v>482.19999999999891</v>
      </c>
      <c r="O26" s="102">
        <f>IF(OR(H26=0,L26=0),"",(N26/H26))</f>
        <v>3.9295900904571662E-2</v>
      </c>
    </row>
    <row r="27" spans="1:15" s="239" customFormat="1" x14ac:dyDescent="0.3">
      <c r="A27" s="1"/>
      <c r="B27" s="177" t="s">
        <v>74</v>
      </c>
      <c r="C27" s="53"/>
      <c r="D27" s="85" t="s">
        <v>44</v>
      </c>
      <c r="E27" s="84"/>
      <c r="F27" s="111">
        <v>-6.5299999999999997E-2</v>
      </c>
      <c r="G27" s="155">
        <f t="shared" ref="G27:G34" si="5">$F$78</f>
        <v>2000</v>
      </c>
      <c r="H27" s="103">
        <f t="shared" si="0"/>
        <v>-130.6</v>
      </c>
      <c r="I27" s="82"/>
      <c r="J27" s="334"/>
      <c r="K27" s="155">
        <f t="shared" si="4"/>
        <v>2000</v>
      </c>
      <c r="L27" s="103">
        <f t="shared" si="1"/>
        <v>0</v>
      </c>
      <c r="M27" s="82"/>
      <c r="N27" s="81">
        <f t="shared" si="2"/>
        <v>130.6</v>
      </c>
      <c r="O27" s="102" t="str">
        <f t="shared" ref="O27:O34" si="6">IF(OR(H27=0,L27=0),"",(N27/H27))</f>
        <v/>
      </c>
    </row>
    <row r="28" spans="1:15" s="239" customFormat="1" x14ac:dyDescent="0.3">
      <c r="A28" s="1"/>
      <c r="B28" s="177" t="s">
        <v>75</v>
      </c>
      <c r="C28" s="53"/>
      <c r="D28" s="85" t="s">
        <v>44</v>
      </c>
      <c r="E28" s="84"/>
      <c r="F28" s="111">
        <v>-0.20169999999999999</v>
      </c>
      <c r="G28" s="155">
        <f t="shared" si="5"/>
        <v>2000</v>
      </c>
      <c r="H28" s="103">
        <f t="shared" si="0"/>
        <v>-403.4</v>
      </c>
      <c r="I28" s="82"/>
      <c r="J28" s="334"/>
      <c r="K28" s="155">
        <f t="shared" si="4"/>
        <v>2000</v>
      </c>
      <c r="L28" s="103">
        <f t="shared" si="1"/>
        <v>0</v>
      </c>
      <c r="M28" s="82"/>
      <c r="N28" s="81">
        <f t="shared" si="2"/>
        <v>403.4</v>
      </c>
      <c r="O28" s="102" t="str">
        <f t="shared" si="6"/>
        <v/>
      </c>
    </row>
    <row r="29" spans="1:15" s="239" customFormat="1" x14ac:dyDescent="0.3">
      <c r="A29" s="1"/>
      <c r="B29" s="177" t="s">
        <v>76</v>
      </c>
      <c r="C29" s="53"/>
      <c r="D29" s="85" t="s">
        <v>44</v>
      </c>
      <c r="E29" s="84"/>
      <c r="F29" s="111">
        <v>5.5999999999999999E-3</v>
      </c>
      <c r="G29" s="155">
        <f t="shared" si="5"/>
        <v>2000</v>
      </c>
      <c r="H29" s="103">
        <f t="shared" si="0"/>
        <v>11.2</v>
      </c>
      <c r="I29" s="82"/>
      <c r="J29" s="334">
        <v>5.5999999999999999E-3</v>
      </c>
      <c r="K29" s="155">
        <f t="shared" si="4"/>
        <v>2000</v>
      </c>
      <c r="L29" s="103">
        <f t="shared" si="1"/>
        <v>11.2</v>
      </c>
      <c r="M29" s="82"/>
      <c r="N29" s="81">
        <f t="shared" si="2"/>
        <v>0</v>
      </c>
      <c r="O29" s="102">
        <f t="shared" si="6"/>
        <v>0</v>
      </c>
    </row>
    <row r="30" spans="1:15" s="239" customFormat="1" x14ac:dyDescent="0.3">
      <c r="A30" s="1"/>
      <c r="B30" s="177" t="s">
        <v>77</v>
      </c>
      <c r="C30" s="53"/>
      <c r="D30" s="85" t="s">
        <v>44</v>
      </c>
      <c r="E30" s="84"/>
      <c r="F30" s="111">
        <v>3.8E-3</v>
      </c>
      <c r="G30" s="155">
        <f t="shared" si="5"/>
        <v>2000</v>
      </c>
      <c r="H30" s="103">
        <f t="shared" si="0"/>
        <v>7.6</v>
      </c>
      <c r="I30" s="82"/>
      <c r="J30" s="334">
        <v>3.8E-3</v>
      </c>
      <c r="K30" s="155">
        <f t="shared" si="4"/>
        <v>2000</v>
      </c>
      <c r="L30" s="103">
        <f t="shared" si="1"/>
        <v>7.6</v>
      </c>
      <c r="M30" s="82"/>
      <c r="N30" s="81">
        <f t="shared" si="2"/>
        <v>0</v>
      </c>
      <c r="O30" s="102">
        <f t="shared" si="6"/>
        <v>0</v>
      </c>
    </row>
    <row r="31" spans="1:15" s="239" customFormat="1" x14ac:dyDescent="0.3">
      <c r="A31" s="1"/>
      <c r="B31" s="177" t="s">
        <v>78</v>
      </c>
      <c r="C31" s="53"/>
      <c r="D31" s="85" t="s">
        <v>44</v>
      </c>
      <c r="E31" s="84"/>
      <c r="F31" s="111">
        <v>6.2700000000000006E-2</v>
      </c>
      <c r="G31" s="155">
        <f t="shared" si="5"/>
        <v>2000</v>
      </c>
      <c r="H31" s="103">
        <f t="shared" si="0"/>
        <v>125.4</v>
      </c>
      <c r="I31" s="82"/>
      <c r="J31" s="334">
        <v>6.2700000000000006E-2</v>
      </c>
      <c r="K31" s="155">
        <f t="shared" si="4"/>
        <v>2000</v>
      </c>
      <c r="L31" s="103">
        <f t="shared" si="1"/>
        <v>125.4</v>
      </c>
      <c r="M31" s="82"/>
      <c r="N31" s="81">
        <f t="shared" si="2"/>
        <v>0</v>
      </c>
      <c r="O31" s="102">
        <f t="shared" si="6"/>
        <v>0</v>
      </c>
    </row>
    <row r="32" spans="1:15" s="239" customFormat="1" x14ac:dyDescent="0.3">
      <c r="A32" s="1"/>
      <c r="B32" s="84" t="s">
        <v>79</v>
      </c>
      <c r="C32" s="84"/>
      <c r="D32" s="85" t="s">
        <v>44</v>
      </c>
      <c r="E32" s="84"/>
      <c r="F32" s="111">
        <v>0.1226</v>
      </c>
      <c r="G32" s="155">
        <f t="shared" si="5"/>
        <v>2000</v>
      </c>
      <c r="H32" s="103">
        <f t="shared" si="0"/>
        <v>245.2</v>
      </c>
      <c r="I32" s="105"/>
      <c r="J32" s="334">
        <v>0.1226</v>
      </c>
      <c r="K32" s="155">
        <f t="shared" si="4"/>
        <v>2000</v>
      </c>
      <c r="L32" s="178">
        <f t="shared" si="1"/>
        <v>245.2</v>
      </c>
      <c r="M32" s="105"/>
      <c r="N32" s="179">
        <f t="shared" si="2"/>
        <v>0</v>
      </c>
      <c r="O32" s="180">
        <f t="shared" si="6"/>
        <v>0</v>
      </c>
    </row>
    <row r="33" spans="1:15" s="239" customFormat="1" x14ac:dyDescent="0.3">
      <c r="A33" s="1"/>
      <c r="B33" s="238" t="s">
        <v>80</v>
      </c>
      <c r="C33" s="84"/>
      <c r="D33" s="85" t="s">
        <v>44</v>
      </c>
      <c r="E33" s="84"/>
      <c r="F33" s="111">
        <v>3.56E-2</v>
      </c>
      <c r="G33" s="155">
        <f t="shared" si="5"/>
        <v>2000</v>
      </c>
      <c r="H33" s="103">
        <f t="shared" si="0"/>
        <v>71.2</v>
      </c>
      <c r="I33" s="105"/>
      <c r="J33" s="334">
        <v>3.56E-2</v>
      </c>
      <c r="K33" s="155">
        <f t="shared" si="4"/>
        <v>2000</v>
      </c>
      <c r="L33" s="178">
        <f t="shared" si="1"/>
        <v>71.2</v>
      </c>
      <c r="M33" s="105"/>
      <c r="N33" s="179">
        <f t="shared" si="2"/>
        <v>0</v>
      </c>
      <c r="O33" s="180">
        <f t="shared" si="6"/>
        <v>0</v>
      </c>
    </row>
    <row r="34" spans="1:15" s="239" customFormat="1" x14ac:dyDescent="0.3">
      <c r="A34" s="1"/>
      <c r="B34" s="238" t="s">
        <v>99</v>
      </c>
      <c r="C34" s="53"/>
      <c r="D34" s="85" t="s">
        <v>44</v>
      </c>
      <c r="E34" s="84"/>
      <c r="F34" s="111">
        <v>0.1051</v>
      </c>
      <c r="G34" s="155">
        <f t="shared" si="5"/>
        <v>2000</v>
      </c>
      <c r="H34" s="103">
        <f t="shared" si="0"/>
        <v>210.2</v>
      </c>
      <c r="I34" s="82"/>
      <c r="J34" s="334">
        <v>0.12509999999999999</v>
      </c>
      <c r="K34" s="155">
        <f t="shared" si="4"/>
        <v>2000</v>
      </c>
      <c r="L34" s="103">
        <f t="shared" si="1"/>
        <v>250.2</v>
      </c>
      <c r="M34" s="82"/>
      <c r="N34" s="81">
        <f t="shared" si="2"/>
        <v>40</v>
      </c>
      <c r="O34" s="102">
        <f t="shared" si="6"/>
        <v>0.19029495718363465</v>
      </c>
    </row>
    <row r="35" spans="1:15" s="239" customFormat="1" x14ac:dyDescent="0.3">
      <c r="A35" s="1"/>
      <c r="B35" s="116" t="s">
        <v>18</v>
      </c>
      <c r="C35" s="100"/>
      <c r="D35" s="115"/>
      <c r="E35" s="100"/>
      <c r="F35" s="114"/>
      <c r="G35" s="113"/>
      <c r="H35" s="191">
        <f>SUM(H23:H34)</f>
        <v>13378.690000000002</v>
      </c>
      <c r="I35" s="107"/>
      <c r="J35" s="319"/>
      <c r="K35" s="150"/>
      <c r="L35" s="191">
        <f>SUM(L23:L34)</f>
        <v>14472.090000000002</v>
      </c>
      <c r="M35" s="107"/>
      <c r="N35" s="93">
        <f t="shared" si="2"/>
        <v>1093.3999999999996</v>
      </c>
      <c r="O35" s="92">
        <f>IF(OR(H35=0, L35=0),"",(N35/H35))</f>
        <v>8.1726985228000606E-2</v>
      </c>
    </row>
    <row r="36" spans="1:15" s="239" customFormat="1" x14ac:dyDescent="0.3">
      <c r="A36" s="1"/>
      <c r="B36" s="86" t="s">
        <v>17</v>
      </c>
      <c r="C36" s="53"/>
      <c r="D36" s="85" t="s">
        <v>7</v>
      </c>
      <c r="E36" s="84"/>
      <c r="F36" s="78">
        <f>+RESIDENTIAL!$F$54</f>
        <v>0.1164</v>
      </c>
      <c r="G36" s="144">
        <f>$F19*(1+F68)-$F19</f>
        <v>33840.000000000116</v>
      </c>
      <c r="H36" s="142">
        <f>G36*F36</f>
        <v>3938.9760000000138</v>
      </c>
      <c r="I36" s="82"/>
      <c r="J36" s="332">
        <v>0.1164</v>
      </c>
      <c r="K36" s="144">
        <f>$F19*(1+J68)-$F19</f>
        <v>33840.000000000116</v>
      </c>
      <c r="L36" s="142">
        <f>K36*J36</f>
        <v>3938.9760000000138</v>
      </c>
      <c r="M36" s="82"/>
      <c r="N36" s="81">
        <f t="shared" si="2"/>
        <v>0</v>
      </c>
      <c r="O36" s="102">
        <f t="shared" ref="O36:O40" si="7">IF(OR(H36=0,L36=0),"",(N36/H36))</f>
        <v>0</v>
      </c>
    </row>
    <row r="37" spans="1:15" s="239" customFormat="1" x14ac:dyDescent="0.3">
      <c r="A37" s="1"/>
      <c r="B37" s="238" t="s">
        <v>96</v>
      </c>
      <c r="C37" s="84"/>
      <c r="D37" s="85" t="s">
        <v>44</v>
      </c>
      <c r="E37" s="84"/>
      <c r="F37" s="288">
        <v>-0.83389999999999997</v>
      </c>
      <c r="G37" s="155">
        <f>$F$78</f>
        <v>2000</v>
      </c>
      <c r="H37" s="142">
        <f t="shared" ref="H37:H40" si="8">G37*F37</f>
        <v>-1667.8</v>
      </c>
      <c r="I37" s="105"/>
      <c r="J37" s="332">
        <v>-0.21859999999999999</v>
      </c>
      <c r="K37" s="155">
        <f>$F$78</f>
        <v>2000</v>
      </c>
      <c r="L37" s="142">
        <f t="shared" ref="L37:L40" si="9">K37*J37</f>
        <v>-437.2</v>
      </c>
      <c r="M37" s="105"/>
      <c r="N37" s="81">
        <f>L37-H37</f>
        <v>1230.5999999999999</v>
      </c>
      <c r="O37" s="102">
        <f t="shared" si="7"/>
        <v>-0.73785825638565772</v>
      </c>
    </row>
    <row r="38" spans="1:15" s="239" customFormat="1" x14ac:dyDescent="0.3">
      <c r="A38" s="1"/>
      <c r="B38" s="238" t="s">
        <v>100</v>
      </c>
      <c r="C38" s="84"/>
      <c r="D38" s="85" t="s">
        <v>44</v>
      </c>
      <c r="E38" s="84"/>
      <c r="F38" s="288">
        <v>-0.57040000000000002</v>
      </c>
      <c r="G38" s="155">
        <f t="shared" ref="G38" si="10">$F$78</f>
        <v>2000</v>
      </c>
      <c r="H38" s="142">
        <f t="shared" si="8"/>
        <v>-1140.8</v>
      </c>
      <c r="I38" s="105"/>
      <c r="J38" s="332"/>
      <c r="K38" s="155">
        <f t="shared" ref="K38" si="11">$F$78</f>
        <v>2000</v>
      </c>
      <c r="L38" s="142">
        <f t="shared" si="9"/>
        <v>0</v>
      </c>
      <c r="M38" s="105"/>
      <c r="N38" s="81">
        <f t="shared" ref="N38:N55" si="12">L38-H38</f>
        <v>1140.8</v>
      </c>
      <c r="O38" s="102" t="str">
        <f t="shared" si="7"/>
        <v/>
      </c>
    </row>
    <row r="39" spans="1:15" s="239" customFormat="1" x14ac:dyDescent="0.3">
      <c r="A39" s="1"/>
      <c r="B39" s="238" t="s">
        <v>97</v>
      </c>
      <c r="C39" s="84"/>
      <c r="D39" s="85" t="s">
        <v>44</v>
      </c>
      <c r="E39" s="84"/>
      <c r="F39" s="288">
        <v>2.9499999999999998E-2</v>
      </c>
      <c r="G39" s="155"/>
      <c r="H39" s="142">
        <f t="shared" si="8"/>
        <v>0</v>
      </c>
      <c r="I39" s="105"/>
      <c r="J39" s="332">
        <v>1.14E-2</v>
      </c>
      <c r="K39" s="155"/>
      <c r="L39" s="142">
        <f t="shared" si="9"/>
        <v>0</v>
      </c>
      <c r="M39" s="105"/>
      <c r="N39" s="81">
        <f t="shared" si="12"/>
        <v>0</v>
      </c>
      <c r="O39" s="102" t="str">
        <f t="shared" si="7"/>
        <v/>
      </c>
    </row>
    <row r="40" spans="1:15" s="239" customFormat="1" x14ac:dyDescent="0.3">
      <c r="A40" s="1"/>
      <c r="B40" s="238" t="s">
        <v>98</v>
      </c>
      <c r="C40" s="84"/>
      <c r="D40" s="85" t="s">
        <v>7</v>
      </c>
      <c r="E40" s="84"/>
      <c r="F40" s="232">
        <v>-1.1199999999999999E-3</v>
      </c>
      <c r="G40" s="170"/>
      <c r="H40" s="142">
        <f t="shared" si="8"/>
        <v>0</v>
      </c>
      <c r="I40" s="105"/>
      <c r="J40" s="313">
        <v>6.8000000000000005E-4</v>
      </c>
      <c r="K40" s="155"/>
      <c r="L40" s="142">
        <f t="shared" si="9"/>
        <v>0</v>
      </c>
      <c r="M40" s="105"/>
      <c r="N40" s="81">
        <f t="shared" si="12"/>
        <v>0</v>
      </c>
      <c r="O40" s="102" t="str">
        <f t="shared" si="7"/>
        <v/>
      </c>
    </row>
    <row r="41" spans="1:15" s="239" customFormat="1" x14ac:dyDescent="0.3">
      <c r="A41" s="1"/>
      <c r="B41" s="101" t="s">
        <v>16</v>
      </c>
      <c r="C41" s="110"/>
      <c r="D41" s="110"/>
      <c r="E41" s="110"/>
      <c r="F41" s="109"/>
      <c r="G41" s="98"/>
      <c r="H41" s="95">
        <f>SUM(H35:H40)</f>
        <v>14509.066000000017</v>
      </c>
      <c r="I41" s="107"/>
      <c r="J41" s="322"/>
      <c r="K41" s="108"/>
      <c r="L41" s="95">
        <f>SUM(L35:L40)</f>
        <v>17973.866000000016</v>
      </c>
      <c r="M41" s="107"/>
      <c r="N41" s="93">
        <f t="shared" si="12"/>
        <v>3464.7999999999993</v>
      </c>
      <c r="O41" s="92">
        <f>IF(OR(H41=0,L41=0),"",(N41/H41))</f>
        <v>0.23880241498660185</v>
      </c>
    </row>
    <row r="42" spans="1:15" s="239" customFormat="1" x14ac:dyDescent="0.3">
      <c r="A42" s="1"/>
      <c r="B42" s="82" t="s">
        <v>81</v>
      </c>
      <c r="C42" s="82"/>
      <c r="D42" s="85" t="s">
        <v>46</v>
      </c>
      <c r="E42" s="105"/>
      <c r="F42" s="104">
        <v>2.4821</v>
      </c>
      <c r="G42" s="154">
        <f>+$F17</f>
        <v>1800</v>
      </c>
      <c r="H42" s="103">
        <f>G42*F42</f>
        <v>4467.78</v>
      </c>
      <c r="I42" s="82"/>
      <c r="J42" s="335">
        <v>2.5676999999999999</v>
      </c>
      <c r="K42" s="159">
        <f>+$F$77</f>
        <v>1800</v>
      </c>
      <c r="L42" s="103">
        <f>K42*J42</f>
        <v>4621.8599999999997</v>
      </c>
      <c r="M42" s="82"/>
      <c r="N42" s="81">
        <f t="shared" si="12"/>
        <v>154.07999999999993</v>
      </c>
      <c r="O42" s="102">
        <f>IF(OR(H42=0,L42=0),"",(N42/H42))</f>
        <v>3.4486926392973676E-2</v>
      </c>
    </row>
    <row r="43" spans="1:15" s="239" customFormat="1" x14ac:dyDescent="0.3">
      <c r="A43" s="1"/>
      <c r="B43" s="106" t="s">
        <v>82</v>
      </c>
      <c r="C43" s="82"/>
      <c r="D43" s="85" t="s">
        <v>46</v>
      </c>
      <c r="E43" s="105"/>
      <c r="F43" s="104">
        <v>2.0493999999999999</v>
      </c>
      <c r="G43" s="154">
        <f>+$F$77</f>
        <v>1800</v>
      </c>
      <c r="H43" s="103">
        <f>G43*F43</f>
        <v>3688.9199999999996</v>
      </c>
      <c r="I43" s="82"/>
      <c r="J43" s="335">
        <v>2.3029999999999999</v>
      </c>
      <c r="K43" s="159">
        <f>+$F$77</f>
        <v>1800</v>
      </c>
      <c r="L43" s="103">
        <f>K43*J43</f>
        <v>4145.3999999999996</v>
      </c>
      <c r="M43" s="82"/>
      <c r="N43" s="81">
        <f t="shared" si="12"/>
        <v>456.48</v>
      </c>
      <c r="O43" s="102">
        <f>IF(OR(H43=0,L43=0),"",(N43/H43))</f>
        <v>0.12374353469308091</v>
      </c>
    </row>
    <row r="44" spans="1:15" s="239" customFormat="1" x14ac:dyDescent="0.3">
      <c r="A44" s="1"/>
      <c r="B44" s="101" t="s">
        <v>13</v>
      </c>
      <c r="C44" s="100"/>
      <c r="D44" s="100"/>
      <c r="E44" s="100"/>
      <c r="F44" s="99"/>
      <c r="G44" s="98"/>
      <c r="H44" s="95">
        <f>SUM(H41:H43)</f>
        <v>22665.766000000014</v>
      </c>
      <c r="I44" s="94"/>
      <c r="J44" s="97"/>
      <c r="K44" s="96"/>
      <c r="L44" s="95">
        <f>SUM(L41:L43)</f>
        <v>26741.126000000018</v>
      </c>
      <c r="M44" s="94"/>
      <c r="N44" s="93">
        <f t="shared" si="12"/>
        <v>4075.3600000000042</v>
      </c>
      <c r="O44" s="92">
        <f>IF(OR(H44=0,L44=0),"",(N44/H44))</f>
        <v>0.17980243862042877</v>
      </c>
    </row>
    <row r="45" spans="1:15" s="239" customFormat="1" x14ac:dyDescent="0.3">
      <c r="A45" s="1"/>
      <c r="B45" s="91" t="s">
        <v>12</v>
      </c>
      <c r="C45" s="53"/>
      <c r="D45" s="85" t="s">
        <v>7</v>
      </c>
      <c r="E45" s="84"/>
      <c r="F45" s="78">
        <f>+RESIDENTIAL!$F$44</f>
        <v>3.2000000000000002E-3</v>
      </c>
      <c r="G45" s="154">
        <f>+$F19*(1+F68)</f>
        <v>933840.00000000012</v>
      </c>
      <c r="H45" s="76">
        <f t="shared" ref="H45:H55" si="13">G45*F45</f>
        <v>2988.2880000000005</v>
      </c>
      <c r="I45" s="82"/>
      <c r="J45" s="78">
        <f>+RESIDENTIAL!$F$44</f>
        <v>3.2000000000000002E-3</v>
      </c>
      <c r="K45" s="154">
        <f>+$F19*(1+J68)</f>
        <v>933840.00000000012</v>
      </c>
      <c r="L45" s="76">
        <f t="shared" ref="L45:L55" si="14">K45*J45</f>
        <v>2988.2880000000005</v>
      </c>
      <c r="M45" s="82"/>
      <c r="N45" s="81">
        <f t="shared" si="12"/>
        <v>0</v>
      </c>
      <c r="O45" s="102">
        <f>IF(OR(H45=0,L45=0),"",(N45/H45))</f>
        <v>0</v>
      </c>
    </row>
    <row r="46" spans="1:15" s="239" customFormat="1" x14ac:dyDescent="0.3">
      <c r="A46" s="1"/>
      <c r="B46" s="91" t="s">
        <v>11</v>
      </c>
      <c r="C46" s="53"/>
      <c r="D46" s="85" t="s">
        <v>7</v>
      </c>
      <c r="E46" s="84"/>
      <c r="F46" s="78">
        <f>+RESIDENTIAL!$F$45</f>
        <v>2.9999999999999997E-4</v>
      </c>
      <c r="G46" s="154">
        <f>+G45</f>
        <v>933840.00000000012</v>
      </c>
      <c r="H46" s="76">
        <f t="shared" si="13"/>
        <v>280.15199999999999</v>
      </c>
      <c r="I46" s="82"/>
      <c r="J46" s="78">
        <f>+RESIDENTIAL!$F$45</f>
        <v>2.9999999999999997E-4</v>
      </c>
      <c r="K46" s="154">
        <f>+K45</f>
        <v>933840.00000000012</v>
      </c>
      <c r="L46" s="76">
        <f t="shared" si="14"/>
        <v>280.15199999999999</v>
      </c>
      <c r="M46" s="82"/>
      <c r="N46" s="81">
        <f t="shared" si="12"/>
        <v>0</v>
      </c>
      <c r="O46" s="102">
        <f t="shared" ref="O46:O55" si="15">IF(OR(H46=0,L46=0),"",(N46/H46))</f>
        <v>0</v>
      </c>
    </row>
    <row r="47" spans="1:15" s="239" customFormat="1" x14ac:dyDescent="0.3">
      <c r="A47" s="1"/>
      <c r="B47" s="91" t="s">
        <v>85</v>
      </c>
      <c r="C47" s="53"/>
      <c r="D47" s="85" t="s">
        <v>7</v>
      </c>
      <c r="E47" s="84"/>
      <c r="F47" s="78">
        <f>+RESIDENTIAL!$F$46</f>
        <v>4.0000000000000002E-4</v>
      </c>
      <c r="G47" s="154">
        <f>+G45</f>
        <v>933840.00000000012</v>
      </c>
      <c r="H47" s="76">
        <f t="shared" si="13"/>
        <v>373.53600000000006</v>
      </c>
      <c r="I47" s="82"/>
      <c r="J47" s="78">
        <f>+RESIDENTIAL!$F$46</f>
        <v>4.0000000000000002E-4</v>
      </c>
      <c r="K47" s="154">
        <f>+K45</f>
        <v>933840.00000000012</v>
      </c>
      <c r="L47" s="76">
        <f t="shared" si="14"/>
        <v>373.53600000000006</v>
      </c>
      <c r="M47" s="82"/>
      <c r="N47" s="81">
        <f t="shared" si="12"/>
        <v>0</v>
      </c>
      <c r="O47" s="102">
        <f t="shared" si="15"/>
        <v>0</v>
      </c>
    </row>
    <row r="48" spans="1:15" s="239" customFormat="1" x14ac:dyDescent="0.3">
      <c r="A48" s="1"/>
      <c r="B48" s="53" t="s">
        <v>10</v>
      </c>
      <c r="C48" s="53"/>
      <c r="D48" s="85" t="s">
        <v>41</v>
      </c>
      <c r="E48" s="84"/>
      <c r="F48" s="176">
        <f>+RESIDENTIAL!$F$47</f>
        <v>0.25</v>
      </c>
      <c r="G48" s="88">
        <v>1</v>
      </c>
      <c r="H48" s="76">
        <f t="shared" si="13"/>
        <v>0.25</v>
      </c>
      <c r="I48" s="82"/>
      <c r="J48" s="176">
        <f>+RESIDENTIAL!$F$47</f>
        <v>0.25</v>
      </c>
      <c r="K48" s="87">
        <v>1</v>
      </c>
      <c r="L48" s="76">
        <f t="shared" si="14"/>
        <v>0.25</v>
      </c>
      <c r="M48" s="82"/>
      <c r="N48" s="81">
        <f t="shared" si="12"/>
        <v>0</v>
      </c>
      <c r="O48" s="102">
        <f t="shared" si="15"/>
        <v>0</v>
      </c>
    </row>
    <row r="49" spans="1:15" s="239" customFormat="1" x14ac:dyDescent="0.3">
      <c r="A49" s="1"/>
      <c r="B49" s="86" t="s">
        <v>9</v>
      </c>
      <c r="C49" s="53"/>
      <c r="D49" s="85" t="s">
        <v>7</v>
      </c>
      <c r="E49" s="84"/>
      <c r="F49" s="78">
        <f>+RESIDENTIAL!$F$48</f>
        <v>6.5000000000000002E-2</v>
      </c>
      <c r="G49" s="156">
        <f>0.64*$F19</f>
        <v>576000</v>
      </c>
      <c r="H49" s="76">
        <f t="shared" si="13"/>
        <v>37440</v>
      </c>
      <c r="I49" s="82"/>
      <c r="J49" s="78">
        <f>+RESIDENTIAL!$F$48</f>
        <v>6.5000000000000002E-2</v>
      </c>
      <c r="K49" s="156">
        <f>$G49</f>
        <v>576000</v>
      </c>
      <c r="L49" s="76">
        <f t="shared" si="14"/>
        <v>37440</v>
      </c>
      <c r="M49" s="82"/>
      <c r="N49" s="81">
        <f t="shared" si="12"/>
        <v>0</v>
      </c>
      <c r="O49" s="102">
        <f t="shared" si="15"/>
        <v>0</v>
      </c>
    </row>
    <row r="50" spans="1:15" s="239" customFormat="1" x14ac:dyDescent="0.3">
      <c r="A50" s="1"/>
      <c r="B50" s="86" t="s">
        <v>8</v>
      </c>
      <c r="C50" s="53"/>
      <c r="D50" s="85" t="s">
        <v>7</v>
      </c>
      <c r="E50" s="84"/>
      <c r="F50" s="78">
        <f>+RESIDENTIAL!$F$49</f>
        <v>9.4E-2</v>
      </c>
      <c r="G50" s="156">
        <f>0.18*$F19</f>
        <v>162000</v>
      </c>
      <c r="H50" s="76">
        <f t="shared" si="13"/>
        <v>15228</v>
      </c>
      <c r="I50" s="82"/>
      <c r="J50" s="78">
        <f>+RESIDENTIAL!$F$49</f>
        <v>9.4E-2</v>
      </c>
      <c r="K50" s="156">
        <f>$G50</f>
        <v>162000</v>
      </c>
      <c r="L50" s="76">
        <f t="shared" si="14"/>
        <v>15228</v>
      </c>
      <c r="M50" s="82"/>
      <c r="N50" s="81">
        <f t="shared" si="12"/>
        <v>0</v>
      </c>
      <c r="O50" s="102">
        <f t="shared" si="15"/>
        <v>0</v>
      </c>
    </row>
    <row r="51" spans="1:15" s="239" customFormat="1" x14ac:dyDescent="0.3">
      <c r="A51" s="1"/>
      <c r="B51" s="2" t="s">
        <v>6</v>
      </c>
      <c r="C51" s="53"/>
      <c r="D51" s="85" t="s">
        <v>7</v>
      </c>
      <c r="E51" s="84"/>
      <c r="F51" s="78">
        <f>+RESIDENTIAL!$F$50</f>
        <v>0.13200000000000001</v>
      </c>
      <c r="G51" s="156">
        <f>0.18*$F19</f>
        <v>162000</v>
      </c>
      <c r="H51" s="76">
        <f t="shared" si="13"/>
        <v>21384</v>
      </c>
      <c r="I51" s="82"/>
      <c r="J51" s="78">
        <f>+RESIDENTIAL!$F$50</f>
        <v>0.13200000000000001</v>
      </c>
      <c r="K51" s="156">
        <f>$G51</f>
        <v>162000</v>
      </c>
      <c r="L51" s="76">
        <f t="shared" si="14"/>
        <v>21384</v>
      </c>
      <c r="M51" s="82"/>
      <c r="N51" s="81">
        <f t="shared" si="12"/>
        <v>0</v>
      </c>
      <c r="O51" s="102">
        <f t="shared" si="15"/>
        <v>0</v>
      </c>
    </row>
    <row r="52" spans="1:15" s="239" customFormat="1" x14ac:dyDescent="0.3">
      <c r="A52" s="1"/>
      <c r="B52" s="80" t="s">
        <v>5</v>
      </c>
      <c r="C52" s="24"/>
      <c r="D52" s="85" t="s">
        <v>7</v>
      </c>
      <c r="E52" s="79"/>
      <c r="F52" s="78">
        <f>+RESIDENTIAL!$F$51</f>
        <v>7.6999999999999999E-2</v>
      </c>
      <c r="G52" s="156">
        <f>IF(AND($T$1=1, $F19&gt;=750), 750, IF(AND($T$1=1, AND($F19&lt;750, $F19&gt;=0)), $F19, IF(AND($T$1=2, $F19&gt;=750), 750, IF(AND($T$1=2, AND($F19&lt;750, $F19&gt;=0)), $F19))))</f>
        <v>750</v>
      </c>
      <c r="H52" s="76">
        <f t="shared" si="13"/>
        <v>57.75</v>
      </c>
      <c r="I52" s="75"/>
      <c r="J52" s="78">
        <f>+RESIDENTIAL!$F$51</f>
        <v>7.6999999999999999E-2</v>
      </c>
      <c r="K52" s="156">
        <f>$G52</f>
        <v>750</v>
      </c>
      <c r="L52" s="76">
        <f t="shared" si="14"/>
        <v>57.75</v>
      </c>
      <c r="M52" s="75"/>
      <c r="N52" s="74">
        <f t="shared" si="12"/>
        <v>0</v>
      </c>
      <c r="O52" s="102">
        <f t="shared" si="15"/>
        <v>0</v>
      </c>
    </row>
    <row r="53" spans="1:15" s="239" customFormat="1" x14ac:dyDescent="0.3">
      <c r="A53" s="1"/>
      <c r="B53" s="80" t="s">
        <v>4</v>
      </c>
      <c r="C53" s="24"/>
      <c r="D53" s="85" t="s">
        <v>7</v>
      </c>
      <c r="E53" s="79"/>
      <c r="F53" s="78">
        <f>+RESIDENTIAL!$F$52</f>
        <v>8.8999999999999996E-2</v>
      </c>
      <c r="G53" s="156">
        <f>IF(AND($T$1=1, F19&gt;=750), F19-750, IF(AND($T$1=1, AND(F19&lt;750, F19&gt;=0)), 0, IF(AND($T$1=2, F19&gt;=750), F19-750, IF(AND($T$1=2, AND(F19&lt;750, F19&gt;=0)), 0))))</f>
        <v>899250</v>
      </c>
      <c r="H53" s="76">
        <f t="shared" si="13"/>
        <v>80033.25</v>
      </c>
      <c r="I53" s="75"/>
      <c r="J53" s="78">
        <f>+RESIDENTIAL!$F$52</f>
        <v>8.8999999999999996E-2</v>
      </c>
      <c r="K53" s="156">
        <f>$G53</f>
        <v>899250</v>
      </c>
      <c r="L53" s="76">
        <f t="shared" si="14"/>
        <v>80033.25</v>
      </c>
      <c r="M53" s="75"/>
      <c r="N53" s="74">
        <f t="shared" si="12"/>
        <v>0</v>
      </c>
      <c r="O53" s="102">
        <f t="shared" si="15"/>
        <v>0</v>
      </c>
    </row>
    <row r="54" spans="1:15" s="239" customFormat="1" x14ac:dyDescent="0.3">
      <c r="A54" s="1"/>
      <c r="B54" s="183" t="s">
        <v>63</v>
      </c>
      <c r="C54" s="24"/>
      <c r="D54" s="85" t="s">
        <v>7</v>
      </c>
      <c r="E54" s="79"/>
      <c r="F54" s="78">
        <f>+RESIDENTIAL!$F$54</f>
        <v>0.1164</v>
      </c>
      <c r="G54" s="77"/>
      <c r="H54" s="76">
        <f t="shared" si="13"/>
        <v>0</v>
      </c>
      <c r="I54" s="75"/>
      <c r="J54" s="78">
        <f>+RESIDENTIAL!$F$53</f>
        <v>0.1164</v>
      </c>
      <c r="K54" s="77">
        <f t="shared" ref="K54:K55" si="16">$G54</f>
        <v>0</v>
      </c>
      <c r="L54" s="76">
        <f t="shared" si="14"/>
        <v>0</v>
      </c>
      <c r="M54" s="75"/>
      <c r="N54" s="74">
        <f t="shared" si="12"/>
        <v>0</v>
      </c>
      <c r="O54" s="102" t="str">
        <f t="shared" si="15"/>
        <v/>
      </c>
    </row>
    <row r="55" spans="1:15" s="239" customFormat="1" ht="15" thickBot="1" x14ac:dyDescent="0.35">
      <c r="A55" s="1"/>
      <c r="B55" s="183" t="s">
        <v>64</v>
      </c>
      <c r="C55" s="24"/>
      <c r="D55" s="85" t="s">
        <v>7</v>
      </c>
      <c r="E55" s="79"/>
      <c r="F55" s="78">
        <f>+RESIDENTIAL!$F$54</f>
        <v>0.1164</v>
      </c>
      <c r="G55" s="156">
        <f>+F19</f>
        <v>900000</v>
      </c>
      <c r="H55" s="76">
        <f t="shared" si="13"/>
        <v>104760</v>
      </c>
      <c r="I55" s="75"/>
      <c r="J55" s="78">
        <f>+RESIDENTIAL!$F$54</f>
        <v>0.1164</v>
      </c>
      <c r="K55" s="156">
        <f t="shared" si="16"/>
        <v>900000</v>
      </c>
      <c r="L55" s="76">
        <f t="shared" si="14"/>
        <v>104760</v>
      </c>
      <c r="M55" s="75"/>
      <c r="N55" s="74">
        <f t="shared" si="12"/>
        <v>0</v>
      </c>
      <c r="O55" s="102">
        <f t="shared" si="15"/>
        <v>0</v>
      </c>
    </row>
    <row r="56" spans="1:15" s="239" customFormat="1" ht="15" thickBot="1" x14ac:dyDescent="0.35">
      <c r="A56" s="1"/>
      <c r="B56" s="73"/>
      <c r="C56" s="71"/>
      <c r="D56" s="72"/>
      <c r="E56" s="71"/>
      <c r="F56" s="42"/>
      <c r="G56" s="70"/>
      <c r="H56" s="40"/>
      <c r="I56" s="68"/>
      <c r="J56" s="42"/>
      <c r="K56" s="69"/>
      <c r="L56" s="40"/>
      <c r="M56" s="68"/>
      <c r="N56" s="67"/>
      <c r="O56" s="7"/>
    </row>
    <row r="57" spans="1:15" s="239" customFormat="1" x14ac:dyDescent="0.3">
      <c r="A57" s="1"/>
      <c r="B57" s="66" t="s">
        <v>69</v>
      </c>
      <c r="C57" s="53"/>
      <c r="D57" s="53"/>
      <c r="E57" s="53"/>
      <c r="F57" s="65"/>
      <c r="G57" s="64"/>
      <c r="H57" s="61">
        <f>SUM(H44:H48,H55)</f>
        <v>131067.99200000001</v>
      </c>
      <c r="I57" s="63"/>
      <c r="J57" s="62"/>
      <c r="K57" s="62"/>
      <c r="L57" s="61">
        <f>SUM(L44:L48,L55)</f>
        <v>135143.35200000001</v>
      </c>
      <c r="M57" s="60"/>
      <c r="N57" s="199">
        <f>L57-H57</f>
        <v>4075.3600000000006</v>
      </c>
      <c r="O57" s="200">
        <f t="shared" ref="O57" si="17">IF(OR(H57=0,L57=0),"",(N57/H57))</f>
        <v>3.1093480092378313E-2</v>
      </c>
    </row>
    <row r="58" spans="1:15" s="239" customFormat="1" x14ac:dyDescent="0.3">
      <c r="A58" s="1"/>
      <c r="B58" s="193" t="s">
        <v>65</v>
      </c>
      <c r="C58" s="53"/>
      <c r="D58" s="53"/>
      <c r="E58" s="53"/>
      <c r="F58" s="56">
        <v>-0.08</v>
      </c>
      <c r="G58" s="64"/>
      <c r="H58" s="55"/>
      <c r="I58" s="63"/>
      <c r="J58" s="56">
        <v>-0.08</v>
      </c>
      <c r="K58" s="64"/>
      <c r="L58" s="55"/>
      <c r="M58" s="60"/>
      <c r="N58" s="59"/>
      <c r="O58" s="148"/>
    </row>
    <row r="59" spans="1:15" s="239" customFormat="1" x14ac:dyDescent="0.3">
      <c r="A59" s="1"/>
      <c r="B59" s="193" t="s">
        <v>1</v>
      </c>
      <c r="C59" s="53"/>
      <c r="D59" s="53"/>
      <c r="E59" s="53"/>
      <c r="F59" s="57">
        <v>0.13</v>
      </c>
      <c r="G59" s="52"/>
      <c r="H59" s="55">
        <f>H57*F59</f>
        <v>17038.838960000001</v>
      </c>
      <c r="I59" s="51"/>
      <c r="J59" s="56">
        <v>0.13</v>
      </c>
      <c r="K59" s="51"/>
      <c r="L59" s="55">
        <f>L57*J59</f>
        <v>17568.635760000001</v>
      </c>
      <c r="M59" s="50"/>
      <c r="N59" s="54">
        <f>L59-H59</f>
        <v>529.79680000000008</v>
      </c>
      <c r="O59" s="221">
        <f t="shared" ref="O59:O60" si="18">IF(OR(H59=0,L59=0),"",(N59/H59))</f>
        <v>3.1093480092378317E-2</v>
      </c>
    </row>
    <row r="60" spans="1:15" s="239" customFormat="1" ht="15" thickBot="1" x14ac:dyDescent="0.35">
      <c r="A60" s="1"/>
      <c r="B60" s="347" t="s">
        <v>70</v>
      </c>
      <c r="C60" s="347"/>
      <c r="D60" s="347"/>
      <c r="E60" s="49"/>
      <c r="F60" s="48"/>
      <c r="G60" s="47"/>
      <c r="H60" s="46">
        <f>SUM(H57:H59)</f>
        <v>148106.83096000002</v>
      </c>
      <c r="I60" s="45"/>
      <c r="J60" s="45"/>
      <c r="K60" s="45"/>
      <c r="L60" s="46">
        <f>SUM(L57:L59)</f>
        <v>152711.98776000002</v>
      </c>
      <c r="M60" s="44"/>
      <c r="N60" s="43">
        <f>L60-H60</f>
        <v>4605.156799999997</v>
      </c>
      <c r="O60" s="222">
        <f t="shared" si="18"/>
        <v>3.1093480092378289E-2</v>
      </c>
    </row>
    <row r="61" spans="1:15" s="239" customFormat="1" ht="15" thickBot="1" x14ac:dyDescent="0.35">
      <c r="A61" s="1"/>
      <c r="B61" s="18"/>
      <c r="C61" s="16"/>
      <c r="D61" s="17"/>
      <c r="E61" s="16"/>
      <c r="F61" s="42"/>
      <c r="G61" s="11"/>
      <c r="H61" s="40"/>
      <c r="I61" s="9"/>
      <c r="J61" s="42"/>
      <c r="K61" s="41"/>
      <c r="L61" s="40"/>
      <c r="M61" s="9"/>
      <c r="N61" s="39"/>
      <c r="O61" s="236"/>
    </row>
    <row r="62" spans="1:15" s="239" customFormat="1" x14ac:dyDescent="0.3">
      <c r="A62" s="1"/>
      <c r="B62" s="38" t="s">
        <v>2</v>
      </c>
      <c r="C62" s="24"/>
      <c r="D62" s="24"/>
      <c r="E62" s="24"/>
      <c r="F62" s="37"/>
      <c r="G62" s="29"/>
      <c r="H62" s="34">
        <f>SUM(H52:H53,H44,H45:H48)</f>
        <v>106398.99200000003</v>
      </c>
      <c r="I62" s="36"/>
      <c r="J62" s="35"/>
      <c r="K62" s="35"/>
      <c r="L62" s="34">
        <f>SUM(L52:L53,L44,L45:L48)</f>
        <v>110474.35200000001</v>
      </c>
      <c r="M62" s="33"/>
      <c r="N62" s="32">
        <f>L62-H62</f>
        <v>4075.359999999986</v>
      </c>
      <c r="O62" s="234">
        <f t="shared" ref="O62" si="19">IF(OR(H62=0,L62=0),"",(N62/H62))</f>
        <v>3.8302618506009765E-2</v>
      </c>
    </row>
    <row r="63" spans="1:15" s="239" customFormat="1" x14ac:dyDescent="0.3">
      <c r="A63" s="1"/>
      <c r="B63" s="193" t="s">
        <v>65</v>
      </c>
      <c r="C63" s="53"/>
      <c r="D63" s="53"/>
      <c r="E63" s="53"/>
      <c r="F63" s="56">
        <v>-0.08</v>
      </c>
      <c r="G63" s="64"/>
      <c r="H63" s="55"/>
      <c r="I63" s="63"/>
      <c r="J63" s="56">
        <v>-0.08</v>
      </c>
      <c r="K63" s="64"/>
      <c r="L63" s="55"/>
      <c r="M63" s="60"/>
      <c r="N63" s="59"/>
      <c r="O63" s="234"/>
    </row>
    <row r="64" spans="1:15" s="239" customFormat="1" x14ac:dyDescent="0.3">
      <c r="A64" s="1"/>
      <c r="B64" s="31" t="s">
        <v>1</v>
      </c>
      <c r="C64" s="24"/>
      <c r="D64" s="24"/>
      <c r="E64" s="24"/>
      <c r="F64" s="30">
        <v>0.13</v>
      </c>
      <c r="G64" s="29"/>
      <c r="H64" s="26">
        <f>H62*F64</f>
        <v>13831.868960000003</v>
      </c>
      <c r="I64" s="23"/>
      <c r="J64" s="28">
        <v>0.13</v>
      </c>
      <c r="K64" s="27"/>
      <c r="L64" s="26">
        <f>L62*J64</f>
        <v>14361.665760000002</v>
      </c>
      <c r="M64" s="22"/>
      <c r="N64" s="25">
        <f>L64-H64</f>
        <v>529.79679999999826</v>
      </c>
      <c r="O64" s="221">
        <f t="shared" ref="O64:O65" si="20">IF(OR(H64=0,L64=0),"",(N64/H64))</f>
        <v>3.8302618506009772E-2</v>
      </c>
    </row>
    <row r="65" spans="1:51" s="239" customFormat="1" ht="15" thickBot="1" x14ac:dyDescent="0.35">
      <c r="A65" s="1"/>
      <c r="B65" s="347" t="s">
        <v>71</v>
      </c>
      <c r="C65" s="347"/>
      <c r="D65" s="347"/>
      <c r="E65" s="49"/>
      <c r="F65" s="48"/>
      <c r="G65" s="47"/>
      <c r="H65" s="46">
        <f>SUM(H62:H64)</f>
        <v>120230.86096000003</v>
      </c>
      <c r="I65" s="45"/>
      <c r="J65" s="45"/>
      <c r="K65" s="45"/>
      <c r="L65" s="46">
        <f>SUM(L62:L64)</f>
        <v>124836.01776000002</v>
      </c>
      <c r="M65" s="44"/>
      <c r="N65" s="43">
        <f>L65-H65</f>
        <v>4605.1567999999825</v>
      </c>
      <c r="O65" s="222">
        <f t="shared" si="20"/>
        <v>3.8302618506009752E-2</v>
      </c>
    </row>
    <row r="66" spans="1:51" s="239" customFormat="1" ht="15" thickBot="1" x14ac:dyDescent="0.35">
      <c r="A66" s="1"/>
      <c r="B66" s="18"/>
      <c r="C66" s="16"/>
      <c r="D66" s="17"/>
      <c r="E66" s="16"/>
      <c r="F66" s="12"/>
      <c r="G66" s="15"/>
      <c r="H66" s="14"/>
      <c r="I66" s="13"/>
      <c r="J66" s="12"/>
      <c r="K66" s="11"/>
      <c r="L66" s="10"/>
      <c r="M66" s="9"/>
      <c r="N66" s="8"/>
      <c r="O66" s="7"/>
    </row>
    <row r="67" spans="1:51" s="239" customFormat="1" x14ac:dyDescent="0.3">
      <c r="A67" s="1"/>
      <c r="B67" s="1"/>
      <c r="C67" s="1"/>
      <c r="D67" s="1"/>
      <c r="E67" s="1"/>
      <c r="F67" s="1"/>
      <c r="G67" s="1"/>
      <c r="H67" s="5"/>
      <c r="I67" s="1"/>
      <c r="J67" s="1"/>
      <c r="K67" s="1"/>
      <c r="L67" s="5"/>
      <c r="M67" s="1"/>
      <c r="N67" s="1"/>
      <c r="O67" s="1"/>
    </row>
    <row r="68" spans="1:51" s="239" customFormat="1" x14ac:dyDescent="0.3">
      <c r="A68" s="1"/>
      <c r="B68" s="4" t="s">
        <v>0</v>
      </c>
      <c r="C68" s="1"/>
      <c r="D68" s="1"/>
      <c r="E68" s="1"/>
      <c r="F68" s="3">
        <v>3.7600000000000001E-2</v>
      </c>
      <c r="G68" s="1"/>
      <c r="H68" s="1"/>
      <c r="I68" s="1"/>
      <c r="J68" s="3">
        <v>3.7600000000000001E-2</v>
      </c>
      <c r="K68" s="1"/>
      <c r="L68" s="1"/>
      <c r="M68" s="1"/>
      <c r="N68" s="1"/>
      <c r="O68" s="1"/>
    </row>
    <row r="69" spans="1:51" s="239" customFormat="1" x14ac:dyDescent="0.3">
      <c r="A69" s="1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51" ht="17.399999999999999" x14ac:dyDescent="0.3">
      <c r="A70" s="1"/>
      <c r="B70" s="348" t="s">
        <v>34</v>
      </c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</row>
    <row r="71" spans="1:51" ht="17.399999999999999" x14ac:dyDescent="0.3">
      <c r="A71" s="1"/>
      <c r="B71" s="348" t="s">
        <v>33</v>
      </c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</row>
    <row r="72" spans="1:5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5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51" ht="15.6" x14ac:dyDescent="0.3">
      <c r="A74" s="1"/>
      <c r="B74" s="128" t="s">
        <v>32</v>
      </c>
      <c r="C74" s="1"/>
      <c r="D74" s="349" t="s">
        <v>48</v>
      </c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</row>
    <row r="75" spans="1:51" ht="15.6" x14ac:dyDescent="0.3">
      <c r="A75" s="1"/>
      <c r="B75" s="126"/>
      <c r="C75" s="1"/>
      <c r="D75" s="125"/>
      <c r="E75" s="125"/>
      <c r="F75" s="125"/>
      <c r="G75" s="228"/>
      <c r="H75" s="228"/>
      <c r="I75" s="228"/>
      <c r="J75" s="228"/>
      <c r="K75" s="228"/>
      <c r="L75" s="228"/>
      <c r="M75" s="228"/>
      <c r="N75" s="228"/>
      <c r="O75" s="228"/>
      <c r="P75" s="224"/>
      <c r="Q75" s="224"/>
      <c r="R75" s="224"/>
      <c r="S75" s="228"/>
      <c r="T75" s="224"/>
      <c r="U75" s="224"/>
      <c r="V75" s="224"/>
      <c r="W75" s="224"/>
      <c r="X75" s="224"/>
      <c r="Y75" s="224"/>
      <c r="Z75" s="228"/>
      <c r="AA75" s="224"/>
      <c r="AB75" s="224"/>
      <c r="AC75" s="224"/>
      <c r="AD75" s="224"/>
      <c r="AE75" s="224"/>
      <c r="AF75" s="224"/>
      <c r="AG75" s="228"/>
      <c r="AH75" s="224"/>
      <c r="AI75" s="224"/>
      <c r="AJ75" s="224"/>
      <c r="AK75" s="224"/>
      <c r="AL75" s="224"/>
      <c r="AM75" s="224"/>
      <c r="AN75" s="228"/>
      <c r="AO75" s="224"/>
      <c r="AP75" s="224"/>
      <c r="AQ75" s="224"/>
      <c r="AR75" s="224"/>
      <c r="AS75" s="224"/>
      <c r="AT75" s="224"/>
      <c r="AU75" s="228"/>
      <c r="AV75" s="224"/>
      <c r="AW75" s="224"/>
      <c r="AX75" s="224"/>
    </row>
    <row r="76" spans="1:51" ht="15.6" x14ac:dyDescent="0.3">
      <c r="A76" s="1"/>
      <c r="B76" s="128" t="s">
        <v>31</v>
      </c>
      <c r="C76" s="1"/>
      <c r="D76" s="127" t="s">
        <v>42</v>
      </c>
      <c r="E76" s="125"/>
      <c r="F76" s="190" t="s">
        <v>101</v>
      </c>
      <c r="G76" s="228"/>
      <c r="H76" s="229"/>
      <c r="I76" s="228"/>
      <c r="J76" s="224"/>
      <c r="K76" s="228"/>
      <c r="L76" s="229"/>
      <c r="M76" s="228"/>
      <c r="N76" s="230"/>
      <c r="O76" s="231"/>
      <c r="P76" s="224"/>
      <c r="Q76" s="225"/>
      <c r="R76" s="224"/>
      <c r="S76" s="229"/>
      <c r="T76" s="224"/>
      <c r="U76" s="230"/>
      <c r="V76" s="231"/>
      <c r="W76" s="224"/>
      <c r="X76" s="225"/>
      <c r="Y76" s="224"/>
      <c r="Z76" s="229"/>
      <c r="AA76" s="224"/>
      <c r="AB76" s="230"/>
      <c r="AC76" s="231"/>
      <c r="AD76" s="224"/>
      <c r="AE76" s="225"/>
      <c r="AF76" s="224"/>
      <c r="AG76" s="229"/>
      <c r="AH76" s="224"/>
      <c r="AI76" s="230"/>
      <c r="AJ76" s="231"/>
      <c r="AK76" s="224"/>
      <c r="AL76" s="225"/>
      <c r="AM76" s="224"/>
      <c r="AN76" s="229"/>
      <c r="AO76" s="224"/>
      <c r="AP76" s="230"/>
      <c r="AQ76" s="231"/>
      <c r="AR76" s="224"/>
      <c r="AS76" s="225"/>
      <c r="AT76" s="224"/>
      <c r="AU76" s="229"/>
      <c r="AV76" s="224"/>
      <c r="AW76" s="230"/>
      <c r="AX76" s="231"/>
    </row>
    <row r="77" spans="1:51" ht="15.6" x14ac:dyDescent="0.3">
      <c r="A77" s="1"/>
      <c r="B77" s="126"/>
      <c r="C77" s="1"/>
      <c r="D77" s="125"/>
      <c r="E77" s="125"/>
      <c r="F77" s="153">
        <v>1800</v>
      </c>
      <c r="G77" s="151" t="s">
        <v>45</v>
      </c>
      <c r="H77" s="158"/>
      <c r="I77" s="125"/>
      <c r="J77" s="161"/>
      <c r="K77" s="125"/>
      <c r="L77" s="125"/>
      <c r="M77" s="125"/>
      <c r="N77" s="125"/>
      <c r="O77" s="125"/>
    </row>
    <row r="78" spans="1:51" x14ac:dyDescent="0.3">
      <c r="A78" s="1"/>
      <c r="B78" s="2"/>
      <c r="C78" s="1"/>
      <c r="D78" s="4"/>
      <c r="E78" s="4"/>
      <c r="F78" s="153">
        <v>2000</v>
      </c>
      <c r="G78" s="4" t="s">
        <v>43</v>
      </c>
      <c r="H78" s="1"/>
      <c r="I78" s="1"/>
      <c r="J78" s="1"/>
      <c r="K78" s="1"/>
      <c r="L78" s="1"/>
      <c r="M78" s="1"/>
      <c r="N78" s="1"/>
      <c r="O78" s="1"/>
    </row>
    <row r="79" spans="1:51" x14ac:dyDescent="0.3">
      <c r="A79" s="1"/>
      <c r="B79" s="157"/>
      <c r="C79" s="1"/>
      <c r="D79" s="4" t="s">
        <v>29</v>
      </c>
      <c r="E79" s="1"/>
      <c r="F79" s="153">
        <v>900000</v>
      </c>
      <c r="G79" s="151" t="s">
        <v>28</v>
      </c>
      <c r="H79" s="5"/>
      <c r="I79" s="1"/>
      <c r="J79" s="1"/>
      <c r="K79" s="1"/>
      <c r="L79" s="1"/>
      <c r="M79" s="1"/>
      <c r="N79" s="1"/>
      <c r="O79" s="1"/>
      <c r="S79" s="160"/>
    </row>
    <row r="80" spans="1:51" x14ac:dyDescent="0.3">
      <c r="A80" s="1"/>
      <c r="B80" s="2"/>
      <c r="C80" s="1"/>
      <c r="D80" s="123"/>
      <c r="E80" s="123"/>
      <c r="F80" s="350" t="s">
        <v>87</v>
      </c>
      <c r="G80" s="351"/>
      <c r="H80" s="352"/>
      <c r="I80" s="1"/>
      <c r="J80" s="353" t="s">
        <v>93</v>
      </c>
      <c r="K80" s="354"/>
      <c r="L80" s="355"/>
      <c r="M80" s="1"/>
      <c r="N80" s="350" t="s">
        <v>27</v>
      </c>
      <c r="O80" s="352"/>
      <c r="Q80" s="358"/>
      <c r="R80" s="358"/>
      <c r="S80" s="358"/>
      <c r="T80" s="186"/>
      <c r="U80" s="357"/>
      <c r="V80" s="357"/>
      <c r="W80" s="185"/>
      <c r="X80" s="358"/>
      <c r="Y80" s="358"/>
      <c r="Z80" s="358"/>
      <c r="AA80" s="186"/>
      <c r="AB80" s="357"/>
      <c r="AC80" s="357"/>
      <c r="AD80" s="185"/>
      <c r="AE80" s="358"/>
      <c r="AF80" s="358"/>
      <c r="AG80" s="358"/>
      <c r="AH80" s="186"/>
      <c r="AI80" s="357"/>
      <c r="AJ80" s="357"/>
      <c r="AK80" s="185"/>
      <c r="AL80" s="358"/>
      <c r="AM80" s="358"/>
      <c r="AN80" s="358"/>
      <c r="AO80" s="186"/>
      <c r="AP80" s="357"/>
      <c r="AQ80" s="357"/>
      <c r="AR80" s="185"/>
      <c r="AS80" s="358"/>
      <c r="AT80" s="358"/>
      <c r="AU80" s="358"/>
      <c r="AV80" s="186"/>
      <c r="AW80" s="357"/>
      <c r="AX80" s="357"/>
      <c r="AY80" s="185"/>
    </row>
    <row r="81" spans="1:51" ht="15" customHeight="1" x14ac:dyDescent="0.3">
      <c r="A81" s="1"/>
      <c r="B81" s="2"/>
      <c r="C81" s="1"/>
      <c r="D81" s="341" t="s">
        <v>26</v>
      </c>
      <c r="E81" s="119"/>
      <c r="F81" s="122" t="s">
        <v>25</v>
      </c>
      <c r="G81" s="122" t="s">
        <v>24</v>
      </c>
      <c r="H81" s="120" t="s">
        <v>23</v>
      </c>
      <c r="I81" s="1"/>
      <c r="J81" s="122" t="s">
        <v>25</v>
      </c>
      <c r="K81" s="121" t="s">
        <v>24</v>
      </c>
      <c r="L81" s="120" t="s">
        <v>23</v>
      </c>
      <c r="M81" s="1"/>
      <c r="N81" s="343" t="s">
        <v>22</v>
      </c>
      <c r="O81" s="345" t="s">
        <v>21</v>
      </c>
      <c r="Q81" s="246"/>
      <c r="R81" s="246"/>
      <c r="S81" s="246"/>
      <c r="T81" s="186"/>
      <c r="U81" s="359"/>
      <c r="V81" s="359"/>
      <c r="W81" s="185"/>
      <c r="X81" s="246"/>
      <c r="Y81" s="246"/>
      <c r="Z81" s="246"/>
      <c r="AA81" s="186"/>
      <c r="AB81" s="359"/>
      <c r="AC81" s="359"/>
      <c r="AD81" s="185"/>
      <c r="AE81" s="246"/>
      <c r="AF81" s="246"/>
      <c r="AG81" s="246"/>
      <c r="AH81" s="186"/>
      <c r="AI81" s="359"/>
      <c r="AJ81" s="359"/>
      <c r="AK81" s="185"/>
      <c r="AL81" s="246"/>
      <c r="AM81" s="246"/>
      <c r="AN81" s="246"/>
      <c r="AO81" s="186"/>
      <c r="AP81" s="359"/>
      <c r="AQ81" s="359"/>
      <c r="AR81" s="185"/>
      <c r="AS81" s="246"/>
      <c r="AT81" s="246"/>
      <c r="AU81" s="246"/>
      <c r="AV81" s="186"/>
      <c r="AW81" s="359"/>
      <c r="AX81" s="359"/>
      <c r="AY81" s="185"/>
    </row>
    <row r="82" spans="1:51" x14ac:dyDescent="0.3">
      <c r="A82" s="1"/>
      <c r="B82" s="2"/>
      <c r="C82" s="1"/>
      <c r="D82" s="342"/>
      <c r="E82" s="119"/>
      <c r="F82" s="118" t="s">
        <v>20</v>
      </c>
      <c r="G82" s="118"/>
      <c r="H82" s="117" t="s">
        <v>20</v>
      </c>
      <c r="I82" s="1"/>
      <c r="J82" s="118" t="s">
        <v>20</v>
      </c>
      <c r="K82" s="117"/>
      <c r="L82" s="117" t="s">
        <v>20</v>
      </c>
      <c r="M82" s="1"/>
      <c r="N82" s="344"/>
      <c r="O82" s="346"/>
      <c r="Q82" s="247"/>
      <c r="R82" s="247"/>
      <c r="S82" s="247"/>
      <c r="T82" s="186"/>
      <c r="U82" s="360"/>
      <c r="V82" s="360"/>
      <c r="W82" s="185"/>
      <c r="X82" s="247"/>
      <c r="Y82" s="247"/>
      <c r="Z82" s="247"/>
      <c r="AA82" s="186"/>
      <c r="AB82" s="360"/>
      <c r="AC82" s="360"/>
      <c r="AD82" s="185"/>
      <c r="AE82" s="247"/>
      <c r="AF82" s="247"/>
      <c r="AG82" s="247"/>
      <c r="AH82" s="186"/>
      <c r="AI82" s="360"/>
      <c r="AJ82" s="360"/>
      <c r="AK82" s="185"/>
      <c r="AL82" s="247"/>
      <c r="AM82" s="247"/>
      <c r="AN82" s="247"/>
      <c r="AO82" s="186"/>
      <c r="AP82" s="360"/>
      <c r="AQ82" s="360"/>
      <c r="AR82" s="185"/>
      <c r="AS82" s="247"/>
      <c r="AT82" s="247"/>
      <c r="AU82" s="247"/>
      <c r="AV82" s="186"/>
      <c r="AW82" s="360"/>
      <c r="AX82" s="360"/>
      <c r="AY82" s="185"/>
    </row>
    <row r="83" spans="1:51" x14ac:dyDescent="0.3">
      <c r="A83" s="1"/>
      <c r="B83" s="53" t="s">
        <v>57</v>
      </c>
      <c r="C83" s="53"/>
      <c r="D83" s="85" t="s">
        <v>41</v>
      </c>
      <c r="E83" s="84"/>
      <c r="F83" s="139">
        <v>946.52</v>
      </c>
      <c r="G83" s="88">
        <v>1</v>
      </c>
      <c r="H83" s="103">
        <f t="shared" ref="H83:H85" si="21">G83*F83</f>
        <v>946.52</v>
      </c>
      <c r="I83" s="82"/>
      <c r="J83" s="139">
        <f>+'[3]2019 Dx, Tx, Rate Riders'!$B$9</f>
        <v>983.72</v>
      </c>
      <c r="K83" s="87">
        <v>1</v>
      </c>
      <c r="L83" s="103">
        <f t="shared" ref="L83:L91" si="22">K83*J83</f>
        <v>983.72</v>
      </c>
      <c r="M83" s="82"/>
      <c r="N83" s="81">
        <f t="shared" ref="N83:N115" si="23">L83-H83</f>
        <v>37.200000000000045</v>
      </c>
      <c r="O83" s="102">
        <f>IF(OR(H83=0,L83=0),"",(N83/H83))</f>
        <v>3.9301863669019194E-2</v>
      </c>
      <c r="Q83" s="248"/>
      <c r="R83" s="52"/>
      <c r="S83" s="250"/>
      <c r="T83" s="52"/>
      <c r="U83" s="244"/>
      <c r="V83" s="251"/>
      <c r="W83" s="185"/>
      <c r="X83" s="248"/>
      <c r="Y83" s="52"/>
      <c r="Z83" s="250"/>
      <c r="AA83" s="52"/>
      <c r="AB83" s="244"/>
      <c r="AC83" s="251"/>
      <c r="AD83" s="185"/>
      <c r="AE83" s="248"/>
      <c r="AF83" s="52"/>
      <c r="AG83" s="250"/>
      <c r="AH83" s="52"/>
      <c r="AI83" s="244"/>
      <c r="AJ83" s="251"/>
      <c r="AK83" s="185"/>
      <c r="AL83" s="248"/>
      <c r="AM83" s="52"/>
      <c r="AN83" s="250"/>
      <c r="AO83" s="52"/>
      <c r="AP83" s="244"/>
      <c r="AQ83" s="251"/>
      <c r="AR83" s="185"/>
      <c r="AS83" s="248"/>
      <c r="AT83" s="52"/>
      <c r="AU83" s="250"/>
      <c r="AV83" s="52"/>
      <c r="AW83" s="244"/>
      <c r="AX83" s="251"/>
      <c r="AY83" s="185"/>
    </row>
    <row r="84" spans="1:51" s="181" customFormat="1" x14ac:dyDescent="0.3">
      <c r="A84" s="112"/>
      <c r="B84" s="84" t="s">
        <v>79</v>
      </c>
      <c r="C84" s="84"/>
      <c r="D84" s="85" t="s">
        <v>41</v>
      </c>
      <c r="E84" s="84"/>
      <c r="F84" s="139">
        <v>18.89</v>
      </c>
      <c r="G84" s="88">
        <v>1</v>
      </c>
      <c r="H84" s="103">
        <f t="shared" si="21"/>
        <v>18.89</v>
      </c>
      <c r="I84" s="105"/>
      <c r="J84" s="330">
        <v>18.89</v>
      </c>
      <c r="K84" s="87">
        <v>1</v>
      </c>
      <c r="L84" s="178">
        <f t="shared" ref="L84:L85" si="24">K84*J84</f>
        <v>18.89</v>
      </c>
      <c r="M84" s="105"/>
      <c r="N84" s="179">
        <f t="shared" ref="N84:N85" si="25">L84-H84</f>
        <v>0</v>
      </c>
      <c r="O84" s="180">
        <f t="shared" ref="O84:O85" si="26">IF(OR(H84=0,L84=0),"",(N84/H84))</f>
        <v>0</v>
      </c>
      <c r="Q84" s="248"/>
      <c r="R84" s="52"/>
      <c r="S84" s="250"/>
      <c r="T84" s="52"/>
      <c r="U84" s="244"/>
      <c r="V84" s="251"/>
      <c r="W84" s="185"/>
      <c r="X84" s="248"/>
      <c r="Y84" s="52"/>
      <c r="Z84" s="250"/>
      <c r="AA84" s="52"/>
      <c r="AB84" s="244"/>
      <c r="AC84" s="251"/>
      <c r="AD84" s="185"/>
      <c r="AE84" s="248"/>
      <c r="AF84" s="52"/>
      <c r="AG84" s="250"/>
      <c r="AH84" s="52"/>
      <c r="AI84" s="244"/>
      <c r="AJ84" s="251"/>
      <c r="AK84" s="185"/>
      <c r="AL84" s="248"/>
      <c r="AM84" s="52"/>
      <c r="AN84" s="250"/>
      <c r="AO84" s="52"/>
      <c r="AP84" s="244"/>
      <c r="AQ84" s="251"/>
      <c r="AR84" s="185"/>
      <c r="AS84" s="248"/>
      <c r="AT84" s="52"/>
      <c r="AU84" s="250"/>
      <c r="AV84" s="52"/>
      <c r="AW84" s="244"/>
      <c r="AX84" s="251"/>
      <c r="AY84" s="185"/>
    </row>
    <row r="85" spans="1:51" s="181" customFormat="1" x14ac:dyDescent="0.3">
      <c r="A85" s="112"/>
      <c r="B85" s="84" t="s">
        <v>80</v>
      </c>
      <c r="C85" s="84"/>
      <c r="D85" s="85" t="s">
        <v>41</v>
      </c>
      <c r="E85" s="84"/>
      <c r="F85" s="139">
        <v>5.48</v>
      </c>
      <c r="G85" s="88">
        <v>1</v>
      </c>
      <c r="H85" s="103">
        <f t="shared" si="21"/>
        <v>5.48</v>
      </c>
      <c r="I85" s="105"/>
      <c r="J85" s="330">
        <v>5.48</v>
      </c>
      <c r="K85" s="87">
        <v>1</v>
      </c>
      <c r="L85" s="178">
        <f t="shared" si="24"/>
        <v>5.48</v>
      </c>
      <c r="M85" s="105"/>
      <c r="N85" s="179">
        <f t="shared" si="25"/>
        <v>0</v>
      </c>
      <c r="O85" s="180">
        <f t="shared" si="26"/>
        <v>0</v>
      </c>
      <c r="Q85" s="248"/>
      <c r="R85" s="52"/>
      <c r="S85" s="250"/>
      <c r="T85" s="52"/>
      <c r="U85" s="244"/>
      <c r="V85" s="251"/>
      <c r="W85" s="185"/>
      <c r="X85" s="248"/>
      <c r="Y85" s="52"/>
      <c r="Z85" s="250"/>
      <c r="AA85" s="52"/>
      <c r="AB85" s="244"/>
      <c r="AC85" s="251"/>
      <c r="AD85" s="185"/>
      <c r="AE85" s="248"/>
      <c r="AF85" s="52"/>
      <c r="AG85" s="250"/>
      <c r="AH85" s="52"/>
      <c r="AI85" s="244"/>
      <c r="AJ85" s="251"/>
      <c r="AK85" s="185"/>
      <c r="AL85" s="248"/>
      <c r="AM85" s="52"/>
      <c r="AN85" s="250"/>
      <c r="AO85" s="52"/>
      <c r="AP85" s="244"/>
      <c r="AQ85" s="251"/>
      <c r="AR85" s="185"/>
      <c r="AS85" s="248"/>
      <c r="AT85" s="52"/>
      <c r="AU85" s="250"/>
      <c r="AV85" s="52"/>
      <c r="AW85" s="244"/>
      <c r="AX85" s="251"/>
      <c r="AY85" s="185"/>
    </row>
    <row r="86" spans="1:51" x14ac:dyDescent="0.3">
      <c r="A86" s="1"/>
      <c r="B86" s="53" t="s">
        <v>19</v>
      </c>
      <c r="C86" s="53"/>
      <c r="D86" s="85" t="s">
        <v>44</v>
      </c>
      <c r="E86" s="84"/>
      <c r="F86" s="111">
        <v>6.1355000000000004</v>
      </c>
      <c r="G86" s="155">
        <f>$F$78</f>
        <v>2000</v>
      </c>
      <c r="H86" s="103">
        <f t="shared" ref="H86:H94" si="27">G86*F86</f>
        <v>12271</v>
      </c>
      <c r="I86" s="82"/>
      <c r="J86" s="111">
        <f>+'[3]2019 Dx, Tx, Rate Riders'!$C$9</f>
        <v>6.3765999999999998</v>
      </c>
      <c r="K86" s="155">
        <f t="shared" ref="K86:K94" si="28">$F$78</f>
        <v>2000</v>
      </c>
      <c r="L86" s="103">
        <f t="shared" si="22"/>
        <v>12753.199999999999</v>
      </c>
      <c r="M86" s="82"/>
      <c r="N86" s="81">
        <f t="shared" si="23"/>
        <v>482.19999999999891</v>
      </c>
      <c r="O86" s="102">
        <f>IF(OR(H86=0,L86=0),"",(N86/H86))</f>
        <v>3.9295900904571662E-2</v>
      </c>
      <c r="Q86" s="255"/>
      <c r="R86" s="292"/>
      <c r="S86" s="250"/>
      <c r="T86" s="52"/>
      <c r="U86" s="244"/>
      <c r="V86" s="251"/>
      <c r="W86" s="185"/>
      <c r="X86" s="255"/>
      <c r="Y86" s="292"/>
      <c r="Z86" s="250"/>
      <c r="AA86" s="52"/>
      <c r="AB86" s="244"/>
      <c r="AC86" s="251"/>
      <c r="AD86" s="185"/>
      <c r="AE86" s="253"/>
      <c r="AF86" s="292"/>
      <c r="AG86" s="250"/>
      <c r="AH86" s="52"/>
      <c r="AI86" s="244"/>
      <c r="AJ86" s="251"/>
      <c r="AK86" s="185"/>
      <c r="AL86" s="253"/>
      <c r="AM86" s="292"/>
      <c r="AN86" s="250"/>
      <c r="AO86" s="52"/>
      <c r="AP86" s="244"/>
      <c r="AQ86" s="251"/>
      <c r="AR86" s="185"/>
      <c r="AS86" s="255"/>
      <c r="AT86" s="292"/>
      <c r="AU86" s="250"/>
      <c r="AV86" s="52"/>
      <c r="AW86" s="244"/>
      <c r="AX86" s="251"/>
      <c r="AY86" s="185"/>
    </row>
    <row r="87" spans="1:51" s="172" customFormat="1" x14ac:dyDescent="0.3">
      <c r="A87" s="1"/>
      <c r="B87" s="177" t="s">
        <v>74</v>
      </c>
      <c r="C87" s="53"/>
      <c r="D87" s="85" t="s">
        <v>44</v>
      </c>
      <c r="E87" s="84"/>
      <c r="F87" s="111">
        <v>-6.5299999999999997E-2</v>
      </c>
      <c r="G87" s="155">
        <f t="shared" ref="G87:G94" si="29">$F$78</f>
        <v>2000</v>
      </c>
      <c r="H87" s="103">
        <f t="shared" si="27"/>
        <v>-130.6</v>
      </c>
      <c r="I87" s="82"/>
      <c r="J87" s="334"/>
      <c r="K87" s="155">
        <f t="shared" si="28"/>
        <v>2000</v>
      </c>
      <c r="L87" s="103">
        <f t="shared" si="22"/>
        <v>0</v>
      </c>
      <c r="M87" s="82"/>
      <c r="N87" s="81">
        <f t="shared" si="23"/>
        <v>130.6</v>
      </c>
      <c r="O87" s="102" t="str">
        <f t="shared" ref="O87:O91" si="30">IF(OR(H87=0,L87=0),"",(N87/H87))</f>
        <v/>
      </c>
      <c r="Q87" s="252"/>
      <c r="R87" s="292"/>
      <c r="S87" s="250"/>
      <c r="T87" s="52"/>
      <c r="U87" s="244"/>
      <c r="V87" s="251"/>
      <c r="W87" s="185"/>
      <c r="X87" s="252"/>
      <c r="Y87" s="292"/>
      <c r="Z87" s="250"/>
      <c r="AA87" s="52"/>
      <c r="AB87" s="244"/>
      <c r="AC87" s="251"/>
      <c r="AD87" s="185"/>
      <c r="AE87" s="252"/>
      <c r="AF87" s="292"/>
      <c r="AG87" s="250"/>
      <c r="AH87" s="52"/>
      <c r="AI87" s="244"/>
      <c r="AJ87" s="251"/>
      <c r="AK87" s="185"/>
      <c r="AL87" s="252"/>
      <c r="AM87" s="292"/>
      <c r="AN87" s="250"/>
      <c r="AO87" s="52"/>
      <c r="AP87" s="244"/>
      <c r="AQ87" s="251"/>
      <c r="AR87" s="185"/>
      <c r="AS87" s="252"/>
      <c r="AT87" s="292"/>
      <c r="AU87" s="250"/>
      <c r="AV87" s="52"/>
      <c r="AW87" s="244"/>
      <c r="AX87" s="251"/>
      <c r="AY87" s="185"/>
    </row>
    <row r="88" spans="1:51" s="172" customFormat="1" x14ac:dyDescent="0.3">
      <c r="A88" s="1"/>
      <c r="B88" s="177" t="s">
        <v>75</v>
      </c>
      <c r="C88" s="53"/>
      <c r="D88" s="85" t="s">
        <v>44</v>
      </c>
      <c r="E88" s="84"/>
      <c r="F88" s="111">
        <v>-0.20169999999999999</v>
      </c>
      <c r="G88" s="155">
        <f t="shared" si="29"/>
        <v>2000</v>
      </c>
      <c r="H88" s="103">
        <f t="shared" si="27"/>
        <v>-403.4</v>
      </c>
      <c r="I88" s="82"/>
      <c r="J88" s="334"/>
      <c r="K88" s="155">
        <f t="shared" si="28"/>
        <v>2000</v>
      </c>
      <c r="L88" s="103">
        <f t="shared" si="22"/>
        <v>0</v>
      </c>
      <c r="M88" s="82"/>
      <c r="N88" s="81">
        <f t="shared" si="23"/>
        <v>403.4</v>
      </c>
      <c r="O88" s="102" t="str">
        <f t="shared" si="30"/>
        <v/>
      </c>
      <c r="Q88" s="252"/>
      <c r="R88" s="292"/>
      <c r="S88" s="250"/>
      <c r="T88" s="52"/>
      <c r="U88" s="244"/>
      <c r="V88" s="251"/>
      <c r="W88" s="185"/>
      <c r="X88" s="252"/>
      <c r="Y88" s="292"/>
      <c r="Z88" s="250"/>
      <c r="AA88" s="52"/>
      <c r="AB88" s="244"/>
      <c r="AC88" s="251"/>
      <c r="AD88" s="185"/>
      <c r="AE88" s="252"/>
      <c r="AF88" s="292"/>
      <c r="AG88" s="250"/>
      <c r="AH88" s="52"/>
      <c r="AI88" s="244"/>
      <c r="AJ88" s="251"/>
      <c r="AK88" s="185"/>
      <c r="AL88" s="252"/>
      <c r="AM88" s="292"/>
      <c r="AN88" s="250"/>
      <c r="AO88" s="52"/>
      <c r="AP88" s="244"/>
      <c r="AQ88" s="251"/>
      <c r="AR88" s="185"/>
      <c r="AS88" s="252"/>
      <c r="AT88" s="292"/>
      <c r="AU88" s="250"/>
      <c r="AV88" s="52"/>
      <c r="AW88" s="244"/>
      <c r="AX88" s="251"/>
      <c r="AY88" s="185"/>
    </row>
    <row r="89" spans="1:51" s="172" customFormat="1" x14ac:dyDescent="0.3">
      <c r="A89" s="1"/>
      <c r="B89" s="177" t="s">
        <v>76</v>
      </c>
      <c r="C89" s="53"/>
      <c r="D89" s="85" t="s">
        <v>44</v>
      </c>
      <c r="E89" s="84"/>
      <c r="F89" s="111">
        <v>5.5999999999999999E-3</v>
      </c>
      <c r="G89" s="155">
        <f t="shared" si="29"/>
        <v>2000</v>
      </c>
      <c r="H89" s="103">
        <f t="shared" si="27"/>
        <v>11.2</v>
      </c>
      <c r="I89" s="82"/>
      <c r="J89" s="334">
        <v>5.5999999999999999E-3</v>
      </c>
      <c r="K89" s="155">
        <f t="shared" si="28"/>
        <v>2000</v>
      </c>
      <c r="L89" s="103">
        <f t="shared" si="22"/>
        <v>11.2</v>
      </c>
      <c r="M89" s="82"/>
      <c r="N89" s="81">
        <f t="shared" si="23"/>
        <v>0</v>
      </c>
      <c r="O89" s="102">
        <f t="shared" si="30"/>
        <v>0</v>
      </c>
      <c r="Q89" s="252"/>
      <c r="R89" s="292"/>
      <c r="S89" s="250"/>
      <c r="T89" s="52"/>
      <c r="U89" s="244"/>
      <c r="V89" s="251"/>
      <c r="W89" s="185"/>
      <c r="X89" s="252"/>
      <c r="Y89" s="292"/>
      <c r="Z89" s="250"/>
      <c r="AA89" s="52"/>
      <c r="AB89" s="244"/>
      <c r="AC89" s="251"/>
      <c r="AD89" s="185"/>
      <c r="AE89" s="252"/>
      <c r="AF89" s="292"/>
      <c r="AG89" s="250"/>
      <c r="AH89" s="52"/>
      <c r="AI89" s="244"/>
      <c r="AJ89" s="251"/>
      <c r="AK89" s="185"/>
      <c r="AL89" s="252"/>
      <c r="AM89" s="292"/>
      <c r="AN89" s="250"/>
      <c r="AO89" s="52"/>
      <c r="AP89" s="244"/>
      <c r="AQ89" s="251"/>
      <c r="AR89" s="185"/>
      <c r="AS89" s="252"/>
      <c r="AT89" s="292"/>
      <c r="AU89" s="250"/>
      <c r="AV89" s="52"/>
      <c r="AW89" s="244"/>
      <c r="AX89" s="251"/>
      <c r="AY89" s="185"/>
    </row>
    <row r="90" spans="1:51" s="172" customFormat="1" x14ac:dyDescent="0.3">
      <c r="A90" s="1"/>
      <c r="B90" s="177" t="s">
        <v>77</v>
      </c>
      <c r="C90" s="53"/>
      <c r="D90" s="85" t="s">
        <v>44</v>
      </c>
      <c r="E90" s="84"/>
      <c r="F90" s="111">
        <v>3.8E-3</v>
      </c>
      <c r="G90" s="155">
        <f t="shared" si="29"/>
        <v>2000</v>
      </c>
      <c r="H90" s="103">
        <f t="shared" si="27"/>
        <v>7.6</v>
      </c>
      <c r="I90" s="82"/>
      <c r="J90" s="334">
        <v>3.8E-3</v>
      </c>
      <c r="K90" s="155">
        <f t="shared" si="28"/>
        <v>2000</v>
      </c>
      <c r="L90" s="103">
        <f t="shared" si="22"/>
        <v>7.6</v>
      </c>
      <c r="M90" s="82"/>
      <c r="N90" s="81">
        <f t="shared" si="23"/>
        <v>0</v>
      </c>
      <c r="O90" s="102">
        <f t="shared" si="30"/>
        <v>0</v>
      </c>
      <c r="Q90" s="252"/>
      <c r="R90" s="292"/>
      <c r="S90" s="250"/>
      <c r="T90" s="52"/>
      <c r="U90" s="244"/>
      <c r="V90" s="251"/>
      <c r="W90" s="185"/>
      <c r="X90" s="252"/>
      <c r="Y90" s="292"/>
      <c r="Z90" s="250"/>
      <c r="AA90" s="52"/>
      <c r="AB90" s="244"/>
      <c r="AC90" s="251"/>
      <c r="AD90" s="185"/>
      <c r="AE90" s="252"/>
      <c r="AF90" s="292"/>
      <c r="AG90" s="250"/>
      <c r="AH90" s="52"/>
      <c r="AI90" s="244"/>
      <c r="AJ90" s="251"/>
      <c r="AK90" s="185"/>
      <c r="AL90" s="252"/>
      <c r="AM90" s="292"/>
      <c r="AN90" s="250"/>
      <c r="AO90" s="52"/>
      <c r="AP90" s="244"/>
      <c r="AQ90" s="251"/>
      <c r="AR90" s="185"/>
      <c r="AS90" s="252"/>
      <c r="AT90" s="292"/>
      <c r="AU90" s="250"/>
      <c r="AV90" s="52"/>
      <c r="AW90" s="244"/>
      <c r="AX90" s="251"/>
      <c r="AY90" s="185"/>
    </row>
    <row r="91" spans="1:51" s="172" customFormat="1" x14ac:dyDescent="0.3">
      <c r="A91" s="1"/>
      <c r="B91" s="177" t="s">
        <v>78</v>
      </c>
      <c r="C91" s="53"/>
      <c r="D91" s="85" t="s">
        <v>44</v>
      </c>
      <c r="E91" s="84"/>
      <c r="F91" s="111">
        <v>6.2700000000000006E-2</v>
      </c>
      <c r="G91" s="155">
        <f t="shared" si="29"/>
        <v>2000</v>
      </c>
      <c r="H91" s="103">
        <f t="shared" si="27"/>
        <v>125.4</v>
      </c>
      <c r="I91" s="82"/>
      <c r="J91" s="334">
        <v>6.2700000000000006E-2</v>
      </c>
      <c r="K91" s="155">
        <f t="shared" si="28"/>
        <v>2000</v>
      </c>
      <c r="L91" s="103">
        <f t="shared" si="22"/>
        <v>125.4</v>
      </c>
      <c r="M91" s="82"/>
      <c r="N91" s="81">
        <f t="shared" si="23"/>
        <v>0</v>
      </c>
      <c r="O91" s="102">
        <f t="shared" si="30"/>
        <v>0</v>
      </c>
      <c r="Q91" s="248"/>
      <c r="R91" s="292"/>
      <c r="S91" s="250"/>
      <c r="T91" s="52"/>
      <c r="U91" s="244"/>
      <c r="V91" s="251"/>
      <c r="W91" s="185"/>
      <c r="X91" s="248"/>
      <c r="Y91" s="292"/>
      <c r="Z91" s="250"/>
      <c r="AA91" s="52"/>
      <c r="AB91" s="244"/>
      <c r="AC91" s="251"/>
      <c r="AD91" s="185"/>
      <c r="AE91" s="248"/>
      <c r="AF91" s="292"/>
      <c r="AG91" s="250"/>
      <c r="AH91" s="52"/>
      <c r="AI91" s="244"/>
      <c r="AJ91" s="251"/>
      <c r="AK91" s="185"/>
      <c r="AL91" s="248"/>
      <c r="AM91" s="292"/>
      <c r="AN91" s="250"/>
      <c r="AO91" s="52"/>
      <c r="AP91" s="244"/>
      <c r="AQ91" s="251"/>
      <c r="AR91" s="185"/>
      <c r="AS91" s="248"/>
      <c r="AT91" s="292"/>
      <c r="AU91" s="250"/>
      <c r="AV91" s="52"/>
      <c r="AW91" s="244"/>
      <c r="AX91" s="251"/>
      <c r="AY91" s="185"/>
    </row>
    <row r="92" spans="1:51" s="181" customFormat="1" x14ac:dyDescent="0.3">
      <c r="A92" s="112"/>
      <c r="B92" s="84" t="s">
        <v>79</v>
      </c>
      <c r="C92" s="84"/>
      <c r="D92" s="85" t="s">
        <v>44</v>
      </c>
      <c r="E92" s="84"/>
      <c r="F92" s="111">
        <v>0.1226</v>
      </c>
      <c r="G92" s="155">
        <f t="shared" si="29"/>
        <v>2000</v>
      </c>
      <c r="H92" s="103">
        <f t="shared" si="27"/>
        <v>245.2</v>
      </c>
      <c r="I92" s="105"/>
      <c r="J92" s="334">
        <v>0.1226</v>
      </c>
      <c r="K92" s="155">
        <f t="shared" si="28"/>
        <v>2000</v>
      </c>
      <c r="L92" s="178">
        <f t="shared" ref="L92:L94" si="31">K92*J92</f>
        <v>245.2</v>
      </c>
      <c r="M92" s="105"/>
      <c r="N92" s="179">
        <f t="shared" ref="N92:N94" si="32">L92-H92</f>
        <v>0</v>
      </c>
      <c r="O92" s="180">
        <f t="shared" ref="O92:O94" si="33">IF(OR(H92=0,L92=0),"",(N92/H92))</f>
        <v>0</v>
      </c>
      <c r="Q92" s="248"/>
      <c r="R92" s="292"/>
      <c r="S92" s="250"/>
      <c r="T92" s="52"/>
      <c r="U92" s="244"/>
      <c r="V92" s="251"/>
      <c r="W92" s="185"/>
      <c r="X92" s="248"/>
      <c r="Y92" s="292"/>
      <c r="Z92" s="250"/>
      <c r="AA92" s="52"/>
      <c r="AB92" s="244"/>
      <c r="AC92" s="251"/>
      <c r="AD92" s="185"/>
      <c r="AE92" s="248"/>
      <c r="AF92" s="292"/>
      <c r="AG92" s="250"/>
      <c r="AH92" s="52"/>
      <c r="AI92" s="244"/>
      <c r="AJ92" s="251"/>
      <c r="AK92" s="185"/>
      <c r="AL92" s="248"/>
      <c r="AM92" s="292"/>
      <c r="AN92" s="250"/>
      <c r="AO92" s="52"/>
      <c r="AP92" s="244"/>
      <c r="AQ92" s="251"/>
      <c r="AR92" s="185"/>
      <c r="AS92" s="248"/>
      <c r="AT92" s="292"/>
      <c r="AU92" s="250"/>
      <c r="AV92" s="52"/>
      <c r="AW92" s="244"/>
      <c r="AX92" s="251"/>
      <c r="AY92" s="185"/>
    </row>
    <row r="93" spans="1:51" s="181" customFormat="1" x14ac:dyDescent="0.3">
      <c r="A93" s="112"/>
      <c r="B93" s="84" t="s">
        <v>80</v>
      </c>
      <c r="C93" s="84"/>
      <c r="D93" s="85" t="s">
        <v>44</v>
      </c>
      <c r="E93" s="84"/>
      <c r="F93" s="111">
        <v>3.56E-2</v>
      </c>
      <c r="G93" s="155">
        <f t="shared" si="29"/>
        <v>2000</v>
      </c>
      <c r="H93" s="103">
        <f t="shared" si="27"/>
        <v>71.2</v>
      </c>
      <c r="I93" s="105"/>
      <c r="J93" s="334">
        <v>3.56E-2</v>
      </c>
      <c r="K93" s="155">
        <f t="shared" si="28"/>
        <v>2000</v>
      </c>
      <c r="L93" s="178">
        <f t="shared" si="31"/>
        <v>71.2</v>
      </c>
      <c r="M93" s="105"/>
      <c r="N93" s="179">
        <f t="shared" si="32"/>
        <v>0</v>
      </c>
      <c r="O93" s="180">
        <f t="shared" si="33"/>
        <v>0</v>
      </c>
      <c r="Q93" s="253"/>
      <c r="R93" s="292"/>
      <c r="S93" s="250"/>
      <c r="T93" s="52"/>
      <c r="U93" s="244"/>
      <c r="V93" s="251"/>
      <c r="W93" s="185"/>
      <c r="X93" s="253"/>
      <c r="Y93" s="292"/>
      <c r="Z93" s="250"/>
      <c r="AA93" s="52"/>
      <c r="AB93" s="244"/>
      <c r="AC93" s="251"/>
      <c r="AD93" s="185"/>
      <c r="AE93" s="253"/>
      <c r="AF93" s="292"/>
      <c r="AG93" s="250"/>
      <c r="AH93" s="52"/>
      <c r="AI93" s="244"/>
      <c r="AJ93" s="251"/>
      <c r="AK93" s="185"/>
      <c r="AL93" s="253"/>
      <c r="AM93" s="292"/>
      <c r="AN93" s="250"/>
      <c r="AO93" s="52"/>
      <c r="AP93" s="244"/>
      <c r="AQ93" s="251"/>
      <c r="AR93" s="185"/>
      <c r="AS93" s="253"/>
      <c r="AT93" s="292"/>
      <c r="AU93" s="250"/>
      <c r="AV93" s="52"/>
      <c r="AW93" s="244"/>
      <c r="AX93" s="251"/>
      <c r="AY93" s="185"/>
    </row>
    <row r="94" spans="1:51" x14ac:dyDescent="0.3">
      <c r="A94" s="1"/>
      <c r="B94" s="238" t="s">
        <v>99</v>
      </c>
      <c r="C94" s="53"/>
      <c r="D94" s="85" t="s">
        <v>44</v>
      </c>
      <c r="E94" s="84"/>
      <c r="F94" s="111">
        <v>0.1051</v>
      </c>
      <c r="G94" s="155">
        <f t="shared" si="29"/>
        <v>2000</v>
      </c>
      <c r="H94" s="103">
        <f t="shared" si="27"/>
        <v>210.2</v>
      </c>
      <c r="I94" s="82"/>
      <c r="J94" s="334">
        <v>0.12509999999999999</v>
      </c>
      <c r="K94" s="155">
        <f t="shared" si="28"/>
        <v>2000</v>
      </c>
      <c r="L94" s="103">
        <f t="shared" si="31"/>
        <v>250.2</v>
      </c>
      <c r="M94" s="82"/>
      <c r="N94" s="81">
        <f t="shared" si="32"/>
        <v>40</v>
      </c>
      <c r="O94" s="102">
        <f t="shared" si="33"/>
        <v>0.19029495718363465</v>
      </c>
      <c r="Q94" s="253"/>
      <c r="R94" s="292"/>
      <c r="S94" s="250"/>
      <c r="T94" s="52"/>
      <c r="U94" s="244"/>
      <c r="V94" s="251"/>
      <c r="W94" s="185"/>
      <c r="X94" s="253"/>
      <c r="Y94" s="292"/>
      <c r="Z94" s="250"/>
      <c r="AA94" s="52"/>
      <c r="AB94" s="244"/>
      <c r="AC94" s="251"/>
      <c r="AD94" s="185"/>
      <c r="AE94" s="253"/>
      <c r="AF94" s="292"/>
      <c r="AG94" s="250"/>
      <c r="AH94" s="52"/>
      <c r="AI94" s="244"/>
      <c r="AJ94" s="251"/>
      <c r="AK94" s="185"/>
      <c r="AL94" s="253"/>
      <c r="AM94" s="292"/>
      <c r="AN94" s="250"/>
      <c r="AO94" s="52"/>
      <c r="AP94" s="244"/>
      <c r="AQ94" s="251"/>
      <c r="AR94" s="185"/>
      <c r="AS94" s="253"/>
      <c r="AT94" s="292"/>
      <c r="AU94" s="250"/>
      <c r="AV94" s="52"/>
      <c r="AW94" s="244"/>
      <c r="AX94" s="251"/>
      <c r="AY94" s="185"/>
    </row>
    <row r="95" spans="1:51" x14ac:dyDescent="0.3">
      <c r="A95" s="112"/>
      <c r="B95" s="116" t="s">
        <v>18</v>
      </c>
      <c r="C95" s="100"/>
      <c r="D95" s="115"/>
      <c r="E95" s="100"/>
      <c r="F95" s="114"/>
      <c r="G95" s="113"/>
      <c r="H95" s="191">
        <f>SUM(H83:H94)</f>
        <v>13378.690000000002</v>
      </c>
      <c r="I95" s="107"/>
      <c r="J95" s="319"/>
      <c r="K95" s="150"/>
      <c r="L95" s="191">
        <f>SUM(L83:L94)</f>
        <v>14472.090000000002</v>
      </c>
      <c r="M95" s="107"/>
      <c r="N95" s="93">
        <f t="shared" si="23"/>
        <v>1093.3999999999996</v>
      </c>
      <c r="O95" s="92">
        <f>IF(OR(H95=0, L95=0),"",(N95/H95))</f>
        <v>8.1726985228000606E-2</v>
      </c>
      <c r="Q95" s="255"/>
      <c r="R95" s="256"/>
      <c r="S95" s="257"/>
      <c r="T95" s="52"/>
      <c r="U95" s="258"/>
      <c r="V95" s="259"/>
      <c r="W95" s="185"/>
      <c r="X95" s="255"/>
      <c r="Y95" s="256"/>
      <c r="Z95" s="257"/>
      <c r="AA95" s="52"/>
      <c r="AB95" s="258"/>
      <c r="AC95" s="259"/>
      <c r="AD95" s="185"/>
      <c r="AE95" s="255"/>
      <c r="AF95" s="256"/>
      <c r="AG95" s="257"/>
      <c r="AH95" s="52"/>
      <c r="AI95" s="258"/>
      <c r="AJ95" s="259"/>
      <c r="AK95" s="185"/>
      <c r="AL95" s="255"/>
      <c r="AM95" s="256"/>
      <c r="AN95" s="257"/>
      <c r="AO95" s="52"/>
      <c r="AP95" s="258"/>
      <c r="AQ95" s="259"/>
      <c r="AR95" s="185"/>
      <c r="AS95" s="255"/>
      <c r="AT95" s="256"/>
      <c r="AU95" s="257"/>
      <c r="AV95" s="52"/>
      <c r="AW95" s="258"/>
      <c r="AX95" s="259"/>
      <c r="AY95" s="185"/>
    </row>
    <row r="96" spans="1:51" x14ac:dyDescent="0.3">
      <c r="A96" s="1"/>
      <c r="B96" s="86" t="s">
        <v>17</v>
      </c>
      <c r="C96" s="53"/>
      <c r="D96" s="85" t="s">
        <v>7</v>
      </c>
      <c r="E96" s="84"/>
      <c r="F96" s="78">
        <f>+RESIDENTIAL!$F$54</f>
        <v>0.1164</v>
      </c>
      <c r="G96" s="144">
        <f>$F79*(1+F128)-$F79</f>
        <v>33840.000000000116</v>
      </c>
      <c r="H96" s="142">
        <f>G96*F96</f>
        <v>3938.9760000000138</v>
      </c>
      <c r="I96" s="82"/>
      <c r="J96" s="332">
        <v>0.1164</v>
      </c>
      <c r="K96" s="144">
        <f>$F79*(1+J128)-$F79</f>
        <v>33840.000000000116</v>
      </c>
      <c r="L96" s="142">
        <f>K96*J96</f>
        <v>3938.9760000000138</v>
      </c>
      <c r="M96" s="82"/>
      <c r="N96" s="81">
        <f t="shared" si="23"/>
        <v>0</v>
      </c>
      <c r="O96" s="102">
        <f t="shared" ref="O96" si="34">IF(OR(H96=0,L96=0),"",(N96/H96))</f>
        <v>0</v>
      </c>
      <c r="Q96" s="260"/>
      <c r="R96" s="308"/>
      <c r="S96" s="262"/>
      <c r="T96" s="52"/>
      <c r="U96" s="244"/>
      <c r="V96" s="251"/>
      <c r="W96" s="185"/>
      <c r="X96" s="260"/>
      <c r="Y96" s="308"/>
      <c r="Z96" s="262"/>
      <c r="AA96" s="52"/>
      <c r="AB96" s="244"/>
      <c r="AC96" s="251"/>
      <c r="AD96" s="185"/>
      <c r="AE96" s="260"/>
      <c r="AF96" s="308"/>
      <c r="AG96" s="262"/>
      <c r="AH96" s="52"/>
      <c r="AI96" s="244"/>
      <c r="AJ96" s="251"/>
      <c r="AK96" s="185"/>
      <c r="AL96" s="260"/>
      <c r="AM96" s="308"/>
      <c r="AN96" s="262"/>
      <c r="AO96" s="52"/>
      <c r="AP96" s="244"/>
      <c r="AQ96" s="251"/>
      <c r="AR96" s="185"/>
      <c r="AS96" s="260"/>
      <c r="AT96" s="308"/>
      <c r="AU96" s="262"/>
      <c r="AV96" s="52"/>
      <c r="AW96" s="244"/>
      <c r="AX96" s="251"/>
      <c r="AY96" s="185"/>
    </row>
    <row r="97" spans="1:51" s="172" customFormat="1" x14ac:dyDescent="0.3">
      <c r="A97" s="1"/>
      <c r="B97" s="238" t="s">
        <v>96</v>
      </c>
      <c r="C97" s="84"/>
      <c r="D97" s="85" t="s">
        <v>44</v>
      </c>
      <c r="E97" s="84"/>
      <c r="F97" s="288">
        <v>-0.83389999999999997</v>
      </c>
      <c r="G97" s="155">
        <f>$F$78</f>
        <v>2000</v>
      </c>
      <c r="H97" s="142">
        <f t="shared" ref="H97:H100" si="35">G97*F97</f>
        <v>-1667.8</v>
      </c>
      <c r="I97" s="105"/>
      <c r="J97" s="332">
        <v>-0.21859999999999999</v>
      </c>
      <c r="K97" s="155">
        <f>$F$78</f>
        <v>2000</v>
      </c>
      <c r="L97" s="142">
        <f t="shared" ref="L97:L100" si="36">K97*J97</f>
        <v>-437.2</v>
      </c>
      <c r="M97" s="105"/>
      <c r="N97" s="81">
        <f>L97-H97</f>
        <v>1230.5999999999999</v>
      </c>
      <c r="O97" s="102">
        <f t="shared" ref="O97:O100" si="37">IF(OR(H97=0,L97=0),"",(N97/H97))</f>
        <v>-0.73785825638565772</v>
      </c>
      <c r="Q97" s="264"/>
      <c r="R97" s="254"/>
      <c r="S97" s="262"/>
      <c r="T97" s="52"/>
      <c r="U97" s="244"/>
      <c r="V97" s="251"/>
      <c r="W97" s="185"/>
      <c r="X97" s="264"/>
      <c r="Y97" s="254"/>
      <c r="Z97" s="262"/>
      <c r="AA97" s="52"/>
      <c r="AB97" s="244"/>
      <c r="AC97" s="251"/>
      <c r="AD97" s="185"/>
      <c r="AE97" s="264"/>
      <c r="AF97" s="254"/>
      <c r="AG97" s="262"/>
      <c r="AH97" s="52"/>
      <c r="AI97" s="244"/>
      <c r="AJ97" s="251"/>
      <c r="AK97" s="185"/>
      <c r="AL97" s="264"/>
      <c r="AM97" s="254"/>
      <c r="AN97" s="262"/>
      <c r="AO97" s="52"/>
      <c r="AP97" s="244"/>
      <c r="AQ97" s="251"/>
      <c r="AR97" s="185"/>
      <c r="AS97" s="264"/>
      <c r="AT97" s="254"/>
      <c r="AU97" s="262"/>
      <c r="AV97" s="52"/>
      <c r="AW97" s="244"/>
      <c r="AX97" s="251"/>
      <c r="AY97" s="185"/>
    </row>
    <row r="98" spans="1:51" s="172" customFormat="1" x14ac:dyDescent="0.3">
      <c r="A98" s="1"/>
      <c r="B98" s="238" t="s">
        <v>100</v>
      </c>
      <c r="C98" s="84"/>
      <c r="D98" s="85" t="s">
        <v>44</v>
      </c>
      <c r="E98" s="84"/>
      <c r="F98" s="288">
        <v>-0.57040000000000002</v>
      </c>
      <c r="G98" s="155">
        <f t="shared" ref="G98:G99" si="38">$F$78</f>
        <v>2000</v>
      </c>
      <c r="H98" s="142">
        <f t="shared" si="35"/>
        <v>-1140.8</v>
      </c>
      <c r="I98" s="105"/>
      <c r="J98" s="332"/>
      <c r="K98" s="155">
        <f t="shared" ref="K98:K99" si="39">$F$78</f>
        <v>2000</v>
      </c>
      <c r="L98" s="142">
        <f t="shared" si="36"/>
        <v>0</v>
      </c>
      <c r="M98" s="105"/>
      <c r="N98" s="81">
        <f t="shared" ref="N98:N99" si="40">L98-H98</f>
        <v>1140.8</v>
      </c>
      <c r="O98" s="102" t="str">
        <f t="shared" si="37"/>
        <v/>
      </c>
      <c r="Q98" s="264"/>
      <c r="R98" s="254"/>
      <c r="S98" s="262"/>
      <c r="T98" s="52"/>
      <c r="U98" s="244"/>
      <c r="V98" s="251"/>
      <c r="W98" s="185"/>
      <c r="X98" s="264"/>
      <c r="Y98" s="254"/>
      <c r="Z98" s="262"/>
      <c r="AA98" s="52"/>
      <c r="AB98" s="244"/>
      <c r="AC98" s="251"/>
      <c r="AD98" s="185"/>
      <c r="AE98" s="264"/>
      <c r="AF98" s="254"/>
      <c r="AG98" s="262"/>
      <c r="AH98" s="52"/>
      <c r="AI98" s="244"/>
      <c r="AJ98" s="251"/>
      <c r="AK98" s="185"/>
      <c r="AL98" s="264"/>
      <c r="AM98" s="254"/>
      <c r="AN98" s="262"/>
      <c r="AO98" s="52"/>
      <c r="AP98" s="244"/>
      <c r="AQ98" s="251"/>
      <c r="AR98" s="185"/>
      <c r="AS98" s="264"/>
      <c r="AT98" s="254"/>
      <c r="AU98" s="262"/>
      <c r="AV98" s="52"/>
      <c r="AW98" s="244"/>
      <c r="AX98" s="251"/>
      <c r="AY98" s="185"/>
    </row>
    <row r="99" spans="1:51" s="172" customFormat="1" x14ac:dyDescent="0.3">
      <c r="A99" s="1"/>
      <c r="B99" s="238" t="s">
        <v>97</v>
      </c>
      <c r="C99" s="84"/>
      <c r="D99" s="85" t="s">
        <v>44</v>
      </c>
      <c r="E99" s="84"/>
      <c r="F99" s="288">
        <v>2.9499999999999998E-2</v>
      </c>
      <c r="G99" s="155">
        <f t="shared" si="38"/>
        <v>2000</v>
      </c>
      <c r="H99" s="142">
        <f t="shared" si="35"/>
        <v>59</v>
      </c>
      <c r="I99" s="105"/>
      <c r="J99" s="332">
        <v>1.14E-2</v>
      </c>
      <c r="K99" s="155">
        <f t="shared" si="39"/>
        <v>2000</v>
      </c>
      <c r="L99" s="142">
        <f t="shared" si="36"/>
        <v>22.8</v>
      </c>
      <c r="M99" s="105"/>
      <c r="N99" s="81">
        <f t="shared" si="40"/>
        <v>-36.200000000000003</v>
      </c>
      <c r="O99" s="102">
        <f t="shared" si="37"/>
        <v>-0.6135593220338984</v>
      </c>
      <c r="Q99" s="264"/>
      <c r="R99" s="254"/>
      <c r="S99" s="262"/>
      <c r="T99" s="52"/>
      <c r="U99" s="244"/>
      <c r="V99" s="251"/>
      <c r="W99" s="185"/>
      <c r="X99" s="264"/>
      <c r="Y99" s="254"/>
      <c r="Z99" s="262"/>
      <c r="AA99" s="52"/>
      <c r="AB99" s="244"/>
      <c r="AC99" s="251"/>
      <c r="AD99" s="185"/>
      <c r="AE99" s="264"/>
      <c r="AF99" s="254"/>
      <c r="AG99" s="262"/>
      <c r="AH99" s="52"/>
      <c r="AI99" s="244"/>
      <c r="AJ99" s="251"/>
      <c r="AK99" s="185"/>
      <c r="AL99" s="264"/>
      <c r="AM99" s="254"/>
      <c r="AN99" s="262"/>
      <c r="AO99" s="52"/>
      <c r="AP99" s="244"/>
      <c r="AQ99" s="251"/>
      <c r="AR99" s="185"/>
      <c r="AS99" s="264"/>
      <c r="AT99" s="254"/>
      <c r="AU99" s="262"/>
      <c r="AV99" s="52"/>
      <c r="AW99" s="244"/>
      <c r="AX99" s="251"/>
      <c r="AY99" s="185"/>
    </row>
    <row r="100" spans="1:51" s="172" customFormat="1" x14ac:dyDescent="0.3">
      <c r="A100" s="1"/>
      <c r="B100" s="238" t="s">
        <v>98</v>
      </c>
      <c r="C100" s="84"/>
      <c r="D100" s="85" t="s">
        <v>7</v>
      </c>
      <c r="E100" s="84"/>
      <c r="F100" s="232">
        <v>-1.1199999999999999E-3</v>
      </c>
      <c r="G100" s="170">
        <f>+$F$79</f>
        <v>900000</v>
      </c>
      <c r="H100" s="142">
        <f t="shared" si="35"/>
        <v>-1007.9999999999999</v>
      </c>
      <c r="I100" s="105"/>
      <c r="J100" s="313">
        <v>6.8000000000000005E-4</v>
      </c>
      <c r="K100" s="155">
        <f>+$F$79</f>
        <v>900000</v>
      </c>
      <c r="L100" s="142">
        <f t="shared" si="36"/>
        <v>612</v>
      </c>
      <c r="M100" s="105"/>
      <c r="N100" s="81">
        <f t="shared" ref="N100" si="41">L100-H100</f>
        <v>1620</v>
      </c>
      <c r="O100" s="102">
        <f t="shared" si="37"/>
        <v>-1.6071428571428574</v>
      </c>
      <c r="Q100" s="264"/>
      <c r="R100" s="254"/>
      <c r="S100" s="262"/>
      <c r="T100" s="52"/>
      <c r="U100" s="244"/>
      <c r="V100" s="251"/>
      <c r="W100" s="185"/>
      <c r="X100" s="264"/>
      <c r="Y100" s="254"/>
      <c r="Z100" s="262"/>
      <c r="AA100" s="52"/>
      <c r="AB100" s="244"/>
      <c r="AC100" s="251"/>
      <c r="AD100" s="185"/>
      <c r="AE100" s="264"/>
      <c r="AF100" s="254"/>
      <c r="AG100" s="262"/>
      <c r="AH100" s="52"/>
      <c r="AI100" s="244"/>
      <c r="AJ100" s="251"/>
      <c r="AK100" s="185"/>
      <c r="AL100" s="264"/>
      <c r="AM100" s="254"/>
      <c r="AN100" s="262"/>
      <c r="AO100" s="52"/>
      <c r="AP100" s="244"/>
      <c r="AQ100" s="251"/>
      <c r="AR100" s="185"/>
      <c r="AS100" s="264"/>
      <c r="AT100" s="254"/>
      <c r="AU100" s="262"/>
      <c r="AV100" s="52"/>
      <c r="AW100" s="244"/>
      <c r="AX100" s="251"/>
      <c r="AY100" s="185"/>
    </row>
    <row r="101" spans="1:51" x14ac:dyDescent="0.3">
      <c r="A101" s="1"/>
      <c r="B101" s="101" t="s">
        <v>16</v>
      </c>
      <c r="C101" s="110"/>
      <c r="D101" s="110"/>
      <c r="E101" s="110"/>
      <c r="F101" s="109"/>
      <c r="G101" s="98"/>
      <c r="H101" s="95">
        <f>SUM(H95:H100)</f>
        <v>13560.066000000017</v>
      </c>
      <c r="I101" s="107"/>
      <c r="J101" s="322"/>
      <c r="K101" s="108"/>
      <c r="L101" s="95">
        <f>SUM(L95:L100)</f>
        <v>18608.666000000016</v>
      </c>
      <c r="M101" s="107"/>
      <c r="N101" s="93">
        <f t="shared" si="23"/>
        <v>5048.5999999999985</v>
      </c>
      <c r="O101" s="92">
        <f>IF(OR(H101=0,L101=0),"",(N101/H101))</f>
        <v>0.37231382207136693</v>
      </c>
      <c r="Q101" s="249"/>
      <c r="R101" s="249"/>
      <c r="S101" s="266"/>
      <c r="T101" s="52"/>
      <c r="U101" s="258"/>
      <c r="V101" s="259"/>
      <c r="W101" s="185"/>
      <c r="X101" s="249"/>
      <c r="Y101" s="249"/>
      <c r="Z101" s="266"/>
      <c r="AA101" s="52"/>
      <c r="AB101" s="258"/>
      <c r="AC101" s="259"/>
      <c r="AD101" s="185"/>
      <c r="AE101" s="249"/>
      <c r="AF101" s="249"/>
      <c r="AG101" s="266"/>
      <c r="AH101" s="52"/>
      <c r="AI101" s="258"/>
      <c r="AJ101" s="259"/>
      <c r="AK101" s="185"/>
      <c r="AL101" s="249"/>
      <c r="AM101" s="249"/>
      <c r="AN101" s="266"/>
      <c r="AO101" s="52"/>
      <c r="AP101" s="258"/>
      <c r="AQ101" s="259"/>
      <c r="AR101" s="185"/>
      <c r="AS101" s="249"/>
      <c r="AT101" s="249"/>
      <c r="AU101" s="266"/>
      <c r="AV101" s="52"/>
      <c r="AW101" s="258"/>
      <c r="AX101" s="259"/>
      <c r="AY101" s="185"/>
    </row>
    <row r="102" spans="1:51" x14ac:dyDescent="0.3">
      <c r="A102" s="1"/>
      <c r="B102" s="82" t="s">
        <v>81</v>
      </c>
      <c r="C102" s="82"/>
      <c r="D102" s="85" t="s">
        <v>46</v>
      </c>
      <c r="E102" s="105"/>
      <c r="F102" s="104">
        <v>2.4821</v>
      </c>
      <c r="G102" s="154">
        <f>+$F77</f>
        <v>1800</v>
      </c>
      <c r="H102" s="103">
        <f>G102*F102</f>
        <v>4467.78</v>
      </c>
      <c r="I102" s="82"/>
      <c r="J102" s="335">
        <v>2.5676999999999999</v>
      </c>
      <c r="K102" s="159">
        <f>+$F$77</f>
        <v>1800</v>
      </c>
      <c r="L102" s="103">
        <f>K102*J102</f>
        <v>4621.8599999999997</v>
      </c>
      <c r="M102" s="82"/>
      <c r="N102" s="81">
        <f t="shared" si="23"/>
        <v>154.07999999999993</v>
      </c>
      <c r="O102" s="102">
        <f>IF(OR(H102=0,L102=0),"",(N102/H102))</f>
        <v>3.4486926392973676E-2</v>
      </c>
      <c r="Q102" s="255"/>
      <c r="R102" s="292"/>
      <c r="S102" s="250"/>
      <c r="T102" s="52"/>
      <c r="U102" s="244"/>
      <c r="V102" s="251"/>
      <c r="W102" s="185"/>
      <c r="X102" s="255"/>
      <c r="Y102" s="292"/>
      <c r="Z102" s="250"/>
      <c r="AA102" s="52"/>
      <c r="AB102" s="244"/>
      <c r="AC102" s="251"/>
      <c r="AD102" s="185"/>
      <c r="AE102" s="255"/>
      <c r="AF102" s="292"/>
      <c r="AG102" s="250"/>
      <c r="AH102" s="52"/>
      <c r="AI102" s="244"/>
      <c r="AJ102" s="251"/>
      <c r="AK102" s="185"/>
      <c r="AL102" s="255"/>
      <c r="AM102" s="292"/>
      <c r="AN102" s="250"/>
      <c r="AO102" s="52"/>
      <c r="AP102" s="244"/>
      <c r="AQ102" s="251"/>
      <c r="AR102" s="185"/>
      <c r="AS102" s="255"/>
      <c r="AT102" s="292"/>
      <c r="AU102" s="250"/>
      <c r="AV102" s="52"/>
      <c r="AW102" s="244"/>
      <c r="AX102" s="251"/>
      <c r="AY102" s="185"/>
    </row>
    <row r="103" spans="1:51" x14ac:dyDescent="0.3">
      <c r="A103" s="1"/>
      <c r="B103" s="106" t="s">
        <v>82</v>
      </c>
      <c r="C103" s="82"/>
      <c r="D103" s="85" t="s">
        <v>46</v>
      </c>
      <c r="E103" s="105"/>
      <c r="F103" s="104">
        <v>2.0493999999999999</v>
      </c>
      <c r="G103" s="154">
        <f>+$F$77</f>
        <v>1800</v>
      </c>
      <c r="H103" s="103">
        <f>G103*F103</f>
        <v>3688.9199999999996</v>
      </c>
      <c r="I103" s="82"/>
      <c r="J103" s="335">
        <v>2.3029999999999999</v>
      </c>
      <c r="K103" s="159">
        <f>+$F$77</f>
        <v>1800</v>
      </c>
      <c r="L103" s="103">
        <f>K103*J103</f>
        <v>4145.3999999999996</v>
      </c>
      <c r="M103" s="82"/>
      <c r="N103" s="81">
        <f t="shared" si="23"/>
        <v>456.48</v>
      </c>
      <c r="O103" s="102">
        <f>IF(OR(H103=0,L103=0),"",(N103/H103))</f>
        <v>0.12374353469308091</v>
      </c>
      <c r="Q103" s="255"/>
      <c r="R103" s="292"/>
      <c r="S103" s="250"/>
      <c r="T103" s="52"/>
      <c r="U103" s="244"/>
      <c r="V103" s="251"/>
      <c r="W103" s="185"/>
      <c r="X103" s="255"/>
      <c r="Y103" s="292"/>
      <c r="Z103" s="250"/>
      <c r="AA103" s="52"/>
      <c r="AB103" s="244"/>
      <c r="AC103" s="251"/>
      <c r="AD103" s="185"/>
      <c r="AE103" s="255"/>
      <c r="AF103" s="292"/>
      <c r="AG103" s="250"/>
      <c r="AH103" s="52"/>
      <c r="AI103" s="244"/>
      <c r="AJ103" s="251"/>
      <c r="AK103" s="185"/>
      <c r="AL103" s="255"/>
      <c r="AM103" s="292"/>
      <c r="AN103" s="250"/>
      <c r="AO103" s="52"/>
      <c r="AP103" s="244"/>
      <c r="AQ103" s="251"/>
      <c r="AR103" s="185"/>
      <c r="AS103" s="255"/>
      <c r="AT103" s="292"/>
      <c r="AU103" s="250"/>
      <c r="AV103" s="52"/>
      <c r="AW103" s="244"/>
      <c r="AX103" s="251"/>
      <c r="AY103" s="185"/>
    </row>
    <row r="104" spans="1:51" x14ac:dyDescent="0.3">
      <c r="A104" s="1"/>
      <c r="B104" s="101" t="s">
        <v>13</v>
      </c>
      <c r="C104" s="100"/>
      <c r="D104" s="100"/>
      <c r="E104" s="100"/>
      <c r="F104" s="99"/>
      <c r="G104" s="98"/>
      <c r="H104" s="95">
        <f>SUM(H101:H103)</f>
        <v>21716.766000000014</v>
      </c>
      <c r="I104" s="94"/>
      <c r="J104" s="97"/>
      <c r="K104" s="96"/>
      <c r="L104" s="95">
        <f>SUM(L101:L103)</f>
        <v>27375.926000000014</v>
      </c>
      <c r="M104" s="94"/>
      <c r="N104" s="93">
        <f t="shared" si="23"/>
        <v>5659.16</v>
      </c>
      <c r="O104" s="92">
        <f>IF(OR(H104=0,L104=0),"",(N104/H104))</f>
        <v>0.26058944503983678</v>
      </c>
      <c r="Q104" s="60"/>
      <c r="R104" s="60"/>
      <c r="S104" s="258"/>
      <c r="T104" s="60"/>
      <c r="U104" s="258"/>
      <c r="V104" s="259"/>
      <c r="W104" s="185"/>
      <c r="X104" s="60"/>
      <c r="Y104" s="60"/>
      <c r="Z104" s="258"/>
      <c r="AA104" s="60"/>
      <c r="AB104" s="258"/>
      <c r="AC104" s="259"/>
      <c r="AD104" s="185"/>
      <c r="AE104" s="60"/>
      <c r="AF104" s="60"/>
      <c r="AG104" s="258"/>
      <c r="AH104" s="60"/>
      <c r="AI104" s="258"/>
      <c r="AJ104" s="259"/>
      <c r="AK104" s="185"/>
      <c r="AL104" s="60"/>
      <c r="AM104" s="60"/>
      <c r="AN104" s="258"/>
      <c r="AO104" s="60"/>
      <c r="AP104" s="258"/>
      <c r="AQ104" s="259"/>
      <c r="AR104" s="185"/>
      <c r="AS104" s="60"/>
      <c r="AT104" s="60"/>
      <c r="AU104" s="258"/>
      <c r="AV104" s="60"/>
      <c r="AW104" s="258"/>
      <c r="AX104" s="259"/>
      <c r="AY104" s="185"/>
    </row>
    <row r="105" spans="1:51" x14ac:dyDescent="0.3">
      <c r="A105" s="1"/>
      <c r="B105" s="91" t="s">
        <v>12</v>
      </c>
      <c r="C105" s="53"/>
      <c r="D105" s="85" t="s">
        <v>7</v>
      </c>
      <c r="E105" s="84"/>
      <c r="F105" s="78">
        <f>+RESIDENTIAL!$F$44</f>
        <v>3.2000000000000002E-3</v>
      </c>
      <c r="G105" s="154">
        <f>+$F79*(1+F128)</f>
        <v>933840.00000000012</v>
      </c>
      <c r="H105" s="76">
        <f t="shared" ref="H105:H115" si="42">G105*F105</f>
        <v>2988.2880000000005</v>
      </c>
      <c r="I105" s="82"/>
      <c r="J105" s="78">
        <f>+RESIDENTIAL!$F$44</f>
        <v>3.2000000000000002E-3</v>
      </c>
      <c r="K105" s="154">
        <f>+$F79*(1+J128)</f>
        <v>933840.00000000012</v>
      </c>
      <c r="L105" s="76">
        <f t="shared" ref="L105:L115" si="43">K105*J105</f>
        <v>2988.2880000000005</v>
      </c>
      <c r="M105" s="82"/>
      <c r="N105" s="81">
        <f t="shared" si="23"/>
        <v>0</v>
      </c>
      <c r="O105" s="102">
        <f>IF(OR(H105=0,L105=0),"",(N105/H105))</f>
        <v>0</v>
      </c>
      <c r="Q105" s="269"/>
      <c r="R105" s="292"/>
      <c r="S105" s="270"/>
      <c r="T105" s="52"/>
      <c r="U105" s="244"/>
      <c r="V105" s="251"/>
      <c r="W105" s="185"/>
      <c r="X105" s="269"/>
      <c r="Y105" s="292"/>
      <c r="Z105" s="270"/>
      <c r="AA105" s="52"/>
      <c r="AB105" s="244"/>
      <c r="AC105" s="251"/>
      <c r="AD105" s="185"/>
      <c r="AE105" s="269"/>
      <c r="AF105" s="292"/>
      <c r="AG105" s="270"/>
      <c r="AH105" s="52"/>
      <c r="AI105" s="244"/>
      <c r="AJ105" s="251"/>
      <c r="AK105" s="185"/>
      <c r="AL105" s="269"/>
      <c r="AM105" s="292"/>
      <c r="AN105" s="270"/>
      <c r="AO105" s="52"/>
      <c r="AP105" s="244"/>
      <c r="AQ105" s="251"/>
      <c r="AR105" s="185"/>
      <c r="AS105" s="269"/>
      <c r="AT105" s="292"/>
      <c r="AU105" s="270"/>
      <c r="AV105" s="52"/>
      <c r="AW105" s="244"/>
      <c r="AX105" s="251"/>
      <c r="AY105" s="185"/>
    </row>
    <row r="106" spans="1:51" x14ac:dyDescent="0.3">
      <c r="A106" s="1"/>
      <c r="B106" s="91" t="s">
        <v>11</v>
      </c>
      <c r="C106" s="53"/>
      <c r="D106" s="85" t="s">
        <v>7</v>
      </c>
      <c r="E106" s="84"/>
      <c r="F106" s="78">
        <f>+RESIDENTIAL!$F$45</f>
        <v>2.9999999999999997E-4</v>
      </c>
      <c r="G106" s="154">
        <f>+G105</f>
        <v>933840.00000000012</v>
      </c>
      <c r="H106" s="76">
        <f t="shared" si="42"/>
        <v>280.15199999999999</v>
      </c>
      <c r="I106" s="82"/>
      <c r="J106" s="78">
        <f>+RESIDENTIAL!$F$45</f>
        <v>2.9999999999999997E-4</v>
      </c>
      <c r="K106" s="154">
        <f>+K105</f>
        <v>933840.00000000012</v>
      </c>
      <c r="L106" s="76">
        <f t="shared" si="43"/>
        <v>280.15199999999999</v>
      </c>
      <c r="M106" s="82"/>
      <c r="N106" s="81">
        <f t="shared" si="23"/>
        <v>0</v>
      </c>
      <c r="O106" s="102">
        <f t="shared" ref="O106:O115" si="44">IF(OR(H106=0,L106=0),"",(N106/H106))</f>
        <v>0</v>
      </c>
      <c r="Q106" s="269"/>
      <c r="R106" s="292"/>
      <c r="S106" s="270"/>
      <c r="T106" s="52"/>
      <c r="U106" s="244"/>
      <c r="V106" s="251"/>
      <c r="W106" s="185"/>
      <c r="X106" s="269"/>
      <c r="Y106" s="292"/>
      <c r="Z106" s="270"/>
      <c r="AA106" s="52"/>
      <c r="AB106" s="244"/>
      <c r="AC106" s="251"/>
      <c r="AD106" s="185"/>
      <c r="AE106" s="269"/>
      <c r="AF106" s="292"/>
      <c r="AG106" s="270"/>
      <c r="AH106" s="52"/>
      <c r="AI106" s="244"/>
      <c r="AJ106" s="251"/>
      <c r="AK106" s="185"/>
      <c r="AL106" s="269"/>
      <c r="AM106" s="292"/>
      <c r="AN106" s="270"/>
      <c r="AO106" s="52"/>
      <c r="AP106" s="244"/>
      <c r="AQ106" s="251"/>
      <c r="AR106" s="185"/>
      <c r="AS106" s="269"/>
      <c r="AT106" s="292"/>
      <c r="AU106" s="270"/>
      <c r="AV106" s="52"/>
      <c r="AW106" s="244"/>
      <c r="AX106" s="251"/>
      <c r="AY106" s="185"/>
    </row>
    <row r="107" spans="1:51" s="172" customFormat="1" x14ac:dyDescent="0.3">
      <c r="A107" s="1"/>
      <c r="B107" s="91" t="s">
        <v>85</v>
      </c>
      <c r="C107" s="53"/>
      <c r="D107" s="85" t="s">
        <v>7</v>
      </c>
      <c r="E107" s="84"/>
      <c r="F107" s="78">
        <f>+RESIDENTIAL!$F$46</f>
        <v>4.0000000000000002E-4</v>
      </c>
      <c r="G107" s="154">
        <f>+G105</f>
        <v>933840.00000000012</v>
      </c>
      <c r="H107" s="76">
        <f t="shared" si="42"/>
        <v>373.53600000000006</v>
      </c>
      <c r="I107" s="82"/>
      <c r="J107" s="78">
        <f>+RESIDENTIAL!$F$46</f>
        <v>4.0000000000000002E-4</v>
      </c>
      <c r="K107" s="154">
        <f>+K105</f>
        <v>933840.00000000012</v>
      </c>
      <c r="L107" s="76">
        <f t="shared" si="43"/>
        <v>373.53600000000006</v>
      </c>
      <c r="M107" s="82"/>
      <c r="N107" s="81">
        <f t="shared" ref="N107" si="45">L107-H107</f>
        <v>0</v>
      </c>
      <c r="O107" s="102">
        <f t="shared" ref="O107" si="46">IF(OR(H107=0,L107=0),"",(N107/H107))</f>
        <v>0</v>
      </c>
      <c r="Q107" s="269"/>
      <c r="R107" s="292"/>
      <c r="S107" s="270"/>
      <c r="T107" s="52"/>
      <c r="U107" s="244"/>
      <c r="V107" s="251"/>
      <c r="W107" s="185"/>
      <c r="X107" s="269"/>
      <c r="Y107" s="292"/>
      <c r="Z107" s="270"/>
      <c r="AA107" s="52"/>
      <c r="AB107" s="244"/>
      <c r="AC107" s="251"/>
      <c r="AD107" s="185"/>
      <c r="AE107" s="269"/>
      <c r="AF107" s="292"/>
      <c r="AG107" s="270"/>
      <c r="AH107" s="52"/>
      <c r="AI107" s="244"/>
      <c r="AJ107" s="251"/>
      <c r="AK107" s="185"/>
      <c r="AL107" s="269"/>
      <c r="AM107" s="292"/>
      <c r="AN107" s="270"/>
      <c r="AO107" s="52"/>
      <c r="AP107" s="244"/>
      <c r="AQ107" s="251"/>
      <c r="AR107" s="185"/>
      <c r="AS107" s="269"/>
      <c r="AT107" s="292"/>
      <c r="AU107" s="270"/>
      <c r="AV107" s="52"/>
      <c r="AW107" s="244"/>
      <c r="AX107" s="251"/>
      <c r="AY107" s="185"/>
    </row>
    <row r="108" spans="1:51" x14ac:dyDescent="0.3">
      <c r="A108" s="1"/>
      <c r="B108" s="53" t="s">
        <v>10</v>
      </c>
      <c r="C108" s="53"/>
      <c r="D108" s="85" t="s">
        <v>41</v>
      </c>
      <c r="E108" s="84"/>
      <c r="F108" s="176">
        <f>+RESIDENTIAL!$F$47</f>
        <v>0.25</v>
      </c>
      <c r="G108" s="88">
        <v>1</v>
      </c>
      <c r="H108" s="76">
        <f t="shared" si="42"/>
        <v>0.25</v>
      </c>
      <c r="I108" s="82"/>
      <c r="J108" s="176">
        <f>+RESIDENTIAL!$F$47</f>
        <v>0.25</v>
      </c>
      <c r="K108" s="87">
        <v>1</v>
      </c>
      <c r="L108" s="76">
        <f t="shared" si="43"/>
        <v>0.25</v>
      </c>
      <c r="M108" s="82"/>
      <c r="N108" s="81">
        <f t="shared" si="23"/>
        <v>0</v>
      </c>
      <c r="O108" s="102">
        <f t="shared" si="44"/>
        <v>0</v>
      </c>
      <c r="Q108" s="271"/>
      <c r="R108" s="52"/>
      <c r="S108" s="270"/>
      <c r="T108" s="52"/>
      <c r="U108" s="244"/>
      <c r="V108" s="251"/>
      <c r="W108" s="185"/>
      <c r="X108" s="271"/>
      <c r="Y108" s="52"/>
      <c r="Z108" s="270"/>
      <c r="AA108" s="52"/>
      <c r="AB108" s="244"/>
      <c r="AC108" s="251"/>
      <c r="AD108" s="185"/>
      <c r="AE108" s="271"/>
      <c r="AF108" s="52"/>
      <c r="AG108" s="270"/>
      <c r="AH108" s="52"/>
      <c r="AI108" s="244"/>
      <c r="AJ108" s="251"/>
      <c r="AK108" s="185"/>
      <c r="AL108" s="271"/>
      <c r="AM108" s="52"/>
      <c r="AN108" s="270"/>
      <c r="AO108" s="52"/>
      <c r="AP108" s="244"/>
      <c r="AQ108" s="251"/>
      <c r="AR108" s="185"/>
      <c r="AS108" s="271"/>
      <c r="AT108" s="52"/>
      <c r="AU108" s="270"/>
      <c r="AV108" s="52"/>
      <c r="AW108" s="244"/>
      <c r="AX108" s="251"/>
      <c r="AY108" s="185"/>
    </row>
    <row r="109" spans="1:51" x14ac:dyDescent="0.3">
      <c r="A109" s="1"/>
      <c r="B109" s="86" t="s">
        <v>9</v>
      </c>
      <c r="C109" s="53"/>
      <c r="D109" s="85" t="s">
        <v>7</v>
      </c>
      <c r="E109" s="84"/>
      <c r="F109" s="78">
        <f>+RESIDENTIAL!$F$48</f>
        <v>6.5000000000000002E-2</v>
      </c>
      <c r="G109" s="156">
        <f>0.64*$F79</f>
        <v>576000</v>
      </c>
      <c r="H109" s="76">
        <f t="shared" si="42"/>
        <v>37440</v>
      </c>
      <c r="I109" s="82"/>
      <c r="J109" s="78">
        <f>+RESIDENTIAL!$F$48</f>
        <v>6.5000000000000002E-2</v>
      </c>
      <c r="K109" s="156">
        <f>$G109</f>
        <v>576000</v>
      </c>
      <c r="L109" s="76">
        <f t="shared" si="43"/>
        <v>37440</v>
      </c>
      <c r="M109" s="82"/>
      <c r="N109" s="81">
        <f t="shared" si="23"/>
        <v>0</v>
      </c>
      <c r="O109" s="102">
        <f t="shared" si="44"/>
        <v>0</v>
      </c>
      <c r="Q109" s="269"/>
      <c r="R109" s="297"/>
      <c r="S109" s="270"/>
      <c r="T109" s="52"/>
      <c r="U109" s="244"/>
      <c r="V109" s="251"/>
      <c r="W109" s="185"/>
      <c r="X109" s="269"/>
      <c r="Y109" s="297"/>
      <c r="Z109" s="270"/>
      <c r="AA109" s="52"/>
      <c r="AB109" s="244"/>
      <c r="AC109" s="251"/>
      <c r="AD109" s="185"/>
      <c r="AE109" s="269"/>
      <c r="AF109" s="297"/>
      <c r="AG109" s="270"/>
      <c r="AH109" s="52"/>
      <c r="AI109" s="244"/>
      <c r="AJ109" s="251"/>
      <c r="AK109" s="185"/>
      <c r="AL109" s="269"/>
      <c r="AM109" s="297"/>
      <c r="AN109" s="270"/>
      <c r="AO109" s="52"/>
      <c r="AP109" s="244"/>
      <c r="AQ109" s="251"/>
      <c r="AR109" s="185"/>
      <c r="AS109" s="269"/>
      <c r="AT109" s="297"/>
      <c r="AU109" s="270"/>
      <c r="AV109" s="52"/>
      <c r="AW109" s="244"/>
      <c r="AX109" s="251"/>
      <c r="AY109" s="185"/>
    </row>
    <row r="110" spans="1:51" x14ac:dyDescent="0.3">
      <c r="A110" s="1"/>
      <c r="B110" s="86" t="s">
        <v>8</v>
      </c>
      <c r="C110" s="53"/>
      <c r="D110" s="85" t="s">
        <v>7</v>
      </c>
      <c r="E110" s="84"/>
      <c r="F110" s="78">
        <f>+RESIDENTIAL!$F$49</f>
        <v>9.4E-2</v>
      </c>
      <c r="G110" s="156">
        <f>0.18*$F79</f>
        <v>162000</v>
      </c>
      <c r="H110" s="76">
        <f t="shared" si="42"/>
        <v>15228</v>
      </c>
      <c r="I110" s="82"/>
      <c r="J110" s="78">
        <f>+RESIDENTIAL!$F$49</f>
        <v>9.4E-2</v>
      </c>
      <c r="K110" s="156">
        <f>$G110</f>
        <v>162000</v>
      </c>
      <c r="L110" s="76">
        <f t="shared" si="43"/>
        <v>15228</v>
      </c>
      <c r="M110" s="82"/>
      <c r="N110" s="81">
        <f t="shared" si="23"/>
        <v>0</v>
      </c>
      <c r="O110" s="102">
        <f t="shared" si="44"/>
        <v>0</v>
      </c>
      <c r="Q110" s="269"/>
      <c r="R110" s="297"/>
      <c r="S110" s="270"/>
      <c r="T110" s="52"/>
      <c r="U110" s="244"/>
      <c r="V110" s="251"/>
      <c r="W110" s="185"/>
      <c r="X110" s="269"/>
      <c r="Y110" s="297"/>
      <c r="Z110" s="270"/>
      <c r="AA110" s="52"/>
      <c r="AB110" s="244"/>
      <c r="AC110" s="251"/>
      <c r="AD110" s="185"/>
      <c r="AE110" s="269"/>
      <c r="AF110" s="297"/>
      <c r="AG110" s="270"/>
      <c r="AH110" s="52"/>
      <c r="AI110" s="244"/>
      <c r="AJ110" s="251"/>
      <c r="AK110" s="185"/>
      <c r="AL110" s="269"/>
      <c r="AM110" s="297"/>
      <c r="AN110" s="270"/>
      <c r="AO110" s="52"/>
      <c r="AP110" s="244"/>
      <c r="AQ110" s="251"/>
      <c r="AR110" s="185"/>
      <c r="AS110" s="269"/>
      <c r="AT110" s="297"/>
      <c r="AU110" s="270"/>
      <c r="AV110" s="52"/>
      <c r="AW110" s="244"/>
      <c r="AX110" s="251"/>
      <c r="AY110" s="185"/>
    </row>
    <row r="111" spans="1:51" x14ac:dyDescent="0.3">
      <c r="A111" s="1"/>
      <c r="B111" s="2" t="s">
        <v>6</v>
      </c>
      <c r="C111" s="53"/>
      <c r="D111" s="85" t="s">
        <v>7</v>
      </c>
      <c r="E111" s="84"/>
      <c r="F111" s="78">
        <f>+RESIDENTIAL!$F$50</f>
        <v>0.13200000000000001</v>
      </c>
      <c r="G111" s="156">
        <f>0.18*$F79</f>
        <v>162000</v>
      </c>
      <c r="H111" s="76">
        <f t="shared" si="42"/>
        <v>21384</v>
      </c>
      <c r="I111" s="82"/>
      <c r="J111" s="78">
        <f>+RESIDENTIAL!$F$50</f>
        <v>0.13200000000000001</v>
      </c>
      <c r="K111" s="156">
        <f>$G111</f>
        <v>162000</v>
      </c>
      <c r="L111" s="76">
        <f t="shared" si="43"/>
        <v>21384</v>
      </c>
      <c r="M111" s="82"/>
      <c r="N111" s="81">
        <f t="shared" si="23"/>
        <v>0</v>
      </c>
      <c r="O111" s="102">
        <f t="shared" si="44"/>
        <v>0</v>
      </c>
      <c r="Q111" s="269"/>
      <c r="R111" s="297"/>
      <c r="S111" s="270"/>
      <c r="T111" s="52"/>
      <c r="U111" s="244"/>
      <c r="V111" s="251"/>
      <c r="W111" s="185"/>
      <c r="X111" s="269"/>
      <c r="Y111" s="297"/>
      <c r="Z111" s="270"/>
      <c r="AA111" s="52"/>
      <c r="AB111" s="244"/>
      <c r="AC111" s="251"/>
      <c r="AD111" s="185"/>
      <c r="AE111" s="269"/>
      <c r="AF111" s="297"/>
      <c r="AG111" s="270"/>
      <c r="AH111" s="52"/>
      <c r="AI111" s="244"/>
      <c r="AJ111" s="251"/>
      <c r="AK111" s="185"/>
      <c r="AL111" s="269"/>
      <c r="AM111" s="297"/>
      <c r="AN111" s="270"/>
      <c r="AO111" s="52"/>
      <c r="AP111" s="244"/>
      <c r="AQ111" s="251"/>
      <c r="AR111" s="185"/>
      <c r="AS111" s="269"/>
      <c r="AT111" s="297"/>
      <c r="AU111" s="270"/>
      <c r="AV111" s="52"/>
      <c r="AW111" s="244"/>
      <c r="AX111" s="251"/>
      <c r="AY111" s="185"/>
    </row>
    <row r="112" spans="1:51" x14ac:dyDescent="0.3">
      <c r="A112" s="6"/>
      <c r="B112" s="80" t="s">
        <v>5</v>
      </c>
      <c r="C112" s="24"/>
      <c r="D112" s="85" t="s">
        <v>7</v>
      </c>
      <c r="E112" s="79"/>
      <c r="F112" s="78">
        <f>+RESIDENTIAL!$F$51</f>
        <v>7.6999999999999999E-2</v>
      </c>
      <c r="G112" s="156">
        <f>IF(AND($T$1=1, $F79&gt;=750), 750, IF(AND($T$1=1, AND($F79&lt;750, $F79&gt;=0)), $F79, IF(AND($T$1=2, $F79&gt;=750), 750, IF(AND($T$1=2, AND($F79&lt;750, $F79&gt;=0)), $F79))))</f>
        <v>750</v>
      </c>
      <c r="H112" s="76">
        <f t="shared" si="42"/>
        <v>57.75</v>
      </c>
      <c r="I112" s="75"/>
      <c r="J112" s="78">
        <f>+RESIDENTIAL!$F$51</f>
        <v>7.6999999999999999E-2</v>
      </c>
      <c r="K112" s="156">
        <f>$G112</f>
        <v>750</v>
      </c>
      <c r="L112" s="76">
        <f t="shared" si="43"/>
        <v>57.75</v>
      </c>
      <c r="M112" s="75"/>
      <c r="N112" s="74">
        <f t="shared" si="23"/>
        <v>0</v>
      </c>
      <c r="O112" s="102">
        <f t="shared" si="44"/>
        <v>0</v>
      </c>
      <c r="Q112" s="269"/>
      <c r="R112" s="297"/>
      <c r="S112" s="270"/>
      <c r="T112" s="274"/>
      <c r="U112" s="244"/>
      <c r="V112" s="251"/>
      <c r="W112" s="185"/>
      <c r="X112" s="269"/>
      <c r="Y112" s="297"/>
      <c r="Z112" s="270"/>
      <c r="AA112" s="274"/>
      <c r="AB112" s="244"/>
      <c r="AC112" s="251"/>
      <c r="AD112" s="185"/>
      <c r="AE112" s="269"/>
      <c r="AF112" s="297"/>
      <c r="AG112" s="270"/>
      <c r="AH112" s="274"/>
      <c r="AI112" s="244"/>
      <c r="AJ112" s="251"/>
      <c r="AK112" s="185"/>
      <c r="AL112" s="269"/>
      <c r="AM112" s="297"/>
      <c r="AN112" s="270"/>
      <c r="AO112" s="274"/>
      <c r="AP112" s="244"/>
      <c r="AQ112" s="251"/>
      <c r="AR112" s="185"/>
      <c r="AS112" s="269"/>
      <c r="AT112" s="297"/>
      <c r="AU112" s="270"/>
      <c r="AV112" s="274"/>
      <c r="AW112" s="244"/>
      <c r="AX112" s="251"/>
      <c r="AY112" s="185"/>
    </row>
    <row r="113" spans="1:51" x14ac:dyDescent="0.3">
      <c r="A113" s="6"/>
      <c r="B113" s="80" t="s">
        <v>4</v>
      </c>
      <c r="C113" s="24"/>
      <c r="D113" s="85" t="s">
        <v>7</v>
      </c>
      <c r="E113" s="79"/>
      <c r="F113" s="78">
        <f>+RESIDENTIAL!$F$52</f>
        <v>8.8999999999999996E-2</v>
      </c>
      <c r="G113" s="156">
        <f>IF(AND($T$1=1, F79&gt;=750), F79-750, IF(AND($T$1=1, AND(F79&lt;750, F79&gt;=0)), 0, IF(AND($T$1=2, F79&gt;=750), F79-750, IF(AND($T$1=2, AND(F79&lt;750, F79&gt;=0)), 0))))</f>
        <v>899250</v>
      </c>
      <c r="H113" s="76">
        <f t="shared" si="42"/>
        <v>80033.25</v>
      </c>
      <c r="I113" s="75"/>
      <c r="J113" s="78">
        <f>+RESIDENTIAL!$F$52</f>
        <v>8.8999999999999996E-2</v>
      </c>
      <c r="K113" s="156">
        <f>$G113</f>
        <v>899250</v>
      </c>
      <c r="L113" s="76">
        <f t="shared" si="43"/>
        <v>80033.25</v>
      </c>
      <c r="M113" s="75"/>
      <c r="N113" s="74">
        <f t="shared" si="23"/>
        <v>0</v>
      </c>
      <c r="O113" s="102">
        <f t="shared" si="44"/>
        <v>0</v>
      </c>
      <c r="Q113" s="269"/>
      <c r="R113" s="297"/>
      <c r="S113" s="270"/>
      <c r="T113" s="274"/>
      <c r="U113" s="244"/>
      <c r="V113" s="251"/>
      <c r="W113" s="185"/>
      <c r="X113" s="269"/>
      <c r="Y113" s="297"/>
      <c r="Z113" s="270"/>
      <c r="AA113" s="274"/>
      <c r="AB113" s="244"/>
      <c r="AC113" s="251"/>
      <c r="AD113" s="185"/>
      <c r="AE113" s="269"/>
      <c r="AF113" s="297"/>
      <c r="AG113" s="270"/>
      <c r="AH113" s="274"/>
      <c r="AI113" s="244"/>
      <c r="AJ113" s="251"/>
      <c r="AK113" s="185"/>
      <c r="AL113" s="269"/>
      <c r="AM113" s="297"/>
      <c r="AN113" s="270"/>
      <c r="AO113" s="274"/>
      <c r="AP113" s="244"/>
      <c r="AQ113" s="251"/>
      <c r="AR113" s="185"/>
      <c r="AS113" s="269"/>
      <c r="AT113" s="297"/>
      <c r="AU113" s="270"/>
      <c r="AV113" s="274"/>
      <c r="AW113" s="244"/>
      <c r="AX113" s="251"/>
      <c r="AY113" s="185"/>
    </row>
    <row r="114" spans="1:51" s="172" customFormat="1" x14ac:dyDescent="0.3">
      <c r="A114" s="6"/>
      <c r="B114" s="183" t="s">
        <v>63</v>
      </c>
      <c r="C114" s="24"/>
      <c r="D114" s="85" t="s">
        <v>7</v>
      </c>
      <c r="E114" s="79"/>
      <c r="F114" s="78">
        <f>+RESIDENTIAL!$F$54</f>
        <v>0.1164</v>
      </c>
      <c r="G114" s="77"/>
      <c r="H114" s="76">
        <f t="shared" si="42"/>
        <v>0</v>
      </c>
      <c r="I114" s="75"/>
      <c r="J114" s="78">
        <f>+RESIDENTIAL!$F$53</f>
        <v>0.1164</v>
      </c>
      <c r="K114" s="77">
        <f t="shared" ref="K114:K115" si="47">$G114</f>
        <v>0</v>
      </c>
      <c r="L114" s="76">
        <f t="shared" si="43"/>
        <v>0</v>
      </c>
      <c r="M114" s="75"/>
      <c r="N114" s="74">
        <f t="shared" si="23"/>
        <v>0</v>
      </c>
      <c r="O114" s="102" t="str">
        <f t="shared" si="44"/>
        <v/>
      </c>
      <c r="Q114" s="269"/>
      <c r="R114" s="297"/>
      <c r="S114" s="270"/>
      <c r="T114" s="274"/>
      <c r="U114" s="244"/>
      <c r="V114" s="251"/>
      <c r="W114" s="185"/>
      <c r="X114" s="269"/>
      <c r="Y114" s="297"/>
      <c r="Z114" s="270"/>
      <c r="AA114" s="274"/>
      <c r="AB114" s="244"/>
      <c r="AC114" s="251"/>
      <c r="AD114" s="185"/>
      <c r="AE114" s="269"/>
      <c r="AF114" s="297"/>
      <c r="AG114" s="270"/>
      <c r="AH114" s="274"/>
      <c r="AI114" s="244"/>
      <c r="AJ114" s="251"/>
      <c r="AK114" s="185"/>
      <c r="AL114" s="269"/>
      <c r="AM114" s="297"/>
      <c r="AN114" s="270"/>
      <c r="AO114" s="274"/>
      <c r="AP114" s="244"/>
      <c r="AQ114" s="251"/>
      <c r="AR114" s="185"/>
      <c r="AS114" s="269"/>
      <c r="AT114" s="297"/>
      <c r="AU114" s="270"/>
      <c r="AV114" s="274"/>
      <c r="AW114" s="244"/>
      <c r="AX114" s="251"/>
      <c r="AY114" s="185"/>
    </row>
    <row r="115" spans="1:51" s="172" customFormat="1" ht="15" thickBot="1" x14ac:dyDescent="0.35">
      <c r="A115" s="6"/>
      <c r="B115" s="183" t="s">
        <v>64</v>
      </c>
      <c r="C115" s="24"/>
      <c r="D115" s="85" t="s">
        <v>7</v>
      </c>
      <c r="E115" s="79"/>
      <c r="F115" s="78">
        <f>+RESIDENTIAL!$F$54</f>
        <v>0.1164</v>
      </c>
      <c r="G115" s="156">
        <f>+F79</f>
        <v>900000</v>
      </c>
      <c r="H115" s="76">
        <f t="shared" si="42"/>
        <v>104760</v>
      </c>
      <c r="I115" s="75"/>
      <c r="J115" s="78">
        <f>+RESIDENTIAL!$F$54</f>
        <v>0.1164</v>
      </c>
      <c r="K115" s="156">
        <f t="shared" si="47"/>
        <v>900000</v>
      </c>
      <c r="L115" s="76">
        <f t="shared" si="43"/>
        <v>104760</v>
      </c>
      <c r="M115" s="75"/>
      <c r="N115" s="74">
        <f t="shared" si="23"/>
        <v>0</v>
      </c>
      <c r="O115" s="102">
        <f t="shared" si="44"/>
        <v>0</v>
      </c>
      <c r="Q115" s="269"/>
      <c r="R115" s="297"/>
      <c r="S115" s="270"/>
      <c r="T115" s="274"/>
      <c r="U115" s="244"/>
      <c r="V115" s="251"/>
      <c r="W115" s="185"/>
      <c r="X115" s="269"/>
      <c r="Y115" s="297"/>
      <c r="Z115" s="270"/>
      <c r="AA115" s="274"/>
      <c r="AB115" s="244"/>
      <c r="AC115" s="251"/>
      <c r="AD115" s="185"/>
      <c r="AE115" s="269"/>
      <c r="AF115" s="297"/>
      <c r="AG115" s="270"/>
      <c r="AH115" s="274"/>
      <c r="AI115" s="244"/>
      <c r="AJ115" s="251"/>
      <c r="AK115" s="185"/>
      <c r="AL115" s="269"/>
      <c r="AM115" s="297"/>
      <c r="AN115" s="270"/>
      <c r="AO115" s="274"/>
      <c r="AP115" s="244"/>
      <c r="AQ115" s="251"/>
      <c r="AR115" s="185"/>
      <c r="AS115" s="269"/>
      <c r="AT115" s="297"/>
      <c r="AU115" s="270"/>
      <c r="AV115" s="274"/>
      <c r="AW115" s="244"/>
      <c r="AX115" s="251"/>
      <c r="AY115" s="185"/>
    </row>
    <row r="116" spans="1:51" ht="15" thickBot="1" x14ac:dyDescent="0.35">
      <c r="A116" s="1"/>
      <c r="B116" s="73"/>
      <c r="C116" s="71"/>
      <c r="D116" s="72"/>
      <c r="E116" s="71"/>
      <c r="F116" s="42"/>
      <c r="G116" s="70"/>
      <c r="H116" s="40"/>
      <c r="I116" s="68"/>
      <c r="J116" s="42"/>
      <c r="K116" s="69"/>
      <c r="L116" s="40"/>
      <c r="M116" s="68"/>
      <c r="N116" s="67"/>
      <c r="O116" s="7"/>
      <c r="Q116" s="269"/>
      <c r="R116" s="275"/>
      <c r="S116" s="270"/>
      <c r="T116" s="52"/>
      <c r="U116" s="244"/>
      <c r="V116" s="276"/>
      <c r="W116" s="185"/>
      <c r="X116" s="269"/>
      <c r="Y116" s="275"/>
      <c r="Z116" s="270"/>
      <c r="AA116" s="52"/>
      <c r="AB116" s="244"/>
      <c r="AC116" s="276"/>
      <c r="AD116" s="185"/>
      <c r="AE116" s="269"/>
      <c r="AF116" s="275"/>
      <c r="AG116" s="270"/>
      <c r="AH116" s="52"/>
      <c r="AI116" s="244"/>
      <c r="AJ116" s="276"/>
      <c r="AK116" s="185"/>
      <c r="AL116" s="269"/>
      <c r="AM116" s="275"/>
      <c r="AN116" s="270"/>
      <c r="AO116" s="52"/>
      <c r="AP116" s="244"/>
      <c r="AQ116" s="276"/>
      <c r="AR116" s="185"/>
      <c r="AS116" s="269"/>
      <c r="AT116" s="275"/>
      <c r="AU116" s="270"/>
      <c r="AV116" s="52"/>
      <c r="AW116" s="244"/>
      <c r="AX116" s="276"/>
      <c r="AY116" s="185"/>
    </row>
    <row r="117" spans="1:51" x14ac:dyDescent="0.3">
      <c r="A117" s="1"/>
      <c r="B117" s="66" t="s">
        <v>69</v>
      </c>
      <c r="C117" s="53"/>
      <c r="D117" s="53"/>
      <c r="E117" s="53"/>
      <c r="F117" s="65"/>
      <c r="G117" s="64"/>
      <c r="H117" s="61">
        <f>SUM(H104:H108,H115)</f>
        <v>130118.99200000001</v>
      </c>
      <c r="I117" s="63"/>
      <c r="J117" s="62"/>
      <c r="K117" s="62"/>
      <c r="L117" s="61">
        <f>SUM(L104:L108,L115)</f>
        <v>135778.152</v>
      </c>
      <c r="M117" s="60"/>
      <c r="N117" s="199">
        <f>L117-H117</f>
        <v>5659.1599999999889</v>
      </c>
      <c r="O117" s="200">
        <f t="shared" ref="O117:O120" si="48">IF(OR(H117=0,L117=0),"",(N117/H117))</f>
        <v>4.3492190594283026E-2</v>
      </c>
      <c r="Q117" s="277"/>
      <c r="R117" s="277"/>
      <c r="S117" s="258"/>
      <c r="T117" s="60"/>
      <c r="U117" s="278"/>
      <c r="V117" s="245"/>
      <c r="W117" s="185"/>
      <c r="X117" s="277"/>
      <c r="Y117" s="277"/>
      <c r="Z117" s="258"/>
      <c r="AA117" s="60"/>
      <c r="AB117" s="278"/>
      <c r="AC117" s="245"/>
      <c r="AD117" s="185"/>
      <c r="AE117" s="277"/>
      <c r="AF117" s="277"/>
      <c r="AG117" s="258"/>
      <c r="AH117" s="60"/>
      <c r="AI117" s="278"/>
      <c r="AJ117" s="245"/>
      <c r="AK117" s="185"/>
      <c r="AL117" s="277"/>
      <c r="AM117" s="277"/>
      <c r="AN117" s="258"/>
      <c r="AO117" s="60"/>
      <c r="AP117" s="278"/>
      <c r="AQ117" s="245"/>
      <c r="AR117" s="185"/>
      <c r="AS117" s="277"/>
      <c r="AT117" s="277"/>
      <c r="AU117" s="258"/>
      <c r="AV117" s="60"/>
      <c r="AW117" s="278"/>
      <c r="AX117" s="245"/>
      <c r="AY117" s="185"/>
    </row>
    <row r="118" spans="1:51" s="172" customFormat="1" x14ac:dyDescent="0.3">
      <c r="A118" s="1"/>
      <c r="B118" s="193" t="s">
        <v>65</v>
      </c>
      <c r="C118" s="53"/>
      <c r="D118" s="53"/>
      <c r="E118" s="53"/>
      <c r="F118" s="56">
        <v>-0.08</v>
      </c>
      <c r="G118" s="64"/>
      <c r="H118" s="55"/>
      <c r="I118" s="63"/>
      <c r="J118" s="56">
        <v>-0.08</v>
      </c>
      <c r="K118" s="64"/>
      <c r="L118" s="55"/>
      <c r="M118" s="60"/>
      <c r="N118" s="59"/>
      <c r="O118" s="148"/>
      <c r="Q118" s="279"/>
      <c r="R118" s="64"/>
      <c r="S118" s="280"/>
      <c r="T118" s="60"/>
      <c r="U118" s="244"/>
      <c r="V118" s="281"/>
      <c r="W118" s="185"/>
      <c r="X118" s="279"/>
      <c r="Y118" s="64"/>
      <c r="Z118" s="280"/>
      <c r="AA118" s="60"/>
      <c r="AB118" s="244"/>
      <c r="AC118" s="281"/>
      <c r="AD118" s="185"/>
      <c r="AE118" s="279"/>
      <c r="AF118" s="64"/>
      <c r="AG118" s="280"/>
      <c r="AH118" s="60"/>
      <c r="AI118" s="244"/>
      <c r="AJ118" s="281"/>
      <c r="AK118" s="185"/>
      <c r="AL118" s="279"/>
      <c r="AM118" s="64"/>
      <c r="AN118" s="280"/>
      <c r="AO118" s="60"/>
      <c r="AP118" s="244"/>
      <c r="AQ118" s="281"/>
      <c r="AR118" s="185"/>
      <c r="AS118" s="279"/>
      <c r="AT118" s="64"/>
      <c r="AU118" s="280"/>
      <c r="AV118" s="60"/>
      <c r="AW118" s="244"/>
      <c r="AX118" s="281"/>
      <c r="AY118" s="185"/>
    </row>
    <row r="119" spans="1:51" x14ac:dyDescent="0.3">
      <c r="A119" s="1"/>
      <c r="B119" s="193" t="s">
        <v>1</v>
      </c>
      <c r="C119" s="53"/>
      <c r="D119" s="53"/>
      <c r="E119" s="53"/>
      <c r="F119" s="57">
        <v>0.13</v>
      </c>
      <c r="G119" s="52"/>
      <c r="H119" s="55">
        <f>H117*F119</f>
        <v>16915.468960000002</v>
      </c>
      <c r="I119" s="51"/>
      <c r="J119" s="56">
        <v>0.13</v>
      </c>
      <c r="K119" s="51"/>
      <c r="L119" s="55">
        <f>L117*J119</f>
        <v>17651.159760000002</v>
      </c>
      <c r="M119" s="50"/>
      <c r="N119" s="54">
        <f>L119-H119</f>
        <v>735.69080000000031</v>
      </c>
      <c r="O119" s="221">
        <f t="shared" si="48"/>
        <v>4.349219059428313E-2</v>
      </c>
      <c r="Q119" s="279"/>
      <c r="R119" s="50"/>
      <c r="S119" s="280"/>
      <c r="T119" s="50"/>
      <c r="U119" s="244"/>
      <c r="V119" s="281"/>
      <c r="W119" s="185"/>
      <c r="X119" s="279"/>
      <c r="Y119" s="50"/>
      <c r="Z119" s="280"/>
      <c r="AA119" s="50"/>
      <c r="AB119" s="244"/>
      <c r="AC119" s="281"/>
      <c r="AD119" s="185"/>
      <c r="AE119" s="279"/>
      <c r="AF119" s="50"/>
      <c r="AG119" s="280"/>
      <c r="AH119" s="50"/>
      <c r="AI119" s="244"/>
      <c r="AJ119" s="281"/>
      <c r="AK119" s="185"/>
      <c r="AL119" s="279"/>
      <c r="AM119" s="50"/>
      <c r="AN119" s="280"/>
      <c r="AO119" s="50"/>
      <c r="AP119" s="244"/>
      <c r="AQ119" s="281"/>
      <c r="AR119" s="185"/>
      <c r="AS119" s="279"/>
      <c r="AT119" s="50"/>
      <c r="AU119" s="280"/>
      <c r="AV119" s="50"/>
      <c r="AW119" s="244"/>
      <c r="AX119" s="281"/>
      <c r="AY119" s="185"/>
    </row>
    <row r="120" spans="1:51" ht="15" thickBot="1" x14ac:dyDescent="0.35">
      <c r="A120" s="1"/>
      <c r="B120" s="347" t="s">
        <v>70</v>
      </c>
      <c r="C120" s="347"/>
      <c r="D120" s="347"/>
      <c r="E120" s="49"/>
      <c r="F120" s="48"/>
      <c r="G120" s="47"/>
      <c r="H120" s="46">
        <f>SUM(H117:H119)</f>
        <v>147034.46096000003</v>
      </c>
      <c r="I120" s="45"/>
      <c r="J120" s="45"/>
      <c r="K120" s="45"/>
      <c r="L120" s="46">
        <f>SUM(L117:L119)</f>
        <v>153429.31176000001</v>
      </c>
      <c r="M120" s="44"/>
      <c r="N120" s="43">
        <f>L120-H120</f>
        <v>6394.8507999999856</v>
      </c>
      <c r="O120" s="222">
        <f t="shared" si="48"/>
        <v>4.3492190594283012E-2</v>
      </c>
      <c r="Q120" s="60"/>
      <c r="R120" s="60"/>
      <c r="S120" s="258"/>
      <c r="T120" s="60"/>
      <c r="U120" s="244"/>
      <c r="V120" s="281"/>
      <c r="W120" s="185"/>
      <c r="X120" s="60"/>
      <c r="Y120" s="60"/>
      <c r="Z120" s="258"/>
      <c r="AA120" s="60"/>
      <c r="AB120" s="244"/>
      <c r="AC120" s="281"/>
      <c r="AD120" s="185"/>
      <c r="AE120" s="60"/>
      <c r="AF120" s="60"/>
      <c r="AG120" s="258"/>
      <c r="AH120" s="60"/>
      <c r="AI120" s="244"/>
      <c r="AJ120" s="281"/>
      <c r="AK120" s="185"/>
      <c r="AL120" s="60"/>
      <c r="AM120" s="60"/>
      <c r="AN120" s="258"/>
      <c r="AO120" s="60"/>
      <c r="AP120" s="244"/>
      <c r="AQ120" s="281"/>
      <c r="AR120" s="185"/>
      <c r="AS120" s="60"/>
      <c r="AT120" s="60"/>
      <c r="AU120" s="258"/>
      <c r="AV120" s="60"/>
      <c r="AW120" s="244"/>
      <c r="AX120" s="281"/>
      <c r="AY120" s="185"/>
    </row>
    <row r="121" spans="1:51" ht="15" thickBot="1" x14ac:dyDescent="0.35">
      <c r="A121" s="6"/>
      <c r="B121" s="18"/>
      <c r="C121" s="16"/>
      <c r="D121" s="17"/>
      <c r="E121" s="16"/>
      <c r="F121" s="42"/>
      <c r="G121" s="11"/>
      <c r="H121" s="40"/>
      <c r="I121" s="9"/>
      <c r="J121" s="42"/>
      <c r="K121" s="41"/>
      <c r="L121" s="40"/>
      <c r="M121" s="9"/>
      <c r="N121" s="39"/>
      <c r="O121" s="236"/>
      <c r="Q121" s="269"/>
      <c r="R121" s="284"/>
      <c r="S121" s="270"/>
      <c r="T121" s="274"/>
      <c r="U121" s="285"/>
      <c r="V121" s="300"/>
      <c r="W121" s="185"/>
      <c r="X121" s="269"/>
      <c r="Y121" s="284"/>
      <c r="Z121" s="270"/>
      <c r="AA121" s="274"/>
      <c r="AB121" s="285"/>
      <c r="AC121" s="300"/>
      <c r="AD121" s="185"/>
      <c r="AE121" s="269"/>
      <c r="AF121" s="284"/>
      <c r="AG121" s="270"/>
      <c r="AH121" s="274"/>
      <c r="AI121" s="285"/>
      <c r="AJ121" s="300"/>
      <c r="AK121" s="185"/>
      <c r="AL121" s="269"/>
      <c r="AM121" s="284"/>
      <c r="AN121" s="270"/>
      <c r="AO121" s="274"/>
      <c r="AP121" s="285"/>
      <c r="AQ121" s="300"/>
      <c r="AR121" s="185"/>
      <c r="AS121" s="269"/>
      <c r="AT121" s="284"/>
      <c r="AU121" s="270"/>
      <c r="AV121" s="274"/>
      <c r="AW121" s="285"/>
      <c r="AX121" s="300"/>
      <c r="AY121" s="185"/>
    </row>
    <row r="122" spans="1:51" x14ac:dyDescent="0.3">
      <c r="A122" s="6"/>
      <c r="B122" s="38" t="s">
        <v>2</v>
      </c>
      <c r="C122" s="24"/>
      <c r="D122" s="24"/>
      <c r="E122" s="24"/>
      <c r="F122" s="37"/>
      <c r="G122" s="29"/>
      <c r="H122" s="34">
        <f>SUM(H112:H113,H104,H105:H108)</f>
        <v>105449.99200000003</v>
      </c>
      <c r="I122" s="36"/>
      <c r="J122" s="35"/>
      <c r="K122" s="35"/>
      <c r="L122" s="34">
        <f>SUM(L112:L113,L104,L105:L108)</f>
        <v>111109.152</v>
      </c>
      <c r="M122" s="33"/>
      <c r="N122" s="32">
        <f>L122-H122</f>
        <v>5659.1599999999744</v>
      </c>
      <c r="O122" s="234">
        <f t="shared" ref="O122:O125" si="49">IF(OR(H122=0,L122=0),"",(N122/H122))</f>
        <v>5.3666765569787556E-2</v>
      </c>
      <c r="Q122" s="301"/>
      <c r="R122" s="301"/>
      <c r="S122" s="302"/>
      <c r="T122" s="33"/>
      <c r="U122" s="278"/>
      <c r="V122" s="245"/>
      <c r="W122" s="185"/>
      <c r="X122" s="301"/>
      <c r="Y122" s="301"/>
      <c r="Z122" s="302"/>
      <c r="AA122" s="33"/>
      <c r="AB122" s="278"/>
      <c r="AC122" s="245"/>
      <c r="AD122" s="185"/>
      <c r="AE122" s="301"/>
      <c r="AF122" s="301"/>
      <c r="AG122" s="302"/>
      <c r="AH122" s="33"/>
      <c r="AI122" s="278"/>
      <c r="AJ122" s="245"/>
      <c r="AK122" s="185"/>
      <c r="AL122" s="301"/>
      <c r="AM122" s="301"/>
      <c r="AN122" s="302"/>
      <c r="AO122" s="33"/>
      <c r="AP122" s="278"/>
      <c r="AQ122" s="245"/>
      <c r="AR122" s="185"/>
      <c r="AS122" s="301"/>
      <c r="AT122" s="301"/>
      <c r="AU122" s="302"/>
      <c r="AV122" s="33"/>
      <c r="AW122" s="278"/>
      <c r="AX122" s="245"/>
      <c r="AY122" s="185"/>
    </row>
    <row r="123" spans="1:51" s="172" customFormat="1" x14ac:dyDescent="0.3">
      <c r="A123" s="6"/>
      <c r="B123" s="193" t="s">
        <v>65</v>
      </c>
      <c r="C123" s="53"/>
      <c r="D123" s="53"/>
      <c r="E123" s="53"/>
      <c r="F123" s="56">
        <v>-0.08</v>
      </c>
      <c r="G123" s="64"/>
      <c r="H123" s="55"/>
      <c r="I123" s="63"/>
      <c r="J123" s="56">
        <v>-0.08</v>
      </c>
      <c r="K123" s="64"/>
      <c r="L123" s="55"/>
      <c r="M123" s="60"/>
      <c r="N123" s="59"/>
      <c r="O123" s="234"/>
      <c r="Q123" s="279"/>
      <c r="R123" s="64"/>
      <c r="S123" s="280"/>
      <c r="T123" s="60"/>
      <c r="U123" s="244"/>
      <c r="V123" s="281"/>
      <c r="W123" s="185"/>
      <c r="X123" s="279"/>
      <c r="Y123" s="64"/>
      <c r="Z123" s="280"/>
      <c r="AA123" s="60"/>
      <c r="AB123" s="244"/>
      <c r="AC123" s="281"/>
      <c r="AD123" s="185"/>
      <c r="AE123" s="279"/>
      <c r="AF123" s="64"/>
      <c r="AG123" s="280"/>
      <c r="AH123" s="60"/>
      <c r="AI123" s="244"/>
      <c r="AJ123" s="281"/>
      <c r="AK123" s="185"/>
      <c r="AL123" s="279"/>
      <c r="AM123" s="64"/>
      <c r="AN123" s="280"/>
      <c r="AO123" s="60"/>
      <c r="AP123" s="244"/>
      <c r="AQ123" s="281"/>
      <c r="AR123" s="185"/>
      <c r="AS123" s="279"/>
      <c r="AT123" s="64"/>
      <c r="AU123" s="280"/>
      <c r="AV123" s="60"/>
      <c r="AW123" s="244"/>
      <c r="AX123" s="281"/>
      <c r="AY123" s="185"/>
    </row>
    <row r="124" spans="1:51" x14ac:dyDescent="0.3">
      <c r="A124" s="6"/>
      <c r="B124" s="31" t="s">
        <v>1</v>
      </c>
      <c r="C124" s="24"/>
      <c r="D124" s="24"/>
      <c r="E124" s="24"/>
      <c r="F124" s="30">
        <v>0.13</v>
      </c>
      <c r="G124" s="29"/>
      <c r="H124" s="26">
        <f>H122*F124</f>
        <v>13708.498960000004</v>
      </c>
      <c r="I124" s="23"/>
      <c r="J124" s="28">
        <v>0.13</v>
      </c>
      <c r="K124" s="27"/>
      <c r="L124" s="26">
        <f>L122*J124</f>
        <v>14444.189760000001</v>
      </c>
      <c r="M124" s="22"/>
      <c r="N124" s="25">
        <f>L124-H124</f>
        <v>735.69079999999667</v>
      </c>
      <c r="O124" s="221">
        <f t="shared" si="49"/>
        <v>5.3666765569787549E-2</v>
      </c>
      <c r="Q124" s="303"/>
      <c r="R124" s="304"/>
      <c r="S124" s="305"/>
      <c r="T124" s="22"/>
      <c r="U124" s="244"/>
      <c r="V124" s="281"/>
      <c r="W124" s="185"/>
      <c r="X124" s="303"/>
      <c r="Y124" s="304"/>
      <c r="Z124" s="305"/>
      <c r="AA124" s="22"/>
      <c r="AB124" s="244"/>
      <c r="AC124" s="281"/>
      <c r="AD124" s="185"/>
      <c r="AE124" s="303"/>
      <c r="AF124" s="304"/>
      <c r="AG124" s="305"/>
      <c r="AH124" s="22"/>
      <c r="AI124" s="244"/>
      <c r="AJ124" s="281"/>
      <c r="AK124" s="185"/>
      <c r="AL124" s="303"/>
      <c r="AM124" s="304"/>
      <c r="AN124" s="305"/>
      <c r="AO124" s="22"/>
      <c r="AP124" s="244"/>
      <c r="AQ124" s="281"/>
      <c r="AR124" s="185"/>
      <c r="AS124" s="303"/>
      <c r="AT124" s="304"/>
      <c r="AU124" s="305"/>
      <c r="AV124" s="22"/>
      <c r="AW124" s="244"/>
      <c r="AX124" s="281"/>
      <c r="AY124" s="185"/>
    </row>
    <row r="125" spans="1:51" ht="15" thickBot="1" x14ac:dyDescent="0.35">
      <c r="A125" s="6"/>
      <c r="B125" s="347" t="s">
        <v>71</v>
      </c>
      <c r="C125" s="347"/>
      <c r="D125" s="347"/>
      <c r="E125" s="49"/>
      <c r="F125" s="48"/>
      <c r="G125" s="47"/>
      <c r="H125" s="46">
        <f>SUM(H122:H124)</f>
        <v>119158.49096000002</v>
      </c>
      <c r="I125" s="45"/>
      <c r="J125" s="45"/>
      <c r="K125" s="45"/>
      <c r="L125" s="46">
        <f>SUM(L122:L124)</f>
        <v>125553.34176000001</v>
      </c>
      <c r="M125" s="44"/>
      <c r="N125" s="43">
        <f>L125-H125</f>
        <v>6394.8507999999856</v>
      </c>
      <c r="O125" s="222">
        <f t="shared" si="49"/>
        <v>5.3666765569787681E-2</v>
      </c>
      <c r="Q125" s="60"/>
      <c r="R125" s="60"/>
      <c r="S125" s="258"/>
      <c r="T125" s="60"/>
      <c r="U125" s="244"/>
      <c r="V125" s="281"/>
      <c r="W125" s="185"/>
      <c r="X125" s="60"/>
      <c r="Y125" s="60"/>
      <c r="Z125" s="258"/>
      <c r="AA125" s="60"/>
      <c r="AB125" s="244"/>
      <c r="AC125" s="281"/>
      <c r="AD125" s="185"/>
      <c r="AE125" s="60"/>
      <c r="AF125" s="60"/>
      <c r="AG125" s="258"/>
      <c r="AH125" s="60"/>
      <c r="AI125" s="244"/>
      <c r="AJ125" s="281"/>
      <c r="AK125" s="185"/>
      <c r="AL125" s="60"/>
      <c r="AM125" s="60"/>
      <c r="AN125" s="258"/>
      <c r="AO125" s="60"/>
      <c r="AP125" s="244"/>
      <c r="AQ125" s="281"/>
      <c r="AR125" s="185"/>
      <c r="AS125" s="60"/>
      <c r="AT125" s="60"/>
      <c r="AU125" s="258"/>
      <c r="AV125" s="60"/>
      <c r="AW125" s="244"/>
      <c r="AX125" s="281"/>
      <c r="AY125" s="185"/>
    </row>
    <row r="126" spans="1:51" ht="15" thickBot="1" x14ac:dyDescent="0.35">
      <c r="A126" s="6"/>
      <c r="B126" s="18"/>
      <c r="C126" s="16"/>
      <c r="D126" s="17"/>
      <c r="E126" s="16"/>
      <c r="F126" s="12"/>
      <c r="G126" s="15"/>
      <c r="H126" s="14"/>
      <c r="I126" s="13"/>
      <c r="J126" s="12"/>
      <c r="K126" s="11"/>
      <c r="L126" s="10"/>
      <c r="M126" s="9"/>
      <c r="N126" s="8"/>
      <c r="O126" s="7"/>
      <c r="Q126" s="269"/>
      <c r="R126" s="284"/>
      <c r="S126" s="270"/>
      <c r="T126" s="274"/>
      <c r="U126" s="285"/>
      <c r="V126" s="276"/>
      <c r="W126" s="185"/>
      <c r="X126" s="269"/>
      <c r="Y126" s="284"/>
      <c r="Z126" s="270"/>
      <c r="AA126" s="274"/>
      <c r="AB126" s="285"/>
      <c r="AC126" s="276"/>
      <c r="AD126" s="185"/>
      <c r="AE126" s="269"/>
      <c r="AF126" s="284"/>
      <c r="AG126" s="270"/>
      <c r="AH126" s="274"/>
      <c r="AI126" s="285"/>
      <c r="AJ126" s="276"/>
      <c r="AK126" s="185"/>
      <c r="AL126" s="269"/>
      <c r="AM126" s="284"/>
      <c r="AN126" s="270"/>
      <c r="AO126" s="274"/>
      <c r="AP126" s="285"/>
      <c r="AQ126" s="276"/>
      <c r="AR126" s="185"/>
      <c r="AS126" s="269"/>
      <c r="AT126" s="284"/>
      <c r="AU126" s="270"/>
      <c r="AV126" s="274"/>
      <c r="AW126" s="285"/>
      <c r="AX126" s="276"/>
      <c r="AY126" s="185"/>
    </row>
    <row r="127" spans="1:51" x14ac:dyDescent="0.3">
      <c r="A127" s="1"/>
      <c r="B127" s="1"/>
      <c r="C127" s="1"/>
      <c r="D127" s="1"/>
      <c r="E127" s="1"/>
      <c r="F127" s="1"/>
      <c r="G127" s="1"/>
      <c r="H127" s="5"/>
      <c r="I127" s="1"/>
      <c r="J127" s="1"/>
      <c r="K127" s="1"/>
      <c r="L127" s="5"/>
      <c r="M127" s="1"/>
      <c r="N127" s="1"/>
      <c r="O127" s="1"/>
      <c r="Q127" s="186"/>
      <c r="R127" s="186"/>
      <c r="S127" s="187"/>
      <c r="T127" s="186"/>
      <c r="U127" s="186"/>
      <c r="V127" s="186"/>
      <c r="W127" s="185"/>
      <c r="X127" s="186"/>
      <c r="Y127" s="186"/>
      <c r="Z127" s="187"/>
      <c r="AA127" s="186"/>
      <c r="AB127" s="186"/>
      <c r="AC127" s="186"/>
      <c r="AD127" s="185"/>
      <c r="AE127" s="186"/>
      <c r="AF127" s="186"/>
      <c r="AG127" s="187"/>
      <c r="AH127" s="186"/>
      <c r="AI127" s="186"/>
      <c r="AJ127" s="186"/>
      <c r="AK127" s="185"/>
      <c r="AL127" s="186"/>
      <c r="AM127" s="186"/>
      <c r="AN127" s="187"/>
      <c r="AO127" s="186"/>
      <c r="AP127" s="186"/>
      <c r="AQ127" s="186"/>
      <c r="AR127" s="185"/>
      <c r="AS127" s="186"/>
      <c r="AT127" s="186"/>
      <c r="AU127" s="187"/>
      <c r="AV127" s="186"/>
      <c r="AW127" s="186"/>
      <c r="AX127" s="186"/>
      <c r="AY127" s="185"/>
    </row>
    <row r="128" spans="1:51" x14ac:dyDescent="0.3">
      <c r="A128" s="1"/>
      <c r="B128" s="4" t="s">
        <v>0</v>
      </c>
      <c r="C128" s="1"/>
      <c r="D128" s="1"/>
      <c r="E128" s="1"/>
      <c r="F128" s="3">
        <v>3.7600000000000001E-2</v>
      </c>
      <c r="G128" s="1"/>
      <c r="H128" s="1"/>
      <c r="I128" s="1"/>
      <c r="J128" s="3">
        <v>3.7600000000000001E-2</v>
      </c>
      <c r="K128" s="1"/>
      <c r="L128" s="1"/>
      <c r="M128" s="1"/>
      <c r="N128" s="1"/>
      <c r="O128" s="1"/>
      <c r="Q128" s="286"/>
      <c r="R128" s="186"/>
      <c r="S128" s="186"/>
      <c r="T128" s="186"/>
      <c r="U128" s="186"/>
      <c r="V128" s="186"/>
      <c r="W128" s="185"/>
      <c r="X128" s="287"/>
      <c r="Y128" s="186"/>
      <c r="Z128" s="186"/>
      <c r="AA128" s="186"/>
      <c r="AB128" s="186"/>
      <c r="AC128" s="186"/>
      <c r="AD128" s="185"/>
      <c r="AE128" s="287"/>
      <c r="AF128" s="186"/>
      <c r="AG128" s="186"/>
      <c r="AH128" s="186"/>
      <c r="AI128" s="186"/>
      <c r="AJ128" s="186"/>
      <c r="AK128" s="185"/>
      <c r="AL128" s="287"/>
      <c r="AM128" s="186"/>
      <c r="AN128" s="186"/>
      <c r="AO128" s="186"/>
      <c r="AP128" s="186"/>
      <c r="AQ128" s="186"/>
      <c r="AR128" s="185"/>
      <c r="AS128" s="287"/>
      <c r="AT128" s="186"/>
      <c r="AU128" s="186"/>
      <c r="AV128" s="186"/>
      <c r="AW128" s="186"/>
      <c r="AX128" s="186"/>
      <c r="AY128" s="185"/>
    </row>
    <row r="129" spans="1:5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</row>
    <row r="130" spans="1:51" s="172" customFormat="1" x14ac:dyDescent="0.3">
      <c r="A130" s="1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</row>
    <row r="131" spans="1:51" s="172" customFormat="1" x14ac:dyDescent="0.3">
      <c r="A131" s="1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</row>
    <row r="132" spans="1:51" s="172" customFormat="1" x14ac:dyDescent="0.3">
      <c r="A132" s="1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</row>
    <row r="133" spans="1:51" s="172" customFormat="1" x14ac:dyDescent="0.3">
      <c r="A133" s="1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</row>
    <row r="134" spans="1:51" s="172" customFormat="1" x14ac:dyDescent="0.3">
      <c r="A134" s="1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</row>
    <row r="135" spans="1:51" s="172" customFormat="1" x14ac:dyDescent="0.3">
      <c r="A135" s="1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</row>
    <row r="136" spans="1:51" s="172" customFormat="1" x14ac:dyDescent="0.3">
      <c r="A136" s="1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51" s="172" customFormat="1" x14ac:dyDescent="0.3">
      <c r="A137" s="1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51" s="172" customFormat="1" x14ac:dyDescent="0.3">
      <c r="A138" s="1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51" s="172" customFormat="1" x14ac:dyDescent="0.3">
      <c r="A139" s="1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51" s="172" customFormat="1" x14ac:dyDescent="0.3">
      <c r="A140" s="1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51" s="172" customFormat="1" x14ac:dyDescent="0.3">
      <c r="A141" s="1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51" s="172" customFormat="1" x14ac:dyDescent="0.3">
      <c r="A142" s="1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51" s="172" customFormat="1" x14ac:dyDescent="0.3">
      <c r="A143" s="1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51" s="172" customFormat="1" x14ac:dyDescent="0.3">
      <c r="A144" s="1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172" customFormat="1" x14ac:dyDescent="0.3">
      <c r="A145" s="1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172" customFormat="1" x14ac:dyDescent="0.3">
      <c r="A146" s="1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172" customFormat="1" x14ac:dyDescent="0.3">
      <c r="A147" s="1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172" customFormat="1" x14ac:dyDescent="0.3">
      <c r="A148" s="1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172" customFormat="1" x14ac:dyDescent="0.3">
      <c r="A149" s="1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172" customFormat="1" x14ac:dyDescent="0.3">
      <c r="A150" s="1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172" customFormat="1" x14ac:dyDescent="0.3">
      <c r="A151" s="1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172" customFormat="1" x14ac:dyDescent="0.3">
      <c r="A152" s="1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172" customFormat="1" x14ac:dyDescent="0.3">
      <c r="A153" s="1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172" customFormat="1" x14ac:dyDescent="0.3">
      <c r="A154" s="1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172" customFormat="1" x14ac:dyDescent="0.3">
      <c r="A155" s="1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172" customFormat="1" x14ac:dyDescent="0.3">
      <c r="A156" s="1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172" customFormat="1" x14ac:dyDescent="0.3">
      <c r="A157" s="1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172" customFormat="1" x14ac:dyDescent="0.3">
      <c r="A158" s="1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172" customFormat="1" x14ac:dyDescent="0.3">
      <c r="A159" s="1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172" customFormat="1" x14ac:dyDescent="0.3">
      <c r="A160" s="1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72" customFormat="1" x14ac:dyDescent="0.3">
      <c r="A161" s="1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72" customFormat="1" x14ac:dyDescent="0.3">
      <c r="A162" s="1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72" customFormat="1" x14ac:dyDescent="0.3">
      <c r="A163" s="1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72" customFormat="1" x14ac:dyDescent="0.3">
      <c r="A164" s="1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72" customFormat="1" x14ac:dyDescent="0.3">
      <c r="A165" s="1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72" customFormat="1" x14ac:dyDescent="0.3">
      <c r="A166" s="1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72" customFormat="1" x14ac:dyDescent="0.3">
      <c r="A167" s="1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72" customFormat="1" x14ac:dyDescent="0.3">
      <c r="A168" s="1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72" customFormat="1" x14ac:dyDescent="0.3">
      <c r="A169" s="1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72" customFormat="1" x14ac:dyDescent="0.3">
      <c r="A170" s="1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72" customFormat="1" x14ac:dyDescent="0.3">
      <c r="A171" s="1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72" customFormat="1" x14ac:dyDescent="0.3">
      <c r="A172" s="1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72" customFormat="1" x14ac:dyDescent="0.3">
      <c r="A173" s="1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72" customFormat="1" x14ac:dyDescent="0.3">
      <c r="A174" s="1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72" customFormat="1" x14ac:dyDescent="0.3">
      <c r="A175" s="1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72" customFormat="1" x14ac:dyDescent="0.3">
      <c r="A176" s="1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72" customFormat="1" x14ac:dyDescent="0.3">
      <c r="A177" s="1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72" customFormat="1" x14ac:dyDescent="0.3">
      <c r="A178" s="1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72" customFormat="1" x14ac:dyDescent="0.3">
      <c r="A179" s="1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72" customFormat="1" x14ac:dyDescent="0.3">
      <c r="A180" s="1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72" customFormat="1" x14ac:dyDescent="0.3">
      <c r="A181" s="1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72" customFormat="1" x14ac:dyDescent="0.3">
      <c r="A182" s="1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72" customFormat="1" x14ac:dyDescent="0.3">
      <c r="A183" s="1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72" customFormat="1" x14ac:dyDescent="0.3">
      <c r="A184" s="1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72" customFormat="1" x14ac:dyDescent="0.3">
      <c r="A185" s="1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72" customFormat="1" x14ac:dyDescent="0.3">
      <c r="A186" s="1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72" customFormat="1" x14ac:dyDescent="0.3">
      <c r="A187" s="1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72" customFormat="1" x14ac:dyDescent="0.3">
      <c r="A188" s="1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72" customFormat="1" x14ac:dyDescent="0.3">
      <c r="A189" s="1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72" customFormat="1" x14ac:dyDescent="0.3">
      <c r="A190" s="1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72" customFormat="1" x14ac:dyDescent="0.3">
      <c r="A191" s="1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72" customFormat="1" x14ac:dyDescent="0.3">
      <c r="A192" s="1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72" customFormat="1" x14ac:dyDescent="0.3">
      <c r="A193" s="1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72" customFormat="1" x14ac:dyDescent="0.3">
      <c r="A194" s="1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72" customFormat="1" x14ac:dyDescent="0.3">
      <c r="A195" s="1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72" customFormat="1" x14ac:dyDescent="0.3">
      <c r="A196" s="1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72" customFormat="1" x14ac:dyDescent="0.3">
      <c r="A197" s="1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72" customFormat="1" x14ac:dyDescent="0.3">
      <c r="A198" s="1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72" customFormat="1" x14ac:dyDescent="0.3">
      <c r="A199" s="1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72" customFormat="1" x14ac:dyDescent="0.3">
      <c r="A200" s="1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72" customFormat="1" x14ac:dyDescent="0.3">
      <c r="A201" s="1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72" customFormat="1" x14ac:dyDescent="0.3">
      <c r="A202" s="1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72" customFormat="1" x14ac:dyDescent="0.3">
      <c r="A203" s="1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72" customFormat="1" x14ac:dyDescent="0.3">
      <c r="A204" s="1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72" customFormat="1" x14ac:dyDescent="0.3">
      <c r="A205" s="1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72" customFormat="1" x14ac:dyDescent="0.3">
      <c r="A206" s="1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72" customFormat="1" x14ac:dyDescent="0.3">
      <c r="A207" s="1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72" customFormat="1" x14ac:dyDescent="0.3">
      <c r="A208" s="1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72" customFormat="1" x14ac:dyDescent="0.3">
      <c r="A209" s="1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72" customFormat="1" x14ac:dyDescent="0.3">
      <c r="A210" s="1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72" customFormat="1" x14ac:dyDescent="0.3">
      <c r="A211" s="1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72" customFormat="1" x14ac:dyDescent="0.3">
      <c r="A212" s="1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72" customFormat="1" x14ac:dyDescent="0.3">
      <c r="A213" s="1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72" customFormat="1" x14ac:dyDescent="0.3">
      <c r="A214" s="1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72" customFormat="1" x14ac:dyDescent="0.3">
      <c r="A215" s="1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72" customFormat="1" x14ac:dyDescent="0.3">
      <c r="A216" s="1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72" customFormat="1" x14ac:dyDescent="0.3">
      <c r="A217" s="1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72" customFormat="1" x14ac:dyDescent="0.3">
      <c r="A218" s="1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72" customFormat="1" x14ac:dyDescent="0.3">
      <c r="A219" s="1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72" customFormat="1" x14ac:dyDescent="0.3">
      <c r="A220" s="1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72" customFormat="1" x14ac:dyDescent="0.3">
      <c r="A221" s="1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72" customFormat="1" x14ac:dyDescent="0.3">
      <c r="A222" s="1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72" customFormat="1" x14ac:dyDescent="0.3">
      <c r="A223" s="1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72" customFormat="1" x14ac:dyDescent="0.3">
      <c r="A224" s="1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72" customFormat="1" x14ac:dyDescent="0.3">
      <c r="A225" s="1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72" customFormat="1" x14ac:dyDescent="0.3">
      <c r="A226" s="1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72" customFormat="1" x14ac:dyDescent="0.3">
      <c r="A227" s="1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72" customFormat="1" x14ac:dyDescent="0.3">
      <c r="A228" s="1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72" customFormat="1" x14ac:dyDescent="0.3">
      <c r="A229" s="1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72" customFormat="1" x14ac:dyDescent="0.3">
      <c r="A230" s="1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72" customFormat="1" x14ac:dyDescent="0.3">
      <c r="A231" s="1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72" customFormat="1" x14ac:dyDescent="0.3">
      <c r="A232" s="1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72" customFormat="1" x14ac:dyDescent="0.3">
      <c r="A233" s="1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72" customFormat="1" x14ac:dyDescent="0.3">
      <c r="A234" s="1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72" customFormat="1" x14ac:dyDescent="0.3">
      <c r="A235" s="1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172" customFormat="1" x14ac:dyDescent="0.3">
      <c r="A236" s="1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172" customFormat="1" x14ac:dyDescent="0.3">
      <c r="A237" s="1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172" customFormat="1" x14ac:dyDescent="0.3">
      <c r="A238" s="1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172" customFormat="1" x14ac:dyDescent="0.3">
      <c r="A239" s="1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172" customFormat="1" x14ac:dyDescent="0.3">
      <c r="A240" s="1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172" customFormat="1" x14ac:dyDescent="0.3">
      <c r="A241" s="1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172" customFormat="1" x14ac:dyDescent="0.3">
      <c r="A242" s="1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172" customFormat="1" x14ac:dyDescent="0.3">
      <c r="A243" s="1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172" customFormat="1" x14ac:dyDescent="0.3">
      <c r="A244" s="1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172" customFormat="1" x14ac:dyDescent="0.3">
      <c r="A245" s="1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172" customFormat="1" x14ac:dyDescent="0.3">
      <c r="A246" s="1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172" customFormat="1" x14ac:dyDescent="0.3">
      <c r="A247" s="1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172" customFormat="1" x14ac:dyDescent="0.3">
      <c r="A248" s="1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172" customFormat="1" x14ac:dyDescent="0.3">
      <c r="A249" s="1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172" customFormat="1" x14ac:dyDescent="0.3">
      <c r="A250" s="1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172" customFormat="1" x14ac:dyDescent="0.3">
      <c r="A251" s="1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172" customFormat="1" x14ac:dyDescent="0.3">
      <c r="A252" s="1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172" customFormat="1" x14ac:dyDescent="0.3">
      <c r="A253" s="1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172" customFormat="1" x14ac:dyDescent="0.3">
      <c r="A254" s="1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172" customFormat="1" x14ac:dyDescent="0.3">
      <c r="A255" s="1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172" customFormat="1" x14ac:dyDescent="0.3">
      <c r="A256" s="1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172" customFormat="1" x14ac:dyDescent="0.3">
      <c r="A257" s="1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172" customFormat="1" x14ac:dyDescent="0.3">
      <c r="A258" s="1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172" customFormat="1" x14ac:dyDescent="0.3">
      <c r="A259" s="1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172" customFormat="1" x14ac:dyDescent="0.3">
      <c r="A260" s="1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172" customFormat="1" x14ac:dyDescent="0.3">
      <c r="A261" s="1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172" customFormat="1" x14ac:dyDescent="0.3">
      <c r="A262" s="1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172" customFormat="1" x14ac:dyDescent="0.3">
      <c r="A263" s="1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172" customFormat="1" x14ac:dyDescent="0.3">
      <c r="A264" s="1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172" customFormat="1" x14ac:dyDescent="0.3">
      <c r="A265" s="1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172" customFormat="1" x14ac:dyDescent="0.3">
      <c r="A266" s="1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172" customFormat="1" x14ac:dyDescent="0.3">
      <c r="A267" s="1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172" customFormat="1" x14ac:dyDescent="0.3">
      <c r="A268" s="1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172" customFormat="1" x14ac:dyDescent="0.3">
      <c r="A269" s="1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172" customFormat="1" x14ac:dyDescent="0.3">
      <c r="A270" s="1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172" customFormat="1" x14ac:dyDescent="0.3">
      <c r="A271" s="1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172" customFormat="1" x14ac:dyDescent="0.3">
      <c r="A272" s="1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172" customFormat="1" x14ac:dyDescent="0.3">
      <c r="A273" s="1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172" customFormat="1" x14ac:dyDescent="0.3">
      <c r="A274" s="1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172" customFormat="1" x14ac:dyDescent="0.3">
      <c r="A275" s="1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172" customFormat="1" x14ac:dyDescent="0.3">
      <c r="A276" s="1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172" customFormat="1" x14ac:dyDescent="0.3">
      <c r="A277" s="1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172" customFormat="1" x14ac:dyDescent="0.3">
      <c r="A278" s="1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172" customFormat="1" x14ac:dyDescent="0.3">
      <c r="A279" s="1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172" customFormat="1" x14ac:dyDescent="0.3">
      <c r="A280" s="1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172" customFormat="1" x14ac:dyDescent="0.3">
      <c r="A281" s="1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172" customFormat="1" x14ac:dyDescent="0.3">
      <c r="A282" s="1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172" customFormat="1" x14ac:dyDescent="0.3">
      <c r="A283" s="1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172" customFormat="1" x14ac:dyDescent="0.3">
      <c r="A284" s="1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172" customFormat="1" x14ac:dyDescent="0.3">
      <c r="A285" s="1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172" customFormat="1" x14ac:dyDescent="0.3">
      <c r="A286" s="1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172" customFormat="1" x14ac:dyDescent="0.3">
      <c r="A287" s="1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172" customFormat="1" x14ac:dyDescent="0.3">
      <c r="A288" s="1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172" customFormat="1" x14ac:dyDescent="0.3">
      <c r="A289" s="1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172" customFormat="1" x14ac:dyDescent="0.3">
      <c r="A290" s="1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172" customFormat="1" x14ac:dyDescent="0.3">
      <c r="A291" s="1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172" customFormat="1" x14ac:dyDescent="0.3">
      <c r="A292" s="1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172" customFormat="1" x14ac:dyDescent="0.3">
      <c r="A293" s="1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172" customFormat="1" x14ac:dyDescent="0.3">
      <c r="A294" s="1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172" customFormat="1" x14ac:dyDescent="0.3">
      <c r="A295" s="1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172" customFormat="1" x14ac:dyDescent="0.3">
      <c r="A296" s="1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172" customFormat="1" x14ac:dyDescent="0.3">
      <c r="A297" s="1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172" customFormat="1" x14ac:dyDescent="0.3">
      <c r="A298" s="1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172" customFormat="1" x14ac:dyDescent="0.3">
      <c r="A299" s="1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172" customFormat="1" x14ac:dyDescent="0.3">
      <c r="A300" s="1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172" customFormat="1" x14ac:dyDescent="0.3">
      <c r="A301" s="1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172" customFormat="1" x14ac:dyDescent="0.3">
      <c r="A302" s="1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172" customFormat="1" x14ac:dyDescent="0.3">
      <c r="A303" s="1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172" customFormat="1" x14ac:dyDescent="0.3">
      <c r="A304" s="1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172" customFormat="1" x14ac:dyDescent="0.3">
      <c r="A305" s="1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172" customFormat="1" x14ac:dyDescent="0.3">
      <c r="A306" s="1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172" customFormat="1" x14ac:dyDescent="0.3">
      <c r="A307" s="1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172" customFormat="1" x14ac:dyDescent="0.3">
      <c r="A308" s="1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172" customFormat="1" x14ac:dyDescent="0.3">
      <c r="A309" s="1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172" customFormat="1" x14ac:dyDescent="0.3">
      <c r="A310" s="1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172" customFormat="1" x14ac:dyDescent="0.3">
      <c r="A311" s="1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172" customFormat="1" x14ac:dyDescent="0.3">
      <c r="A312" s="1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172" customFormat="1" x14ac:dyDescent="0.3">
      <c r="A313" s="1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172" customFormat="1" x14ac:dyDescent="0.3">
      <c r="A314" s="1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172" customFormat="1" x14ac:dyDescent="0.3">
      <c r="A315" s="1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172" customFormat="1" x14ac:dyDescent="0.3">
      <c r="A316" s="1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172" customFormat="1" x14ac:dyDescent="0.3">
      <c r="A317" s="1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172" customFormat="1" x14ac:dyDescent="0.3">
      <c r="A318" s="1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172" customFormat="1" x14ac:dyDescent="0.3">
      <c r="A319" s="1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172" customFormat="1" x14ac:dyDescent="0.3">
      <c r="A320" s="1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172" customFormat="1" x14ac:dyDescent="0.3">
      <c r="A321" s="1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172" customFormat="1" x14ac:dyDescent="0.3">
      <c r="A322" s="1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172" customFormat="1" x14ac:dyDescent="0.3">
      <c r="A323" s="1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172" customFormat="1" x14ac:dyDescent="0.3">
      <c r="A324" s="1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172" customFormat="1" x14ac:dyDescent="0.3">
      <c r="A325" s="1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172" customFormat="1" x14ac:dyDescent="0.3">
      <c r="A326" s="1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172" customFormat="1" x14ac:dyDescent="0.3">
      <c r="A327" s="1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172" customFormat="1" x14ac:dyDescent="0.3">
      <c r="A328" s="1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172" customFormat="1" x14ac:dyDescent="0.3">
      <c r="A329" s="1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172" customFormat="1" x14ac:dyDescent="0.3">
      <c r="A330" s="1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172" customFormat="1" x14ac:dyDescent="0.3">
      <c r="A331" s="1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172" customFormat="1" x14ac:dyDescent="0.3">
      <c r="A332" s="1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172" customFormat="1" x14ac:dyDescent="0.3">
      <c r="A333" s="1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172" customFormat="1" x14ac:dyDescent="0.3">
      <c r="A334" s="1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172" customFormat="1" x14ac:dyDescent="0.3">
      <c r="A335" s="1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172" customFormat="1" x14ac:dyDescent="0.3">
      <c r="A336" s="1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172" customFormat="1" x14ac:dyDescent="0.3">
      <c r="A337" s="1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172" customFormat="1" x14ac:dyDescent="0.3">
      <c r="A338" s="1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172" customFormat="1" x14ac:dyDescent="0.3">
      <c r="A339" s="1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172" customFormat="1" x14ac:dyDescent="0.3">
      <c r="A340" s="1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x14ac:dyDescent="0.3">
      <c r="A341" s="1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x14ac:dyDescent="0.3">
      <c r="A342" s="181"/>
    </row>
    <row r="343" spans="1:15" x14ac:dyDescent="0.3">
      <c r="A343" s="181"/>
    </row>
    <row r="344" spans="1:15" x14ac:dyDescent="0.3">
      <c r="A344" s="181"/>
    </row>
    <row r="345" spans="1:15" x14ac:dyDescent="0.3">
      <c r="A345" s="181"/>
    </row>
    <row r="346" spans="1:15" x14ac:dyDescent="0.3">
      <c r="A346" s="181"/>
    </row>
    <row r="347" spans="1:15" x14ac:dyDescent="0.3">
      <c r="A347" s="181"/>
    </row>
    <row r="348" spans="1:15" x14ac:dyDescent="0.3">
      <c r="A348" s="181"/>
    </row>
    <row r="349" spans="1:15" x14ac:dyDescent="0.3">
      <c r="A349" s="181"/>
    </row>
    <row r="350" spans="1:15" x14ac:dyDescent="0.3">
      <c r="A350" s="181"/>
    </row>
    <row r="351" spans="1:15" x14ac:dyDescent="0.3">
      <c r="A351" s="181"/>
    </row>
    <row r="352" spans="1:15" x14ac:dyDescent="0.3">
      <c r="A352" s="181"/>
    </row>
    <row r="353" spans="1:1" x14ac:dyDescent="0.3">
      <c r="A353" s="181"/>
    </row>
    <row r="354" spans="1:1" x14ac:dyDescent="0.3">
      <c r="A354" s="181"/>
    </row>
    <row r="355" spans="1:1" x14ac:dyDescent="0.3">
      <c r="A355" s="181"/>
    </row>
    <row r="356" spans="1:1" x14ac:dyDescent="0.3">
      <c r="A356" s="181"/>
    </row>
    <row r="357" spans="1:1" x14ac:dyDescent="0.3">
      <c r="A357" s="181"/>
    </row>
    <row r="358" spans="1:1" x14ac:dyDescent="0.3">
      <c r="A358" s="181"/>
    </row>
    <row r="359" spans="1:1" x14ac:dyDescent="0.3">
      <c r="A359" s="181"/>
    </row>
    <row r="360" spans="1:1" x14ac:dyDescent="0.3">
      <c r="A360" s="181"/>
    </row>
    <row r="361" spans="1:1" x14ac:dyDescent="0.3">
      <c r="A361" s="181"/>
    </row>
    <row r="362" spans="1:1" x14ac:dyDescent="0.3">
      <c r="A362" s="181"/>
    </row>
    <row r="363" spans="1:1" x14ac:dyDescent="0.3">
      <c r="A363" s="181"/>
    </row>
    <row r="364" spans="1:1" x14ac:dyDescent="0.3">
      <c r="A364" s="181"/>
    </row>
    <row r="365" spans="1:1" x14ac:dyDescent="0.3">
      <c r="A365" s="181"/>
    </row>
    <row r="366" spans="1:1" x14ac:dyDescent="0.3">
      <c r="A366" s="181"/>
    </row>
    <row r="367" spans="1:1" x14ac:dyDescent="0.3">
      <c r="A367" s="181"/>
    </row>
    <row r="368" spans="1:1" x14ac:dyDescent="0.3">
      <c r="A368" s="181"/>
    </row>
    <row r="369" spans="1:1" x14ac:dyDescent="0.3">
      <c r="A369" s="181"/>
    </row>
    <row r="370" spans="1:1" x14ac:dyDescent="0.3">
      <c r="A370" s="181"/>
    </row>
    <row r="371" spans="1:1" x14ac:dyDescent="0.3">
      <c r="A371" s="181"/>
    </row>
    <row r="372" spans="1:1" x14ac:dyDescent="0.3">
      <c r="A372" s="181"/>
    </row>
    <row r="373" spans="1:1" x14ac:dyDescent="0.3">
      <c r="A373" s="181"/>
    </row>
    <row r="374" spans="1:1" x14ac:dyDescent="0.3">
      <c r="A374" s="181"/>
    </row>
    <row r="375" spans="1:1" x14ac:dyDescent="0.3">
      <c r="A375" s="181"/>
    </row>
    <row r="376" spans="1:1" x14ac:dyDescent="0.3">
      <c r="A376" s="181"/>
    </row>
    <row r="377" spans="1:1" x14ac:dyDescent="0.3">
      <c r="A377" s="181"/>
    </row>
    <row r="378" spans="1:1" x14ac:dyDescent="0.3">
      <c r="A378" s="181"/>
    </row>
    <row r="379" spans="1:1" x14ac:dyDescent="0.3">
      <c r="A379" s="181"/>
    </row>
    <row r="380" spans="1:1" x14ac:dyDescent="0.3">
      <c r="A380" s="181"/>
    </row>
    <row r="381" spans="1:1" x14ac:dyDescent="0.3">
      <c r="A381" s="181"/>
    </row>
    <row r="382" spans="1:1" x14ac:dyDescent="0.3">
      <c r="A382" s="181"/>
    </row>
    <row r="383" spans="1:1" x14ac:dyDescent="0.3">
      <c r="A383" s="181"/>
    </row>
    <row r="384" spans="1:1" x14ac:dyDescent="0.3">
      <c r="A384" s="181"/>
    </row>
    <row r="385" spans="1:1" x14ac:dyDescent="0.3">
      <c r="A385" s="181"/>
    </row>
    <row r="386" spans="1:1" x14ac:dyDescent="0.3">
      <c r="A386" s="181"/>
    </row>
    <row r="387" spans="1:1" x14ac:dyDescent="0.3">
      <c r="A387" s="181"/>
    </row>
    <row r="388" spans="1:1" x14ac:dyDescent="0.3">
      <c r="A388" s="181"/>
    </row>
    <row r="389" spans="1:1" x14ac:dyDescent="0.3">
      <c r="A389" s="181"/>
    </row>
    <row r="390" spans="1:1" x14ac:dyDescent="0.3">
      <c r="A390" s="181"/>
    </row>
    <row r="391" spans="1:1" x14ac:dyDescent="0.3">
      <c r="A391" s="181"/>
    </row>
    <row r="392" spans="1:1" x14ac:dyDescent="0.3">
      <c r="A392" s="181"/>
    </row>
    <row r="393" spans="1:1" x14ac:dyDescent="0.3">
      <c r="A393" s="181"/>
    </row>
    <row r="394" spans="1:1" x14ac:dyDescent="0.3">
      <c r="A394" s="181"/>
    </row>
    <row r="395" spans="1:1" x14ac:dyDescent="0.3">
      <c r="A395" s="181"/>
    </row>
    <row r="396" spans="1:1" x14ac:dyDescent="0.3">
      <c r="A396" s="181"/>
    </row>
    <row r="397" spans="1:1" x14ac:dyDescent="0.3">
      <c r="A397" s="181"/>
    </row>
    <row r="398" spans="1:1" x14ac:dyDescent="0.3">
      <c r="A398" s="181"/>
    </row>
    <row r="399" spans="1:1" x14ac:dyDescent="0.3">
      <c r="A399" s="181"/>
    </row>
    <row r="400" spans="1:1" x14ac:dyDescent="0.3">
      <c r="A400" s="181"/>
    </row>
    <row r="401" spans="1:1" x14ac:dyDescent="0.3">
      <c r="A401" s="181"/>
    </row>
    <row r="402" spans="1:1" x14ac:dyDescent="0.3">
      <c r="A402" s="181"/>
    </row>
    <row r="403" spans="1:1" x14ac:dyDescent="0.3">
      <c r="A403" s="181"/>
    </row>
    <row r="404" spans="1:1" x14ac:dyDescent="0.3">
      <c r="A404" s="181"/>
    </row>
    <row r="405" spans="1:1" x14ac:dyDescent="0.3">
      <c r="A405" s="181"/>
    </row>
    <row r="406" spans="1:1" x14ac:dyDescent="0.3">
      <c r="A406" s="181"/>
    </row>
    <row r="407" spans="1:1" x14ac:dyDescent="0.3">
      <c r="A407" s="181"/>
    </row>
    <row r="408" spans="1:1" x14ac:dyDescent="0.3">
      <c r="A408" s="181"/>
    </row>
    <row r="409" spans="1:1" x14ac:dyDescent="0.3">
      <c r="A409" s="181"/>
    </row>
    <row r="410" spans="1:1" x14ac:dyDescent="0.3">
      <c r="A410" s="181"/>
    </row>
    <row r="411" spans="1:1" x14ac:dyDescent="0.3">
      <c r="A411" s="181"/>
    </row>
    <row r="412" spans="1:1" x14ac:dyDescent="0.3">
      <c r="A412" s="181"/>
    </row>
    <row r="413" spans="1:1" x14ac:dyDescent="0.3">
      <c r="A413" s="181"/>
    </row>
    <row r="414" spans="1:1" x14ac:dyDescent="0.3">
      <c r="A414" s="181"/>
    </row>
    <row r="415" spans="1:1" x14ac:dyDescent="0.3">
      <c r="A415" s="181"/>
    </row>
  </sheetData>
  <mergeCells count="43">
    <mergeCell ref="N21:N22"/>
    <mergeCell ref="O21:O22"/>
    <mergeCell ref="A3:K3"/>
    <mergeCell ref="B70:O70"/>
    <mergeCell ref="B71:O71"/>
    <mergeCell ref="D74:O74"/>
    <mergeCell ref="F80:H80"/>
    <mergeCell ref="J80:L80"/>
    <mergeCell ref="N80:O80"/>
    <mergeCell ref="B10:O10"/>
    <mergeCell ref="B11:O11"/>
    <mergeCell ref="D14:O14"/>
    <mergeCell ref="F20:H20"/>
    <mergeCell ref="J20:L20"/>
    <mergeCell ref="N20:O20"/>
    <mergeCell ref="B60:D60"/>
    <mergeCell ref="B65:D65"/>
    <mergeCell ref="D21:D22"/>
    <mergeCell ref="B125:D125"/>
    <mergeCell ref="AJ81:AJ82"/>
    <mergeCell ref="D81:D82"/>
    <mergeCell ref="N81:N82"/>
    <mergeCell ref="O81:O82"/>
    <mergeCell ref="U81:U82"/>
    <mergeCell ref="V81:V82"/>
    <mergeCell ref="AB81:AB82"/>
    <mergeCell ref="AC81:AC82"/>
    <mergeCell ref="AI81:AI82"/>
    <mergeCell ref="B120:D120"/>
    <mergeCell ref="AI80:AJ80"/>
    <mergeCell ref="Q80:S80"/>
    <mergeCell ref="AB80:AC80"/>
    <mergeCell ref="AL80:AN80"/>
    <mergeCell ref="AP80:AQ80"/>
    <mergeCell ref="AE80:AG80"/>
    <mergeCell ref="U80:V80"/>
    <mergeCell ref="X80:Z80"/>
    <mergeCell ref="AS80:AU80"/>
    <mergeCell ref="AW80:AX80"/>
    <mergeCell ref="AP81:AP82"/>
    <mergeCell ref="AQ81:AQ82"/>
    <mergeCell ref="AW81:AW82"/>
    <mergeCell ref="AX81:AX82"/>
  </mergeCells>
  <dataValidations count="5">
    <dataValidation type="list" allowBlank="1" showInputMessage="1" showErrorMessage="1" sqref="E121 E126 E61 E66 E102:E103 E96:E100 E105:E116 E83:E94 E42:E43 E36:E40 E45:E56 E23:E34">
      <formula1>#REF!</formula1>
    </dataValidation>
    <dataValidation type="list" allowBlank="1" showInputMessage="1" showErrorMessage="1" prompt="Select Charge Unit - monthly, per kWh, per kW" sqref="D121 D116 D126 D61 D56 D66">
      <formula1>"Monthly, per kWh, per kW"</formula1>
    </dataValidation>
    <dataValidation type="list" allowBlank="1" showInputMessage="1" showErrorMessage="1" prompt="Select Charge Unit - per 30 days, per kWh, per kW, per kVA." sqref="D102:D103 D96:D100 D105:D115 D84:D94 D42:D43 D36:D40 D45:D55 D24:D34">
      <formula1>"per 30 days, per kWh, per kW, per kVA"</formula1>
    </dataValidation>
    <dataValidation type="list" allowBlank="1" showInputMessage="1" showErrorMessage="1" sqref="D76 D16">
      <formula1>"TOU, non-TOU"</formula1>
    </dataValidation>
    <dataValidation type="list" allowBlank="1" showInputMessage="1" showErrorMessage="1" sqref="D83 D23">
      <formula1>"per 30 days, per kWh, per kW, per kVA"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4" fitToHeight="2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rowBreaks count="1" manualBreakCount="1">
    <brk id="69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76</xdr:row>
                    <xdr:rowOff>114300</xdr:rowOff>
                  </from>
                  <to>
                    <xdr:col>16</xdr:col>
                    <xdr:colOff>137160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76</xdr:row>
                    <xdr:rowOff>190500</xdr:rowOff>
                  </from>
                  <to>
                    <xdr:col>9</xdr:col>
                    <xdr:colOff>335280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335280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AZ125"/>
  <sheetViews>
    <sheetView showGridLines="0" zoomScale="85" zoomScaleNormal="85" zoomScaleSheetLayoutView="40" workbookViewId="0">
      <selection activeCell="J211" sqref="J211"/>
    </sheetView>
  </sheetViews>
  <sheetFormatPr defaultColWidth="9.109375" defaultRowHeight="14.4" x14ac:dyDescent="0.3"/>
  <cols>
    <col min="1" max="1" width="1.88671875" style="149" customWidth="1"/>
    <col min="2" max="2" width="116.6640625" style="149" customWidth="1"/>
    <col min="3" max="3" width="1.5546875" style="149" customWidth="1"/>
    <col min="4" max="4" width="12.6640625" style="149" customWidth="1"/>
    <col min="5" max="5" width="1.6640625" style="149" customWidth="1"/>
    <col min="6" max="6" width="12.109375" style="149" customWidth="1"/>
    <col min="7" max="7" width="11.5546875" style="149" customWidth="1"/>
    <col min="8" max="8" width="13.6640625" style="149" bestFit="1" customWidth="1"/>
    <col min="9" max="9" width="1.33203125" style="149" customWidth="1"/>
    <col min="10" max="10" width="13.6640625" style="149" customWidth="1"/>
    <col min="11" max="11" width="10.88671875" style="149" customWidth="1"/>
    <col min="12" max="12" width="13.6640625" style="149" bestFit="1" customWidth="1"/>
    <col min="13" max="13" width="0.88671875" style="149" customWidth="1"/>
    <col min="14" max="14" width="12" style="149" customWidth="1"/>
    <col min="15" max="15" width="9.109375" style="149" customWidth="1"/>
    <col min="16" max="16" width="1.44140625" style="149" customWidth="1"/>
    <col min="17" max="17" width="13.6640625" style="149" customWidth="1"/>
    <col min="18" max="18" width="11.33203125" style="149" customWidth="1"/>
    <col min="19" max="19" width="13.6640625" style="149" bestFit="1" customWidth="1"/>
    <col min="20" max="20" width="1.33203125" style="149" customWidth="1"/>
    <col min="21" max="21" width="13.44140625" style="149" bestFit="1" customWidth="1"/>
    <col min="22" max="22" width="10.109375" style="149" customWidth="1"/>
    <col min="23" max="23" width="1.33203125" style="149" customWidth="1"/>
    <col min="24" max="24" width="11" style="149" customWidth="1"/>
    <col min="25" max="25" width="10.88671875" style="149" customWidth="1"/>
    <col min="26" max="26" width="13.44140625" style="149" customWidth="1"/>
    <col min="27" max="27" width="1.33203125" style="149" customWidth="1"/>
    <col min="28" max="28" width="13.44140625" style="149" bestFit="1" customWidth="1"/>
    <col min="29" max="29" width="9.109375" style="149"/>
    <col min="30" max="30" width="0.88671875" style="149" customWidth="1"/>
    <col min="31" max="31" width="11.109375" style="149" customWidth="1"/>
    <col min="32" max="32" width="10.88671875" style="149" customWidth="1"/>
    <col min="33" max="33" width="13.6640625" style="149" bestFit="1" customWidth="1"/>
    <col min="34" max="34" width="1.109375" style="149" customWidth="1"/>
    <col min="35" max="35" width="13.44140625" style="149" bestFit="1" customWidth="1"/>
    <col min="36" max="36" width="9.109375" style="149"/>
    <col min="37" max="37" width="0.88671875" style="149" customWidth="1"/>
    <col min="38" max="39" width="11.33203125" style="149" bestFit="1" customWidth="1"/>
    <col min="40" max="40" width="13.44140625" style="149" bestFit="1" customWidth="1"/>
    <col min="41" max="41" width="1.33203125" style="149" customWidth="1"/>
    <col min="42" max="42" width="13.44140625" style="149" bestFit="1" customWidth="1"/>
    <col min="43" max="43" width="9.109375" style="149"/>
    <col min="44" max="44" width="1.109375" style="149" customWidth="1"/>
    <col min="45" max="46" width="11.33203125" style="149" bestFit="1" customWidth="1"/>
    <col min="47" max="47" width="13.44140625" style="149" bestFit="1" customWidth="1"/>
    <col min="48" max="48" width="1.44140625" style="149" customWidth="1"/>
    <col min="49" max="49" width="13.44140625" style="149" bestFit="1" customWidth="1"/>
    <col min="50" max="16384" width="9.109375" style="149"/>
  </cols>
  <sheetData>
    <row r="1" spans="1:50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  <c r="T1" s="149">
        <v>2</v>
      </c>
    </row>
    <row r="2" spans="1:50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50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50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50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50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50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50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50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128" t="s">
        <v>32</v>
      </c>
      <c r="C14" s="1"/>
      <c r="D14" s="349" t="s">
        <v>49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50" ht="15.6" x14ac:dyDescent="0.3">
      <c r="A15" s="1"/>
      <c r="B15" s="126"/>
      <c r="C15" s="1"/>
      <c r="D15" s="125"/>
      <c r="E15" s="125"/>
      <c r="F15" s="125"/>
      <c r="G15" s="228"/>
      <c r="H15" s="228"/>
      <c r="I15" s="228"/>
      <c r="J15" s="228"/>
      <c r="K15" s="228"/>
      <c r="L15" s="228"/>
      <c r="M15" s="228"/>
      <c r="N15" s="228"/>
      <c r="O15" s="228"/>
      <c r="P15" s="224"/>
      <c r="Q15" s="224"/>
      <c r="R15" s="224"/>
      <c r="S15" s="228"/>
      <c r="T15" s="224"/>
      <c r="U15" s="224"/>
      <c r="V15" s="224"/>
      <c r="W15" s="224"/>
      <c r="X15" s="224"/>
      <c r="Y15" s="224"/>
      <c r="Z15" s="228"/>
      <c r="AA15" s="224"/>
      <c r="AB15" s="224"/>
      <c r="AC15" s="224"/>
      <c r="AD15" s="224"/>
      <c r="AE15" s="224"/>
      <c r="AF15" s="224"/>
      <c r="AG15" s="228"/>
      <c r="AH15" s="224"/>
      <c r="AI15" s="224"/>
      <c r="AJ15" s="224"/>
      <c r="AK15" s="224"/>
      <c r="AL15" s="224"/>
      <c r="AM15" s="224"/>
      <c r="AN15" s="228"/>
      <c r="AO15" s="224"/>
      <c r="AP15" s="224"/>
      <c r="AQ15" s="224"/>
      <c r="AR15" s="224"/>
      <c r="AS15" s="224"/>
      <c r="AT15" s="224"/>
      <c r="AU15" s="228"/>
      <c r="AV15" s="224"/>
      <c r="AW15" s="224"/>
      <c r="AX15" s="224"/>
    </row>
    <row r="16" spans="1:50" ht="15.6" x14ac:dyDescent="0.3">
      <c r="A16" s="1"/>
      <c r="B16" s="128" t="s">
        <v>31</v>
      </c>
      <c r="C16" s="1"/>
      <c r="D16" s="127" t="s">
        <v>42</v>
      </c>
      <c r="E16" s="125"/>
      <c r="F16" s="190" t="s">
        <v>90</v>
      </c>
      <c r="G16" s="228"/>
      <c r="H16" s="229"/>
      <c r="I16" s="228"/>
      <c r="J16" s="224"/>
      <c r="K16" s="228"/>
      <c r="L16" s="229"/>
      <c r="M16" s="228"/>
      <c r="N16" s="230"/>
      <c r="O16" s="231"/>
      <c r="P16" s="224"/>
      <c r="Q16" s="225"/>
      <c r="R16" s="224"/>
      <c r="S16" s="229"/>
      <c r="T16" s="224"/>
      <c r="U16" s="230"/>
      <c r="V16" s="231"/>
      <c r="W16" s="224"/>
      <c r="X16" s="225"/>
      <c r="Y16" s="224"/>
      <c r="Z16" s="229"/>
      <c r="AA16" s="224"/>
      <c r="AB16" s="230"/>
      <c r="AC16" s="231"/>
      <c r="AD16" s="224"/>
      <c r="AE16" s="225"/>
      <c r="AF16" s="224"/>
      <c r="AG16" s="229"/>
      <c r="AH16" s="224"/>
      <c r="AI16" s="230"/>
      <c r="AJ16" s="231"/>
      <c r="AK16" s="224"/>
      <c r="AL16" s="225"/>
      <c r="AM16" s="224"/>
      <c r="AN16" s="229"/>
      <c r="AO16" s="224"/>
      <c r="AP16" s="230"/>
      <c r="AQ16" s="231"/>
      <c r="AR16" s="224"/>
      <c r="AS16" s="225"/>
      <c r="AT16" s="224"/>
      <c r="AU16" s="229"/>
      <c r="AV16" s="224"/>
      <c r="AW16" s="230"/>
      <c r="AX16" s="231"/>
    </row>
    <row r="17" spans="1:52" ht="15.6" x14ac:dyDescent="0.3">
      <c r="A17" s="1"/>
      <c r="B17" s="126"/>
      <c r="C17" s="1"/>
      <c r="D17" s="125"/>
      <c r="E17" s="125"/>
      <c r="F17" s="153">
        <v>8900</v>
      </c>
      <c r="G17" s="151" t="s">
        <v>45</v>
      </c>
      <c r="H17" s="163"/>
      <c r="I17" s="125"/>
      <c r="J17" s="161"/>
      <c r="K17" s="125"/>
      <c r="L17" s="125"/>
      <c r="M17" s="125"/>
      <c r="N17" s="125"/>
      <c r="O17" s="125"/>
    </row>
    <row r="18" spans="1:52" x14ac:dyDescent="0.3">
      <c r="A18" s="1"/>
      <c r="B18" s="2"/>
      <c r="C18" s="1"/>
      <c r="D18" s="4"/>
      <c r="E18" s="4"/>
      <c r="F18" s="153">
        <v>9700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2" x14ac:dyDescent="0.3">
      <c r="A19" s="1"/>
      <c r="B19" s="157"/>
      <c r="C19" s="1"/>
      <c r="D19" s="4" t="s">
        <v>29</v>
      </c>
      <c r="E19" s="1"/>
      <c r="F19" s="153">
        <v>4100000</v>
      </c>
      <c r="G19" s="151" t="s">
        <v>28</v>
      </c>
      <c r="H19" s="5"/>
      <c r="I19" s="1"/>
      <c r="J19" s="1"/>
      <c r="K19" s="1"/>
      <c r="L19" s="5"/>
      <c r="M19" s="1"/>
      <c r="N19" s="1"/>
      <c r="O19" s="1"/>
      <c r="S19" s="160"/>
    </row>
    <row r="20" spans="1:52" x14ac:dyDescent="0.3">
      <c r="A20" s="1"/>
      <c r="B20" s="2"/>
      <c r="C20" s="1"/>
      <c r="D20" s="123"/>
      <c r="E20" s="123"/>
      <c r="F20" s="350" t="s">
        <v>87</v>
      </c>
      <c r="G20" s="351"/>
      <c r="H20" s="352"/>
      <c r="I20" s="1"/>
      <c r="J20" s="353" t="s">
        <v>93</v>
      </c>
      <c r="K20" s="354"/>
      <c r="L20" s="355"/>
      <c r="M20" s="1"/>
      <c r="N20" s="350" t="s">
        <v>27</v>
      </c>
      <c r="O20" s="352"/>
      <c r="Q20" s="358"/>
      <c r="R20" s="358"/>
      <c r="S20" s="358"/>
      <c r="T20" s="186"/>
      <c r="U20" s="357"/>
      <c r="V20" s="357"/>
      <c r="W20" s="185"/>
      <c r="X20" s="358"/>
      <c r="Y20" s="358"/>
      <c r="Z20" s="358"/>
      <c r="AA20" s="186"/>
      <c r="AB20" s="357"/>
      <c r="AC20" s="357"/>
      <c r="AD20" s="185"/>
      <c r="AE20" s="358"/>
      <c r="AF20" s="358"/>
      <c r="AG20" s="358"/>
      <c r="AH20" s="186"/>
      <c r="AI20" s="357"/>
      <c r="AJ20" s="357"/>
      <c r="AK20" s="185"/>
      <c r="AL20" s="358"/>
      <c r="AM20" s="358"/>
      <c r="AN20" s="358"/>
      <c r="AO20" s="186"/>
      <c r="AP20" s="357"/>
      <c r="AQ20" s="357"/>
      <c r="AR20" s="185"/>
      <c r="AS20" s="358"/>
      <c r="AT20" s="358"/>
      <c r="AU20" s="358"/>
      <c r="AV20" s="186"/>
      <c r="AW20" s="357"/>
      <c r="AX20" s="357"/>
      <c r="AY20" s="185"/>
      <c r="AZ20" s="185"/>
    </row>
    <row r="21" spans="1:52" ht="15" customHeight="1" x14ac:dyDescent="0.3">
      <c r="A21" s="1"/>
      <c r="B21" s="2"/>
      <c r="C21" s="1"/>
      <c r="D21" s="341" t="s">
        <v>26</v>
      </c>
      <c r="E21" s="119"/>
      <c r="F21" s="122" t="s">
        <v>25</v>
      </c>
      <c r="G21" s="122" t="s">
        <v>24</v>
      </c>
      <c r="H21" s="120" t="s">
        <v>23</v>
      </c>
      <c r="I21" s="1"/>
      <c r="J21" s="122" t="s">
        <v>25</v>
      </c>
      <c r="K21" s="121" t="s">
        <v>24</v>
      </c>
      <c r="L21" s="120" t="s">
        <v>23</v>
      </c>
      <c r="M21" s="1"/>
      <c r="N21" s="343" t="s">
        <v>22</v>
      </c>
      <c r="O21" s="345" t="s">
        <v>21</v>
      </c>
      <c r="Q21" s="246"/>
      <c r="R21" s="246"/>
      <c r="S21" s="246"/>
      <c r="T21" s="186"/>
      <c r="U21" s="359"/>
      <c r="V21" s="359"/>
      <c r="W21" s="185"/>
      <c r="X21" s="246"/>
      <c r="Y21" s="246"/>
      <c r="Z21" s="246"/>
      <c r="AA21" s="186"/>
      <c r="AB21" s="359"/>
      <c r="AC21" s="359"/>
      <c r="AD21" s="185"/>
      <c r="AE21" s="246"/>
      <c r="AF21" s="246"/>
      <c r="AG21" s="246"/>
      <c r="AH21" s="186"/>
      <c r="AI21" s="359"/>
      <c r="AJ21" s="359"/>
      <c r="AK21" s="185"/>
      <c r="AL21" s="246"/>
      <c r="AM21" s="246"/>
      <c r="AN21" s="246"/>
      <c r="AO21" s="186"/>
      <c r="AP21" s="359"/>
      <c r="AQ21" s="359"/>
      <c r="AR21" s="185"/>
      <c r="AS21" s="246"/>
      <c r="AT21" s="246"/>
      <c r="AU21" s="246"/>
      <c r="AV21" s="186"/>
      <c r="AW21" s="359"/>
      <c r="AX21" s="359"/>
      <c r="AY21" s="185"/>
      <c r="AZ21" s="185"/>
    </row>
    <row r="22" spans="1:52" x14ac:dyDescent="0.3">
      <c r="A22" s="1"/>
      <c r="B22" s="2"/>
      <c r="C22" s="1"/>
      <c r="D22" s="342"/>
      <c r="E22" s="119"/>
      <c r="F22" s="118" t="s">
        <v>20</v>
      </c>
      <c r="G22" s="118"/>
      <c r="H22" s="117" t="s">
        <v>20</v>
      </c>
      <c r="I22" s="1"/>
      <c r="J22" s="118" t="s">
        <v>20</v>
      </c>
      <c r="K22" s="117"/>
      <c r="L22" s="117" t="s">
        <v>20</v>
      </c>
      <c r="M22" s="1"/>
      <c r="N22" s="344"/>
      <c r="O22" s="346"/>
      <c r="Q22" s="247"/>
      <c r="R22" s="247"/>
      <c r="S22" s="247"/>
      <c r="T22" s="186"/>
      <c r="U22" s="360"/>
      <c r="V22" s="360"/>
      <c r="W22" s="185"/>
      <c r="X22" s="247"/>
      <c r="Y22" s="247"/>
      <c r="Z22" s="247"/>
      <c r="AA22" s="186"/>
      <c r="AB22" s="360"/>
      <c r="AC22" s="360"/>
      <c r="AD22" s="185"/>
      <c r="AE22" s="247"/>
      <c r="AF22" s="247"/>
      <c r="AG22" s="247"/>
      <c r="AH22" s="186"/>
      <c r="AI22" s="360"/>
      <c r="AJ22" s="360"/>
      <c r="AK22" s="185"/>
      <c r="AL22" s="247"/>
      <c r="AM22" s="247"/>
      <c r="AN22" s="247"/>
      <c r="AO22" s="186"/>
      <c r="AP22" s="360"/>
      <c r="AQ22" s="360"/>
      <c r="AR22" s="185"/>
      <c r="AS22" s="247"/>
      <c r="AT22" s="247"/>
      <c r="AU22" s="247"/>
      <c r="AV22" s="186"/>
      <c r="AW22" s="360"/>
      <c r="AX22" s="360"/>
      <c r="AY22" s="185"/>
      <c r="AZ22" s="185"/>
    </row>
    <row r="23" spans="1:52" x14ac:dyDescent="0.3">
      <c r="A23" s="1"/>
      <c r="B23" s="53" t="s">
        <v>57</v>
      </c>
      <c r="C23" s="53"/>
      <c r="D23" s="85" t="s">
        <v>41</v>
      </c>
      <c r="E23" s="84"/>
      <c r="F23" s="139">
        <v>4178.03</v>
      </c>
      <c r="G23" s="88">
        <v>1</v>
      </c>
      <c r="H23" s="103">
        <f t="shared" ref="H23" si="0">G23*F23</f>
        <v>4178.03</v>
      </c>
      <c r="I23" s="82"/>
      <c r="J23" s="139">
        <f>+'[3]2019 Dx, Tx, Rate Riders'!$B$10</f>
        <v>4342.2299999999996</v>
      </c>
      <c r="K23" s="88">
        <v>1</v>
      </c>
      <c r="L23" s="103">
        <f t="shared" ref="L23:L34" si="1">K23*J23</f>
        <v>4342.2299999999996</v>
      </c>
      <c r="M23" s="82"/>
      <c r="N23" s="81">
        <f t="shared" ref="N23:N55" si="2">L23-H23</f>
        <v>164.19999999999982</v>
      </c>
      <c r="O23" s="102">
        <f>IF(OR(H23=0,L23=0),"",(N23/H23))</f>
        <v>3.9300818806949647E-2</v>
      </c>
      <c r="Q23" s="248"/>
      <c r="R23" s="52"/>
      <c r="S23" s="250"/>
      <c r="T23" s="52"/>
      <c r="U23" s="244"/>
      <c r="V23" s="251"/>
      <c r="W23" s="185"/>
      <c r="X23" s="248"/>
      <c r="Y23" s="52"/>
      <c r="Z23" s="250"/>
      <c r="AA23" s="52"/>
      <c r="AB23" s="244"/>
      <c r="AC23" s="251"/>
      <c r="AD23" s="185"/>
      <c r="AE23" s="248"/>
      <c r="AF23" s="52"/>
      <c r="AG23" s="250"/>
      <c r="AH23" s="52"/>
      <c r="AI23" s="244"/>
      <c r="AJ23" s="251"/>
      <c r="AK23" s="185"/>
      <c r="AL23" s="248"/>
      <c r="AM23" s="52"/>
      <c r="AN23" s="250"/>
      <c r="AO23" s="52"/>
      <c r="AP23" s="244"/>
      <c r="AQ23" s="251"/>
      <c r="AR23" s="185"/>
      <c r="AS23" s="248"/>
      <c r="AT23" s="52"/>
      <c r="AU23" s="250"/>
      <c r="AV23" s="52"/>
      <c r="AW23" s="244"/>
      <c r="AX23" s="251"/>
      <c r="AY23" s="185"/>
      <c r="AZ23" s="185"/>
    </row>
    <row r="24" spans="1:52" s="181" customFormat="1" ht="14.25" customHeight="1" x14ac:dyDescent="0.3">
      <c r="A24" s="112"/>
      <c r="B24" s="84" t="s">
        <v>79</v>
      </c>
      <c r="C24" s="84"/>
      <c r="D24" s="85" t="s">
        <v>41</v>
      </c>
      <c r="E24" s="84"/>
      <c r="F24" s="139">
        <v>85.84</v>
      </c>
      <c r="G24" s="88">
        <v>1</v>
      </c>
      <c r="H24" s="103">
        <f t="shared" ref="H24:H25" si="3">G24*F24</f>
        <v>85.84</v>
      </c>
      <c r="I24" s="105"/>
      <c r="J24" s="330">
        <v>85.84</v>
      </c>
      <c r="K24" s="88">
        <v>1</v>
      </c>
      <c r="L24" s="178">
        <f t="shared" ref="L24:L25" si="4">K24*J24</f>
        <v>85.84</v>
      </c>
      <c r="M24" s="105"/>
      <c r="N24" s="179">
        <f t="shared" ref="N24:N25" si="5">L24-H24</f>
        <v>0</v>
      </c>
      <c r="O24" s="180">
        <f t="shared" ref="O24:O25" si="6">IF(OR(H24=0,L24=0),"",(N24/H24))</f>
        <v>0</v>
      </c>
      <c r="Q24" s="248"/>
      <c r="R24" s="52"/>
      <c r="S24" s="250"/>
      <c r="T24" s="52"/>
      <c r="U24" s="244"/>
      <c r="V24" s="251"/>
      <c r="W24" s="185"/>
      <c r="X24" s="248"/>
      <c r="Y24" s="52"/>
      <c r="Z24" s="250"/>
      <c r="AA24" s="52"/>
      <c r="AB24" s="244"/>
      <c r="AC24" s="251"/>
      <c r="AD24" s="185"/>
      <c r="AE24" s="248"/>
      <c r="AF24" s="52"/>
      <c r="AG24" s="250"/>
      <c r="AH24" s="52"/>
      <c r="AI24" s="244"/>
      <c r="AJ24" s="251"/>
      <c r="AK24" s="185"/>
      <c r="AL24" s="248"/>
      <c r="AM24" s="52"/>
      <c r="AN24" s="250"/>
      <c r="AO24" s="52"/>
      <c r="AP24" s="244"/>
      <c r="AQ24" s="251"/>
      <c r="AR24" s="185"/>
      <c r="AS24" s="248"/>
      <c r="AT24" s="52"/>
      <c r="AU24" s="250"/>
      <c r="AV24" s="52"/>
      <c r="AW24" s="244"/>
      <c r="AX24" s="251"/>
      <c r="AY24" s="185"/>
      <c r="AZ24" s="185"/>
    </row>
    <row r="25" spans="1:52" s="181" customFormat="1" x14ac:dyDescent="0.3">
      <c r="A25" s="112"/>
      <c r="B25" s="84" t="s">
        <v>80</v>
      </c>
      <c r="C25" s="84"/>
      <c r="D25" s="85" t="s">
        <v>41</v>
      </c>
      <c r="E25" s="84"/>
      <c r="F25" s="139">
        <v>25.18</v>
      </c>
      <c r="G25" s="88">
        <v>1</v>
      </c>
      <c r="H25" s="103">
        <f t="shared" si="3"/>
        <v>25.18</v>
      </c>
      <c r="I25" s="105"/>
      <c r="J25" s="330">
        <v>25.18</v>
      </c>
      <c r="K25" s="88">
        <v>1</v>
      </c>
      <c r="L25" s="178">
        <f t="shared" si="4"/>
        <v>25.18</v>
      </c>
      <c r="M25" s="105"/>
      <c r="N25" s="179">
        <f t="shared" si="5"/>
        <v>0</v>
      </c>
      <c r="O25" s="180">
        <f t="shared" si="6"/>
        <v>0</v>
      </c>
      <c r="Q25" s="248"/>
      <c r="R25" s="52"/>
      <c r="S25" s="250"/>
      <c r="T25" s="52"/>
      <c r="U25" s="244"/>
      <c r="V25" s="251"/>
      <c r="W25" s="185"/>
      <c r="X25" s="248"/>
      <c r="Y25" s="52"/>
      <c r="Z25" s="250"/>
      <c r="AA25" s="52"/>
      <c r="AB25" s="244"/>
      <c r="AC25" s="251"/>
      <c r="AD25" s="185"/>
      <c r="AE25" s="248"/>
      <c r="AF25" s="52"/>
      <c r="AG25" s="250"/>
      <c r="AH25" s="52"/>
      <c r="AI25" s="244"/>
      <c r="AJ25" s="251"/>
      <c r="AK25" s="185"/>
      <c r="AL25" s="248"/>
      <c r="AM25" s="52"/>
      <c r="AN25" s="250"/>
      <c r="AO25" s="52"/>
      <c r="AP25" s="244"/>
      <c r="AQ25" s="251"/>
      <c r="AR25" s="185"/>
      <c r="AS25" s="248"/>
      <c r="AT25" s="52"/>
      <c r="AU25" s="250"/>
      <c r="AV25" s="52"/>
      <c r="AW25" s="244"/>
      <c r="AX25" s="251"/>
      <c r="AY25" s="185"/>
      <c r="AZ25" s="185"/>
    </row>
    <row r="26" spans="1:52" x14ac:dyDescent="0.3">
      <c r="A26" s="1"/>
      <c r="B26" s="53" t="s">
        <v>19</v>
      </c>
      <c r="C26" s="53"/>
      <c r="D26" s="85" t="s">
        <v>44</v>
      </c>
      <c r="E26" s="84"/>
      <c r="F26" s="111">
        <v>6.5819999999999999</v>
      </c>
      <c r="G26" s="155">
        <f>$F$18</f>
        <v>9700</v>
      </c>
      <c r="H26" s="103">
        <f t="shared" ref="H26:H34" si="7">G26*F26</f>
        <v>63845.4</v>
      </c>
      <c r="I26" s="82"/>
      <c r="J26" s="111">
        <f>+'[3]2019 Dx, Tx, Rate Riders'!$C$10</f>
        <v>6.8407</v>
      </c>
      <c r="K26" s="155">
        <f>$F$18</f>
        <v>9700</v>
      </c>
      <c r="L26" s="103">
        <f t="shared" si="1"/>
        <v>66354.789999999994</v>
      </c>
      <c r="M26" s="82"/>
      <c r="N26" s="81">
        <f t="shared" si="2"/>
        <v>2509.3899999999921</v>
      </c>
      <c r="O26" s="102">
        <f>IF(OR(H26=0,L26=0),"",(N26/H26))</f>
        <v>3.9304162868428923E-2</v>
      </c>
      <c r="Q26" s="255"/>
      <c r="R26" s="292"/>
      <c r="S26" s="250"/>
      <c r="T26" s="52"/>
      <c r="U26" s="244"/>
      <c r="V26" s="251"/>
      <c r="W26" s="185"/>
      <c r="X26" s="255"/>
      <c r="Y26" s="292"/>
      <c r="Z26" s="250"/>
      <c r="AA26" s="52"/>
      <c r="AB26" s="244"/>
      <c r="AC26" s="251"/>
      <c r="AD26" s="185"/>
      <c r="AE26" s="255"/>
      <c r="AF26" s="292"/>
      <c r="AG26" s="250"/>
      <c r="AH26" s="52"/>
      <c r="AI26" s="244"/>
      <c r="AJ26" s="251"/>
      <c r="AK26" s="185"/>
      <c r="AL26" s="255"/>
      <c r="AM26" s="292"/>
      <c r="AN26" s="250"/>
      <c r="AO26" s="52"/>
      <c r="AP26" s="244"/>
      <c r="AQ26" s="251"/>
      <c r="AR26" s="185"/>
      <c r="AS26" s="255"/>
      <c r="AT26" s="292"/>
      <c r="AU26" s="250"/>
      <c r="AV26" s="52"/>
      <c r="AW26" s="244"/>
      <c r="AX26" s="251"/>
      <c r="AY26" s="185"/>
      <c r="AZ26" s="185"/>
    </row>
    <row r="27" spans="1:52" s="172" customFormat="1" x14ac:dyDescent="0.3">
      <c r="A27" s="1"/>
      <c r="B27" s="177" t="s">
        <v>74</v>
      </c>
      <c r="C27" s="53"/>
      <c r="D27" s="85" t="s">
        <v>44</v>
      </c>
      <c r="E27" s="84"/>
      <c r="F27" s="111">
        <v>-6.7500000000000004E-2</v>
      </c>
      <c r="G27" s="155">
        <f t="shared" ref="G27:G31" si="8">$F$18</f>
        <v>9700</v>
      </c>
      <c r="H27" s="103">
        <f t="shared" si="7"/>
        <v>-654.75</v>
      </c>
      <c r="I27" s="82"/>
      <c r="J27" s="334"/>
      <c r="K27" s="155">
        <f t="shared" ref="K27:K34" si="9">$F$18</f>
        <v>9700</v>
      </c>
      <c r="L27" s="103">
        <f t="shared" si="1"/>
        <v>0</v>
      </c>
      <c r="M27" s="82"/>
      <c r="N27" s="81">
        <f t="shared" si="2"/>
        <v>654.75</v>
      </c>
      <c r="O27" s="102" t="str">
        <f t="shared" ref="O27:O31" si="10">IF(OR(H27=0,L27=0),"",(N27/H27))</f>
        <v/>
      </c>
      <c r="Q27" s="252"/>
      <c r="R27" s="292"/>
      <c r="S27" s="250"/>
      <c r="T27" s="52"/>
      <c r="U27" s="244"/>
      <c r="V27" s="251"/>
      <c r="W27" s="185"/>
      <c r="X27" s="252"/>
      <c r="Y27" s="292"/>
      <c r="Z27" s="250"/>
      <c r="AA27" s="52"/>
      <c r="AB27" s="244"/>
      <c r="AC27" s="251"/>
      <c r="AD27" s="185"/>
      <c r="AE27" s="252"/>
      <c r="AF27" s="292"/>
      <c r="AG27" s="250"/>
      <c r="AH27" s="52"/>
      <c r="AI27" s="244"/>
      <c r="AJ27" s="251"/>
      <c r="AK27" s="185"/>
      <c r="AL27" s="252"/>
      <c r="AM27" s="292"/>
      <c r="AN27" s="250"/>
      <c r="AO27" s="52"/>
      <c r="AP27" s="244"/>
      <c r="AQ27" s="251"/>
      <c r="AR27" s="185"/>
      <c r="AS27" s="252"/>
      <c r="AT27" s="292"/>
      <c r="AU27" s="250"/>
      <c r="AV27" s="52"/>
      <c r="AW27" s="244"/>
      <c r="AX27" s="251"/>
      <c r="AY27" s="185"/>
      <c r="AZ27" s="185"/>
    </row>
    <row r="28" spans="1:52" s="172" customFormat="1" x14ac:dyDescent="0.3">
      <c r="A28" s="1"/>
      <c r="B28" s="177" t="s">
        <v>75</v>
      </c>
      <c r="C28" s="53"/>
      <c r="D28" s="85" t="s">
        <v>44</v>
      </c>
      <c r="E28" s="84"/>
      <c r="F28" s="111">
        <v>-0.2084</v>
      </c>
      <c r="G28" s="155">
        <f t="shared" si="8"/>
        <v>9700</v>
      </c>
      <c r="H28" s="103">
        <f t="shared" si="7"/>
        <v>-2021.48</v>
      </c>
      <c r="I28" s="82"/>
      <c r="J28" s="334"/>
      <c r="K28" s="155">
        <f t="shared" si="9"/>
        <v>9700</v>
      </c>
      <c r="L28" s="103">
        <f t="shared" si="1"/>
        <v>0</v>
      </c>
      <c r="M28" s="82"/>
      <c r="N28" s="81">
        <f t="shared" si="2"/>
        <v>2021.48</v>
      </c>
      <c r="O28" s="102" t="str">
        <f t="shared" si="10"/>
        <v/>
      </c>
      <c r="Q28" s="314"/>
      <c r="R28" s="315"/>
      <c r="S28" s="250"/>
      <c r="T28" s="52"/>
      <c r="U28" s="244"/>
      <c r="V28" s="251"/>
      <c r="W28" s="185"/>
      <c r="X28" s="252"/>
      <c r="Y28" s="292"/>
      <c r="Z28" s="250"/>
      <c r="AA28" s="52"/>
      <c r="AB28" s="244"/>
      <c r="AC28" s="251"/>
      <c r="AD28" s="185"/>
      <c r="AE28" s="252"/>
      <c r="AF28" s="292"/>
      <c r="AG28" s="250"/>
      <c r="AH28" s="52"/>
      <c r="AI28" s="244"/>
      <c r="AJ28" s="251"/>
      <c r="AK28" s="185"/>
      <c r="AL28" s="252"/>
      <c r="AM28" s="292"/>
      <c r="AN28" s="250"/>
      <c r="AO28" s="52"/>
      <c r="AP28" s="244"/>
      <c r="AQ28" s="251"/>
      <c r="AR28" s="185"/>
      <c r="AS28" s="252"/>
      <c r="AT28" s="292"/>
      <c r="AU28" s="250"/>
      <c r="AV28" s="52"/>
      <c r="AW28" s="244"/>
      <c r="AX28" s="251"/>
      <c r="AY28" s="185"/>
      <c r="AZ28" s="185"/>
    </row>
    <row r="29" spans="1:52" s="172" customFormat="1" x14ac:dyDescent="0.3">
      <c r="A29" s="1"/>
      <c r="B29" s="177" t="s">
        <v>76</v>
      </c>
      <c r="C29" s="53"/>
      <c r="D29" s="85" t="s">
        <v>44</v>
      </c>
      <c r="E29" s="84"/>
      <c r="F29" s="111">
        <v>4.4000000000000003E-3</v>
      </c>
      <c r="G29" s="155">
        <f t="shared" si="8"/>
        <v>9700</v>
      </c>
      <c r="H29" s="103">
        <f t="shared" si="7"/>
        <v>42.68</v>
      </c>
      <c r="I29" s="82"/>
      <c r="J29" s="334">
        <v>4.4000000000000003E-3</v>
      </c>
      <c r="K29" s="155">
        <f t="shared" si="9"/>
        <v>9700</v>
      </c>
      <c r="L29" s="103">
        <f t="shared" si="1"/>
        <v>42.68</v>
      </c>
      <c r="M29" s="82"/>
      <c r="N29" s="81">
        <f t="shared" si="2"/>
        <v>0</v>
      </c>
      <c r="O29" s="102">
        <f t="shared" si="10"/>
        <v>0</v>
      </c>
      <c r="Q29" s="252"/>
      <c r="R29" s="292"/>
      <c r="S29" s="250"/>
      <c r="T29" s="52"/>
      <c r="U29" s="244"/>
      <c r="V29" s="251"/>
      <c r="W29" s="185"/>
      <c r="X29" s="252"/>
      <c r="Y29" s="292"/>
      <c r="Z29" s="250"/>
      <c r="AA29" s="52"/>
      <c r="AB29" s="244"/>
      <c r="AC29" s="251"/>
      <c r="AD29" s="185"/>
      <c r="AE29" s="252"/>
      <c r="AF29" s="292"/>
      <c r="AG29" s="250"/>
      <c r="AH29" s="52"/>
      <c r="AI29" s="244"/>
      <c r="AJ29" s="251"/>
      <c r="AK29" s="185"/>
      <c r="AL29" s="252"/>
      <c r="AM29" s="292"/>
      <c r="AN29" s="250"/>
      <c r="AO29" s="52"/>
      <c r="AP29" s="244"/>
      <c r="AQ29" s="251"/>
      <c r="AR29" s="185"/>
      <c r="AS29" s="252"/>
      <c r="AT29" s="292"/>
      <c r="AU29" s="250"/>
      <c r="AV29" s="52"/>
      <c r="AW29" s="244"/>
      <c r="AX29" s="251"/>
      <c r="AY29" s="185"/>
      <c r="AZ29" s="185"/>
    </row>
    <row r="30" spans="1:52" s="172" customFormat="1" x14ac:dyDescent="0.3">
      <c r="A30" s="1"/>
      <c r="B30" s="177" t="s">
        <v>77</v>
      </c>
      <c r="C30" s="53"/>
      <c r="D30" s="85" t="s">
        <v>44</v>
      </c>
      <c r="E30" s="84"/>
      <c r="F30" s="111">
        <v>3.8999999999999998E-3</v>
      </c>
      <c r="G30" s="155">
        <f t="shared" si="8"/>
        <v>9700</v>
      </c>
      <c r="H30" s="103">
        <f t="shared" si="7"/>
        <v>37.83</v>
      </c>
      <c r="I30" s="82"/>
      <c r="J30" s="334">
        <v>3.8999999999999998E-3</v>
      </c>
      <c r="K30" s="155">
        <f t="shared" si="9"/>
        <v>9700</v>
      </c>
      <c r="L30" s="103">
        <f t="shared" si="1"/>
        <v>37.83</v>
      </c>
      <c r="M30" s="82"/>
      <c r="N30" s="81">
        <f t="shared" si="2"/>
        <v>0</v>
      </c>
      <c r="O30" s="102">
        <f t="shared" si="10"/>
        <v>0</v>
      </c>
      <c r="Q30" s="252"/>
      <c r="R30" s="292"/>
      <c r="S30" s="250"/>
      <c r="T30" s="52"/>
      <c r="U30" s="244"/>
      <c r="V30" s="251"/>
      <c r="W30" s="185"/>
      <c r="X30" s="252"/>
      <c r="Y30" s="292"/>
      <c r="Z30" s="250"/>
      <c r="AA30" s="52"/>
      <c r="AB30" s="244"/>
      <c r="AC30" s="251"/>
      <c r="AD30" s="185"/>
      <c r="AE30" s="252"/>
      <c r="AF30" s="292"/>
      <c r="AG30" s="250"/>
      <c r="AH30" s="52"/>
      <c r="AI30" s="244"/>
      <c r="AJ30" s="251"/>
      <c r="AK30" s="185"/>
      <c r="AL30" s="252"/>
      <c r="AM30" s="292"/>
      <c r="AN30" s="250"/>
      <c r="AO30" s="52"/>
      <c r="AP30" s="244"/>
      <c r="AQ30" s="251"/>
      <c r="AR30" s="185"/>
      <c r="AS30" s="252"/>
      <c r="AT30" s="292"/>
      <c r="AU30" s="250"/>
      <c r="AV30" s="52"/>
      <c r="AW30" s="244"/>
      <c r="AX30" s="251"/>
      <c r="AY30" s="185"/>
      <c r="AZ30" s="185"/>
    </row>
    <row r="31" spans="1:52" s="172" customFormat="1" x14ac:dyDescent="0.3">
      <c r="A31" s="1"/>
      <c r="B31" s="177" t="s">
        <v>78</v>
      </c>
      <c r="C31" s="53"/>
      <c r="D31" s="85" t="s">
        <v>44</v>
      </c>
      <c r="E31" s="84"/>
      <c r="F31" s="111">
        <v>6.4799999999999996E-2</v>
      </c>
      <c r="G31" s="155">
        <f t="shared" si="8"/>
        <v>9700</v>
      </c>
      <c r="H31" s="103">
        <f t="shared" si="7"/>
        <v>628.55999999999995</v>
      </c>
      <c r="I31" s="82"/>
      <c r="J31" s="334">
        <v>6.4799999999999996E-2</v>
      </c>
      <c r="K31" s="155">
        <f t="shared" si="9"/>
        <v>9700</v>
      </c>
      <c r="L31" s="103">
        <f t="shared" si="1"/>
        <v>628.55999999999995</v>
      </c>
      <c r="M31" s="82"/>
      <c r="N31" s="81">
        <f t="shared" si="2"/>
        <v>0</v>
      </c>
      <c r="O31" s="102">
        <f t="shared" si="10"/>
        <v>0</v>
      </c>
      <c r="Q31" s="248"/>
      <c r="R31" s="292"/>
      <c r="S31" s="250"/>
      <c r="T31" s="52"/>
      <c r="U31" s="244"/>
      <c r="V31" s="251"/>
      <c r="W31" s="185"/>
      <c r="X31" s="248"/>
      <c r="Y31" s="292"/>
      <c r="Z31" s="250"/>
      <c r="AA31" s="52"/>
      <c r="AB31" s="244"/>
      <c r="AC31" s="251"/>
      <c r="AD31" s="185"/>
      <c r="AE31" s="248"/>
      <c r="AF31" s="292"/>
      <c r="AG31" s="250"/>
      <c r="AH31" s="52"/>
      <c r="AI31" s="244"/>
      <c r="AJ31" s="251"/>
      <c r="AK31" s="185"/>
      <c r="AL31" s="248"/>
      <c r="AM31" s="292"/>
      <c r="AN31" s="250"/>
      <c r="AO31" s="52"/>
      <c r="AP31" s="244"/>
      <c r="AQ31" s="251"/>
      <c r="AR31" s="185"/>
      <c r="AS31" s="248"/>
      <c r="AT31" s="292"/>
      <c r="AU31" s="250"/>
      <c r="AV31" s="52"/>
      <c r="AW31" s="244"/>
      <c r="AX31" s="251"/>
      <c r="AY31" s="185"/>
      <c r="AZ31" s="185"/>
    </row>
    <row r="32" spans="1:52" s="181" customFormat="1" x14ac:dyDescent="0.3">
      <c r="A32" s="112"/>
      <c r="B32" s="84" t="s">
        <v>79</v>
      </c>
      <c r="C32" s="84"/>
      <c r="D32" s="85" t="s">
        <v>44</v>
      </c>
      <c r="E32" s="84"/>
      <c r="F32" s="111">
        <v>0.13819999999999999</v>
      </c>
      <c r="G32" s="155">
        <f t="shared" ref="G32:G34" si="11">$F$18</f>
        <v>9700</v>
      </c>
      <c r="H32" s="103">
        <f t="shared" si="7"/>
        <v>1340.54</v>
      </c>
      <c r="I32" s="105"/>
      <c r="J32" s="334">
        <v>0.13819999999999999</v>
      </c>
      <c r="K32" s="155">
        <f t="shared" si="9"/>
        <v>9700</v>
      </c>
      <c r="L32" s="178">
        <f t="shared" ref="L32:L33" si="12">K32*J32</f>
        <v>1340.54</v>
      </c>
      <c r="M32" s="105"/>
      <c r="N32" s="179">
        <f t="shared" ref="N32:N33" si="13">L32-H32</f>
        <v>0</v>
      </c>
      <c r="O32" s="180">
        <f t="shared" ref="O32:O33" si="14">IF(OR(H32=0,L32=0),"",(N32/H32))</f>
        <v>0</v>
      </c>
      <c r="Q32" s="248"/>
      <c r="R32" s="292"/>
      <c r="S32" s="250"/>
      <c r="T32" s="52"/>
      <c r="U32" s="244"/>
      <c r="V32" s="251"/>
      <c r="W32" s="185"/>
      <c r="X32" s="248"/>
      <c r="Y32" s="292"/>
      <c r="Z32" s="250"/>
      <c r="AA32" s="52"/>
      <c r="AB32" s="244"/>
      <c r="AC32" s="251"/>
      <c r="AD32" s="185"/>
      <c r="AE32" s="248"/>
      <c r="AF32" s="292"/>
      <c r="AG32" s="250"/>
      <c r="AH32" s="52"/>
      <c r="AI32" s="244"/>
      <c r="AJ32" s="251"/>
      <c r="AK32" s="185"/>
      <c r="AL32" s="248"/>
      <c r="AM32" s="292"/>
      <c r="AN32" s="250"/>
      <c r="AO32" s="52"/>
      <c r="AP32" s="244"/>
      <c r="AQ32" s="251"/>
      <c r="AR32" s="185"/>
      <c r="AS32" s="248"/>
      <c r="AT32" s="292"/>
      <c r="AU32" s="250"/>
      <c r="AV32" s="52"/>
      <c r="AW32" s="244"/>
      <c r="AX32" s="251"/>
      <c r="AY32" s="185"/>
      <c r="AZ32" s="185"/>
    </row>
    <row r="33" spans="1:52" s="181" customFormat="1" x14ac:dyDescent="0.3">
      <c r="A33" s="112"/>
      <c r="B33" s="84" t="s">
        <v>80</v>
      </c>
      <c r="C33" s="84"/>
      <c r="D33" s="85" t="s">
        <v>44</v>
      </c>
      <c r="E33" s="84"/>
      <c r="F33" s="111">
        <v>4.0599999999999997E-2</v>
      </c>
      <c r="G33" s="155">
        <f t="shared" si="11"/>
        <v>9700</v>
      </c>
      <c r="H33" s="103">
        <f t="shared" si="7"/>
        <v>393.82</v>
      </c>
      <c r="I33" s="105"/>
      <c r="J33" s="334">
        <v>4.0599999999999997E-2</v>
      </c>
      <c r="K33" s="155">
        <f t="shared" si="9"/>
        <v>9700</v>
      </c>
      <c r="L33" s="178">
        <f t="shared" si="12"/>
        <v>393.82</v>
      </c>
      <c r="M33" s="105"/>
      <c r="N33" s="179">
        <f t="shared" si="13"/>
        <v>0</v>
      </c>
      <c r="O33" s="180">
        <f t="shared" si="14"/>
        <v>0</v>
      </c>
      <c r="Q33" s="253"/>
      <c r="R33" s="292"/>
      <c r="S33" s="250"/>
      <c r="T33" s="52"/>
      <c r="U33" s="244"/>
      <c r="V33" s="251"/>
      <c r="W33" s="185"/>
      <c r="X33" s="253"/>
      <c r="Y33" s="292"/>
      <c r="Z33" s="250"/>
      <c r="AA33" s="52"/>
      <c r="AB33" s="244"/>
      <c r="AC33" s="251"/>
      <c r="AD33" s="185"/>
      <c r="AE33" s="253"/>
      <c r="AF33" s="292"/>
      <c r="AG33" s="250"/>
      <c r="AH33" s="52"/>
      <c r="AI33" s="244"/>
      <c r="AJ33" s="251"/>
      <c r="AK33" s="185"/>
      <c r="AL33" s="253"/>
      <c r="AM33" s="292"/>
      <c r="AN33" s="250"/>
      <c r="AO33" s="52"/>
      <c r="AP33" s="244"/>
      <c r="AQ33" s="251"/>
      <c r="AR33" s="185"/>
      <c r="AS33" s="253"/>
      <c r="AT33" s="292"/>
      <c r="AU33" s="250"/>
      <c r="AV33" s="52"/>
      <c r="AW33" s="244"/>
      <c r="AX33" s="251"/>
      <c r="AY33" s="185"/>
      <c r="AZ33" s="185"/>
    </row>
    <row r="34" spans="1:52" x14ac:dyDescent="0.3">
      <c r="A34" s="1"/>
      <c r="B34" s="238" t="s">
        <v>99</v>
      </c>
      <c r="C34" s="53"/>
      <c r="D34" s="85" t="s">
        <v>44</v>
      </c>
      <c r="E34" s="84"/>
      <c r="F34" s="111">
        <v>0.27629999999999999</v>
      </c>
      <c r="G34" s="155">
        <f t="shared" si="11"/>
        <v>9700</v>
      </c>
      <c r="H34" s="103">
        <f t="shared" si="7"/>
        <v>2680.11</v>
      </c>
      <c r="I34" s="82"/>
      <c r="J34" s="334">
        <v>0.22819999999999999</v>
      </c>
      <c r="K34" s="155">
        <f t="shared" si="9"/>
        <v>9700</v>
      </c>
      <c r="L34" s="103">
        <f t="shared" si="1"/>
        <v>2213.54</v>
      </c>
      <c r="M34" s="82"/>
      <c r="N34" s="81">
        <f t="shared" si="2"/>
        <v>-466.57000000000016</v>
      </c>
      <c r="O34" s="102">
        <f t="shared" ref="O34" si="15">IF(OR(H34=0,L34=0),"",(N34/H34))</f>
        <v>-0.17408613825551941</v>
      </c>
      <c r="Q34" s="253"/>
      <c r="R34" s="292"/>
      <c r="S34" s="250"/>
      <c r="T34" s="52"/>
      <c r="U34" s="244"/>
      <c r="V34" s="251"/>
      <c r="W34" s="185"/>
      <c r="X34" s="253"/>
      <c r="Y34" s="292"/>
      <c r="Z34" s="250"/>
      <c r="AA34" s="52"/>
      <c r="AB34" s="244"/>
      <c r="AC34" s="251"/>
      <c r="AD34" s="185"/>
      <c r="AE34" s="253"/>
      <c r="AF34" s="292"/>
      <c r="AG34" s="250"/>
      <c r="AH34" s="52"/>
      <c r="AI34" s="244"/>
      <c r="AJ34" s="251"/>
      <c r="AK34" s="185"/>
      <c r="AL34" s="253"/>
      <c r="AM34" s="292"/>
      <c r="AN34" s="250"/>
      <c r="AO34" s="52"/>
      <c r="AP34" s="244"/>
      <c r="AQ34" s="251"/>
      <c r="AR34" s="185"/>
      <c r="AS34" s="253"/>
      <c r="AT34" s="292"/>
      <c r="AU34" s="250"/>
      <c r="AV34" s="52"/>
      <c r="AW34" s="244"/>
      <c r="AX34" s="251"/>
      <c r="AY34" s="185"/>
      <c r="AZ34" s="185"/>
    </row>
    <row r="35" spans="1:52" x14ac:dyDescent="0.3">
      <c r="A35" s="112"/>
      <c r="B35" s="116" t="s">
        <v>18</v>
      </c>
      <c r="C35" s="100"/>
      <c r="D35" s="115"/>
      <c r="E35" s="100"/>
      <c r="F35" s="114"/>
      <c r="G35" s="113"/>
      <c r="H35" s="184">
        <f>SUM(H23:H34)</f>
        <v>70581.759999999995</v>
      </c>
      <c r="I35" s="107"/>
      <c r="J35" s="319"/>
      <c r="K35" s="150"/>
      <c r="L35" s="184">
        <f>SUM(L23:L34)</f>
        <v>75465.00999999998</v>
      </c>
      <c r="M35" s="107"/>
      <c r="N35" s="93">
        <f t="shared" si="2"/>
        <v>4883.2499999999854</v>
      </c>
      <c r="O35" s="92">
        <f>IF(OR(H35=0, L35=0),"",(N35/H35))</f>
        <v>6.9185721636864622E-2</v>
      </c>
      <c r="Q35" s="255"/>
      <c r="R35" s="256"/>
      <c r="S35" s="257"/>
      <c r="T35" s="52"/>
      <c r="U35" s="258"/>
      <c r="V35" s="259"/>
      <c r="W35" s="185"/>
      <c r="X35" s="255"/>
      <c r="Y35" s="256"/>
      <c r="Z35" s="257"/>
      <c r="AA35" s="52"/>
      <c r="AB35" s="258"/>
      <c r="AC35" s="259"/>
      <c r="AD35" s="185"/>
      <c r="AE35" s="255"/>
      <c r="AF35" s="256"/>
      <c r="AG35" s="257"/>
      <c r="AH35" s="52"/>
      <c r="AI35" s="258"/>
      <c r="AJ35" s="259"/>
      <c r="AK35" s="185"/>
      <c r="AL35" s="255"/>
      <c r="AM35" s="256"/>
      <c r="AN35" s="257"/>
      <c r="AO35" s="52"/>
      <c r="AP35" s="258"/>
      <c r="AQ35" s="259"/>
      <c r="AR35" s="185"/>
      <c r="AS35" s="255"/>
      <c r="AT35" s="256"/>
      <c r="AU35" s="257"/>
      <c r="AV35" s="52"/>
      <c r="AW35" s="258"/>
      <c r="AX35" s="259"/>
      <c r="AY35" s="185"/>
      <c r="AZ35" s="185"/>
    </row>
    <row r="36" spans="1:52" x14ac:dyDescent="0.3">
      <c r="A36" s="1"/>
      <c r="B36" s="86" t="s">
        <v>17</v>
      </c>
      <c r="C36" s="53"/>
      <c r="D36" s="85" t="s">
        <v>7</v>
      </c>
      <c r="E36" s="84"/>
      <c r="F36" s="78">
        <f>+RESIDENTIAL!$F$54</f>
        <v>0.1164</v>
      </c>
      <c r="G36" s="144">
        <f>$F19*(1+F68)-$F19</f>
        <v>76669.999999999534</v>
      </c>
      <c r="H36" s="142">
        <f>G36*F36</f>
        <v>8924.3879999999463</v>
      </c>
      <c r="I36" s="82"/>
      <c r="J36" s="332">
        <v>0.1164</v>
      </c>
      <c r="K36" s="144">
        <f>$F19*(1+J68)-$F19</f>
        <v>76669.999999999534</v>
      </c>
      <c r="L36" s="142">
        <f>K36*J36</f>
        <v>8924.3879999999463</v>
      </c>
      <c r="M36" s="82"/>
      <c r="N36" s="81">
        <f t="shared" si="2"/>
        <v>0</v>
      </c>
      <c r="O36" s="102">
        <f t="shared" ref="O36" si="16">IF(OR(H36=0,L36=0),"",(N36/H36))</f>
        <v>0</v>
      </c>
      <c r="Q36" s="260"/>
      <c r="R36" s="308"/>
      <c r="S36" s="262"/>
      <c r="T36" s="52"/>
      <c r="U36" s="244"/>
      <c r="V36" s="251"/>
      <c r="W36" s="185"/>
      <c r="X36" s="260"/>
      <c r="Y36" s="308"/>
      <c r="Z36" s="262"/>
      <c r="AA36" s="52"/>
      <c r="AB36" s="244"/>
      <c r="AC36" s="251"/>
      <c r="AD36" s="185"/>
      <c r="AE36" s="260"/>
      <c r="AF36" s="308"/>
      <c r="AG36" s="262"/>
      <c r="AH36" s="52"/>
      <c r="AI36" s="244"/>
      <c r="AJ36" s="251"/>
      <c r="AK36" s="185"/>
      <c r="AL36" s="260"/>
      <c r="AM36" s="308"/>
      <c r="AN36" s="262"/>
      <c r="AO36" s="52"/>
      <c r="AP36" s="244"/>
      <c r="AQ36" s="251"/>
      <c r="AR36" s="185"/>
      <c r="AS36" s="260"/>
      <c r="AT36" s="308"/>
      <c r="AU36" s="262"/>
      <c r="AV36" s="52"/>
      <c r="AW36" s="244"/>
      <c r="AX36" s="251"/>
      <c r="AY36" s="185"/>
      <c r="AZ36" s="185"/>
    </row>
    <row r="37" spans="1:52" s="172" customFormat="1" x14ac:dyDescent="0.3">
      <c r="A37" s="1"/>
      <c r="B37" s="238" t="s">
        <v>96</v>
      </c>
      <c r="C37" s="84"/>
      <c r="D37" s="85" t="s">
        <v>44</v>
      </c>
      <c r="E37" s="84"/>
      <c r="F37" s="288">
        <v>-0.87819999999999998</v>
      </c>
      <c r="G37" s="155">
        <f>$F$18</f>
        <v>9700</v>
      </c>
      <c r="H37" s="142">
        <f t="shared" ref="H37:H40" si="17">G37*F37</f>
        <v>-8518.5399999999991</v>
      </c>
      <c r="I37" s="105"/>
      <c r="J37" s="332">
        <v>0.3397</v>
      </c>
      <c r="K37" s="155">
        <f>$F$18</f>
        <v>9700</v>
      </c>
      <c r="L37" s="142">
        <f t="shared" ref="L37:L40" si="18">K37*J37</f>
        <v>3295.09</v>
      </c>
      <c r="M37" s="105"/>
      <c r="N37" s="81">
        <f t="shared" ref="N37:N40" si="19">L37-H37</f>
        <v>11813.63</v>
      </c>
      <c r="O37" s="102">
        <f t="shared" ref="O37:O40" si="20">IF(OR(H37=0,L37=0),"",(N37/H37))</f>
        <v>-1.3868139375996358</v>
      </c>
      <c r="Q37" s="264"/>
      <c r="R37" s="292"/>
      <c r="S37" s="262"/>
      <c r="T37" s="52"/>
      <c r="U37" s="244"/>
      <c r="V37" s="251"/>
      <c r="W37" s="185"/>
      <c r="X37" s="264"/>
      <c r="Y37" s="292"/>
      <c r="Z37" s="262"/>
      <c r="AA37" s="52"/>
      <c r="AB37" s="244"/>
      <c r="AC37" s="251"/>
      <c r="AD37" s="185"/>
      <c r="AE37" s="264"/>
      <c r="AF37" s="292"/>
      <c r="AG37" s="262"/>
      <c r="AH37" s="52"/>
      <c r="AI37" s="244"/>
      <c r="AJ37" s="251"/>
      <c r="AK37" s="185"/>
      <c r="AL37" s="264"/>
      <c r="AM37" s="292"/>
      <c r="AN37" s="262"/>
      <c r="AO37" s="52"/>
      <c r="AP37" s="244"/>
      <c r="AQ37" s="251"/>
      <c r="AR37" s="185"/>
      <c r="AS37" s="264"/>
      <c r="AT37" s="292"/>
      <c r="AU37" s="262"/>
      <c r="AV37" s="52"/>
      <c r="AW37" s="244"/>
      <c r="AX37" s="251"/>
      <c r="AY37" s="185"/>
      <c r="AZ37" s="185"/>
    </row>
    <row r="38" spans="1:52" s="172" customFormat="1" x14ac:dyDescent="0.3">
      <c r="A38" s="1"/>
      <c r="B38" s="238" t="s">
        <v>100</v>
      </c>
      <c r="C38" s="84"/>
      <c r="D38" s="85" t="s">
        <v>44</v>
      </c>
      <c r="E38" s="84"/>
      <c r="F38" s="288">
        <v>-0.59450000000000003</v>
      </c>
      <c r="G38" s="155">
        <f t="shared" ref="G38" si="21">$F$18</f>
        <v>9700</v>
      </c>
      <c r="H38" s="142">
        <f t="shared" si="17"/>
        <v>-5766.6500000000005</v>
      </c>
      <c r="I38" s="105"/>
      <c r="J38" s="332">
        <v>-0.56279999999999997</v>
      </c>
      <c r="K38" s="155">
        <f t="shared" ref="K38" si="22">$F$18</f>
        <v>9700</v>
      </c>
      <c r="L38" s="142">
        <f t="shared" si="18"/>
        <v>-5459.16</v>
      </c>
      <c r="M38" s="105"/>
      <c r="N38" s="81">
        <f t="shared" si="19"/>
        <v>307.49000000000069</v>
      </c>
      <c r="O38" s="102">
        <f t="shared" si="20"/>
        <v>-5.3322119428090946E-2</v>
      </c>
      <c r="Q38" s="264"/>
      <c r="R38" s="292"/>
      <c r="S38" s="262"/>
      <c r="T38" s="52"/>
      <c r="U38" s="244"/>
      <c r="V38" s="251"/>
      <c r="W38" s="185"/>
      <c r="X38" s="264"/>
      <c r="Y38" s="292"/>
      <c r="Z38" s="262"/>
      <c r="AA38" s="52"/>
      <c r="AB38" s="244"/>
      <c r="AC38" s="251"/>
      <c r="AD38" s="185"/>
      <c r="AE38" s="264"/>
      <c r="AF38" s="292"/>
      <c r="AG38" s="262"/>
      <c r="AH38" s="52"/>
      <c r="AI38" s="244"/>
      <c r="AJ38" s="251"/>
      <c r="AK38" s="185"/>
      <c r="AL38" s="264"/>
      <c r="AM38" s="292"/>
      <c r="AN38" s="262"/>
      <c r="AO38" s="52"/>
      <c r="AP38" s="244"/>
      <c r="AQ38" s="251"/>
      <c r="AR38" s="185"/>
      <c r="AS38" s="264"/>
      <c r="AT38" s="292"/>
      <c r="AU38" s="262"/>
      <c r="AV38" s="52"/>
      <c r="AW38" s="244"/>
      <c r="AX38" s="251"/>
      <c r="AY38" s="185"/>
      <c r="AZ38" s="185"/>
    </row>
    <row r="39" spans="1:52" s="172" customFormat="1" x14ac:dyDescent="0.3">
      <c r="A39" s="1"/>
      <c r="B39" s="238" t="s">
        <v>97</v>
      </c>
      <c r="C39" s="84"/>
      <c r="D39" s="85" t="s">
        <v>44</v>
      </c>
      <c r="E39" s="84"/>
      <c r="F39" s="288">
        <v>3.2000000000000002E-3</v>
      </c>
      <c r="G39" s="155"/>
      <c r="H39" s="142">
        <f t="shared" si="17"/>
        <v>0</v>
      </c>
      <c r="I39" s="105"/>
      <c r="J39" s="332">
        <v>9.4999999999999998E-3</v>
      </c>
      <c r="K39" s="155"/>
      <c r="L39" s="142">
        <f t="shared" si="18"/>
        <v>0</v>
      </c>
      <c r="M39" s="105"/>
      <c r="N39" s="81">
        <f t="shared" si="19"/>
        <v>0</v>
      </c>
      <c r="O39" s="102" t="str">
        <f t="shared" si="20"/>
        <v/>
      </c>
      <c r="Q39" s="264"/>
      <c r="R39" s="254"/>
      <c r="S39" s="262"/>
      <c r="T39" s="52"/>
      <c r="U39" s="244"/>
      <c r="V39" s="251"/>
      <c r="W39" s="185"/>
      <c r="X39" s="264"/>
      <c r="Y39" s="254"/>
      <c r="Z39" s="262"/>
      <c r="AA39" s="52"/>
      <c r="AB39" s="244"/>
      <c r="AC39" s="251"/>
      <c r="AD39" s="185"/>
      <c r="AE39" s="264"/>
      <c r="AF39" s="254"/>
      <c r="AG39" s="262"/>
      <c r="AH39" s="52"/>
      <c r="AI39" s="244"/>
      <c r="AJ39" s="251"/>
      <c r="AK39" s="185"/>
      <c r="AL39" s="264"/>
      <c r="AM39" s="254"/>
      <c r="AN39" s="262"/>
      <c r="AO39" s="52"/>
      <c r="AP39" s="244"/>
      <c r="AQ39" s="251"/>
      <c r="AR39" s="185"/>
      <c r="AS39" s="264"/>
      <c r="AT39" s="254"/>
      <c r="AU39" s="262"/>
      <c r="AV39" s="52"/>
      <c r="AW39" s="244"/>
      <c r="AX39" s="251"/>
      <c r="AY39" s="185"/>
      <c r="AZ39" s="185"/>
    </row>
    <row r="40" spans="1:52" s="172" customFormat="1" x14ac:dyDescent="0.3">
      <c r="A40" s="1"/>
      <c r="B40" s="238" t="s">
        <v>98</v>
      </c>
      <c r="C40" s="84"/>
      <c r="D40" s="85" t="s">
        <v>44</v>
      </c>
      <c r="E40" s="84"/>
      <c r="F40" s="232">
        <v>-1.1199999999999999E-3</v>
      </c>
      <c r="G40" s="170"/>
      <c r="H40" s="142">
        <f t="shared" si="17"/>
        <v>0</v>
      </c>
      <c r="I40" s="105"/>
      <c r="J40" s="313">
        <v>6.8000000000000005E-4</v>
      </c>
      <c r="K40" s="168"/>
      <c r="L40" s="142">
        <f t="shared" si="18"/>
        <v>0</v>
      </c>
      <c r="M40" s="105"/>
      <c r="N40" s="81">
        <f t="shared" si="19"/>
        <v>0</v>
      </c>
      <c r="O40" s="102" t="str">
        <f t="shared" si="20"/>
        <v/>
      </c>
      <c r="Q40" s="264"/>
      <c r="R40" s="254"/>
      <c r="S40" s="262"/>
      <c r="T40" s="52"/>
      <c r="U40" s="244"/>
      <c r="V40" s="251"/>
      <c r="W40" s="185"/>
      <c r="X40" s="264"/>
      <c r="Y40" s="254"/>
      <c r="Z40" s="262"/>
      <c r="AA40" s="52"/>
      <c r="AB40" s="244"/>
      <c r="AC40" s="251"/>
      <c r="AD40" s="185"/>
      <c r="AE40" s="264"/>
      <c r="AF40" s="254"/>
      <c r="AG40" s="262"/>
      <c r="AH40" s="52"/>
      <c r="AI40" s="244"/>
      <c r="AJ40" s="251"/>
      <c r="AK40" s="185"/>
      <c r="AL40" s="264"/>
      <c r="AM40" s="254"/>
      <c r="AN40" s="262"/>
      <c r="AO40" s="52"/>
      <c r="AP40" s="244"/>
      <c r="AQ40" s="251"/>
      <c r="AR40" s="185"/>
      <c r="AS40" s="264"/>
      <c r="AT40" s="254"/>
      <c r="AU40" s="262"/>
      <c r="AV40" s="52"/>
      <c r="AW40" s="244"/>
      <c r="AX40" s="251"/>
      <c r="AY40" s="185"/>
      <c r="AZ40" s="185"/>
    </row>
    <row r="41" spans="1:52" x14ac:dyDescent="0.3">
      <c r="A41" s="1"/>
      <c r="B41" s="101" t="s">
        <v>16</v>
      </c>
      <c r="C41" s="110"/>
      <c r="D41" s="110"/>
      <c r="E41" s="110"/>
      <c r="F41" s="109"/>
      <c r="G41" s="98"/>
      <c r="H41" s="95">
        <f>SUM(H35:H40)</f>
        <v>65220.957999999948</v>
      </c>
      <c r="I41" s="107"/>
      <c r="J41" s="336"/>
      <c r="K41" s="108"/>
      <c r="L41" s="95">
        <f>SUM(L35:L40)</f>
        <v>82225.327999999921</v>
      </c>
      <c r="M41" s="107"/>
      <c r="N41" s="93">
        <f t="shared" si="2"/>
        <v>17004.369999999974</v>
      </c>
      <c r="O41" s="92">
        <f>IF(OR(H41=0,L41=0),"",(N41/H41))</f>
        <v>0.26071941476235272</v>
      </c>
      <c r="Q41" s="249"/>
      <c r="R41" s="249"/>
      <c r="S41" s="266"/>
      <c r="T41" s="52"/>
      <c r="U41" s="258"/>
      <c r="V41" s="259"/>
      <c r="W41" s="185"/>
      <c r="X41" s="249"/>
      <c r="Y41" s="249"/>
      <c r="Z41" s="266"/>
      <c r="AA41" s="52"/>
      <c r="AB41" s="258"/>
      <c r="AC41" s="259"/>
      <c r="AD41" s="185"/>
      <c r="AE41" s="249"/>
      <c r="AF41" s="249"/>
      <c r="AG41" s="266"/>
      <c r="AH41" s="52"/>
      <c r="AI41" s="258"/>
      <c r="AJ41" s="259"/>
      <c r="AK41" s="185"/>
      <c r="AL41" s="249"/>
      <c r="AM41" s="249"/>
      <c r="AN41" s="266"/>
      <c r="AO41" s="52"/>
      <c r="AP41" s="258"/>
      <c r="AQ41" s="259"/>
      <c r="AR41" s="185"/>
      <c r="AS41" s="249"/>
      <c r="AT41" s="249"/>
      <c r="AU41" s="266"/>
      <c r="AV41" s="52"/>
      <c r="AW41" s="258"/>
      <c r="AX41" s="259"/>
      <c r="AY41" s="185"/>
      <c r="AZ41" s="185"/>
    </row>
    <row r="42" spans="1:52" x14ac:dyDescent="0.3">
      <c r="A42" s="1"/>
      <c r="B42" s="82" t="s">
        <v>81</v>
      </c>
      <c r="C42" s="82"/>
      <c r="D42" s="85" t="s">
        <v>46</v>
      </c>
      <c r="E42" s="105"/>
      <c r="F42" s="104">
        <v>2.8294999999999999</v>
      </c>
      <c r="G42" s="154">
        <f>+$F$17</f>
        <v>8900</v>
      </c>
      <c r="H42" s="103">
        <f>G42*F42</f>
        <v>25182.55</v>
      </c>
      <c r="I42" s="82"/>
      <c r="J42" s="335">
        <v>2.9270999999999998</v>
      </c>
      <c r="K42" s="154">
        <f>+$F$17</f>
        <v>8900</v>
      </c>
      <c r="L42" s="103">
        <f>K42*J42</f>
        <v>26051.19</v>
      </c>
      <c r="M42" s="82"/>
      <c r="N42" s="81">
        <f t="shared" si="2"/>
        <v>868.63999999999942</v>
      </c>
      <c r="O42" s="102">
        <f>IF(OR(H42=0,L42=0),"",(N42/H42))</f>
        <v>3.4493726806856313E-2</v>
      </c>
      <c r="Q42" s="255"/>
      <c r="R42" s="292"/>
      <c r="S42" s="250"/>
      <c r="T42" s="52"/>
      <c r="U42" s="244"/>
      <c r="V42" s="251"/>
      <c r="W42" s="185"/>
      <c r="X42" s="255"/>
      <c r="Y42" s="292"/>
      <c r="Z42" s="250"/>
      <c r="AA42" s="52"/>
      <c r="AB42" s="244"/>
      <c r="AC42" s="251"/>
      <c r="AD42" s="185"/>
      <c r="AE42" s="255"/>
      <c r="AF42" s="292"/>
      <c r="AG42" s="250"/>
      <c r="AH42" s="52"/>
      <c r="AI42" s="244"/>
      <c r="AJ42" s="251"/>
      <c r="AK42" s="185"/>
      <c r="AL42" s="255"/>
      <c r="AM42" s="292"/>
      <c r="AN42" s="250"/>
      <c r="AO42" s="52"/>
      <c r="AP42" s="244"/>
      <c r="AQ42" s="251"/>
      <c r="AR42" s="185"/>
      <c r="AS42" s="255"/>
      <c r="AT42" s="292"/>
      <c r="AU42" s="250"/>
      <c r="AV42" s="52"/>
      <c r="AW42" s="244"/>
      <c r="AX42" s="251"/>
      <c r="AY42" s="185"/>
      <c r="AZ42" s="185"/>
    </row>
    <row r="43" spans="1:52" x14ac:dyDescent="0.3">
      <c r="A43" s="1"/>
      <c r="B43" s="106" t="s">
        <v>82</v>
      </c>
      <c r="C43" s="82"/>
      <c r="D43" s="85" t="s">
        <v>46</v>
      </c>
      <c r="E43" s="105"/>
      <c r="F43" s="104">
        <v>2.2768999999999999</v>
      </c>
      <c r="G43" s="154">
        <f>+$F$17</f>
        <v>8900</v>
      </c>
      <c r="H43" s="103">
        <f>G43*F43</f>
        <v>20264.41</v>
      </c>
      <c r="I43" s="82"/>
      <c r="J43" s="335">
        <v>2.5587</v>
      </c>
      <c r="K43" s="154">
        <f>+$F$17</f>
        <v>8900</v>
      </c>
      <c r="L43" s="103">
        <f>K43*J43</f>
        <v>22772.43</v>
      </c>
      <c r="M43" s="82"/>
      <c r="N43" s="81">
        <f t="shared" si="2"/>
        <v>2508.0200000000004</v>
      </c>
      <c r="O43" s="102">
        <f>IF(OR(H43=0,L43=0),"",(N43/H43))</f>
        <v>0.12376476788616103</v>
      </c>
      <c r="Q43" s="255"/>
      <c r="R43" s="292"/>
      <c r="S43" s="250"/>
      <c r="T43" s="52"/>
      <c r="U43" s="244"/>
      <c r="V43" s="251"/>
      <c r="W43" s="185"/>
      <c r="X43" s="255"/>
      <c r="Y43" s="292"/>
      <c r="Z43" s="250"/>
      <c r="AA43" s="52"/>
      <c r="AB43" s="244"/>
      <c r="AC43" s="251"/>
      <c r="AD43" s="185"/>
      <c r="AE43" s="255"/>
      <c r="AF43" s="292"/>
      <c r="AG43" s="250"/>
      <c r="AH43" s="52"/>
      <c r="AI43" s="244"/>
      <c r="AJ43" s="251"/>
      <c r="AK43" s="185"/>
      <c r="AL43" s="255"/>
      <c r="AM43" s="292"/>
      <c r="AN43" s="250"/>
      <c r="AO43" s="52"/>
      <c r="AP43" s="244"/>
      <c r="AQ43" s="251"/>
      <c r="AR43" s="185"/>
      <c r="AS43" s="255"/>
      <c r="AT43" s="292"/>
      <c r="AU43" s="250"/>
      <c r="AV43" s="52"/>
      <c r="AW43" s="244"/>
      <c r="AX43" s="251"/>
      <c r="AY43" s="185"/>
      <c r="AZ43" s="185"/>
    </row>
    <row r="44" spans="1:52" x14ac:dyDescent="0.3">
      <c r="A44" s="1"/>
      <c r="B44" s="101" t="s">
        <v>13</v>
      </c>
      <c r="C44" s="100"/>
      <c r="D44" s="100"/>
      <c r="E44" s="100"/>
      <c r="F44" s="99"/>
      <c r="G44" s="98"/>
      <c r="H44" s="95">
        <f>SUM(H41:H43)</f>
        <v>110667.91799999995</v>
      </c>
      <c r="I44" s="94"/>
      <c r="J44" s="337"/>
      <c r="K44" s="96"/>
      <c r="L44" s="95">
        <f>SUM(L41:L43)</f>
        <v>131048.94799999992</v>
      </c>
      <c r="M44" s="94"/>
      <c r="N44" s="93">
        <f t="shared" si="2"/>
        <v>20381.02999999997</v>
      </c>
      <c r="O44" s="92">
        <f>IF(OR(H44=0,L44=0),"",(N44/H44))</f>
        <v>0.18416385135211435</v>
      </c>
      <c r="Q44" s="60"/>
      <c r="R44" s="60"/>
      <c r="S44" s="258"/>
      <c r="T44" s="60"/>
      <c r="U44" s="258"/>
      <c r="V44" s="259"/>
      <c r="W44" s="185"/>
      <c r="X44" s="60"/>
      <c r="Y44" s="60"/>
      <c r="Z44" s="258"/>
      <c r="AA44" s="60"/>
      <c r="AB44" s="258"/>
      <c r="AC44" s="259"/>
      <c r="AD44" s="185"/>
      <c r="AE44" s="60"/>
      <c r="AF44" s="60"/>
      <c r="AG44" s="258"/>
      <c r="AH44" s="60"/>
      <c r="AI44" s="258"/>
      <c r="AJ44" s="259"/>
      <c r="AK44" s="185"/>
      <c r="AL44" s="60"/>
      <c r="AM44" s="60"/>
      <c r="AN44" s="258"/>
      <c r="AO44" s="60"/>
      <c r="AP44" s="258"/>
      <c r="AQ44" s="259"/>
      <c r="AR44" s="185"/>
      <c r="AS44" s="60"/>
      <c r="AT44" s="60"/>
      <c r="AU44" s="258"/>
      <c r="AV44" s="60"/>
      <c r="AW44" s="258"/>
      <c r="AX44" s="259"/>
      <c r="AY44" s="185"/>
      <c r="AZ44" s="185"/>
    </row>
    <row r="45" spans="1:52" x14ac:dyDescent="0.3">
      <c r="A45" s="1"/>
      <c r="B45" s="91" t="s">
        <v>12</v>
      </c>
      <c r="C45" s="53"/>
      <c r="D45" s="85" t="s">
        <v>7</v>
      </c>
      <c r="E45" s="84"/>
      <c r="F45" s="78">
        <f>+RESIDENTIAL!$F$44</f>
        <v>3.2000000000000002E-3</v>
      </c>
      <c r="G45" s="154">
        <f>+$F19*(1+F68)</f>
        <v>4176669.9999999995</v>
      </c>
      <c r="H45" s="76">
        <f t="shared" ref="H45:H55" si="23">G45*F45</f>
        <v>13365.343999999999</v>
      </c>
      <c r="I45" s="82"/>
      <c r="J45" s="78">
        <f>+RESIDENTIAL!$F$44</f>
        <v>3.2000000000000002E-3</v>
      </c>
      <c r="K45" s="154">
        <f>+$F19*(1+J68)</f>
        <v>4176669.9999999995</v>
      </c>
      <c r="L45" s="76">
        <f t="shared" ref="L45:L55" si="24">K45*J45</f>
        <v>13365.343999999999</v>
      </c>
      <c r="M45" s="82"/>
      <c r="N45" s="81">
        <f t="shared" si="2"/>
        <v>0</v>
      </c>
      <c r="O45" s="102">
        <f>IF(OR(H45=0,L45=0),"",(N45/H45))</f>
        <v>0</v>
      </c>
      <c r="Q45" s="269"/>
      <c r="R45" s="292"/>
      <c r="S45" s="270"/>
      <c r="T45" s="52"/>
      <c r="U45" s="244"/>
      <c r="V45" s="251"/>
      <c r="W45" s="185"/>
      <c r="X45" s="269"/>
      <c r="Y45" s="292"/>
      <c r="Z45" s="270"/>
      <c r="AA45" s="52"/>
      <c r="AB45" s="244"/>
      <c r="AC45" s="251"/>
      <c r="AD45" s="185"/>
      <c r="AE45" s="269"/>
      <c r="AF45" s="292"/>
      <c r="AG45" s="270"/>
      <c r="AH45" s="52"/>
      <c r="AI45" s="244"/>
      <c r="AJ45" s="251"/>
      <c r="AK45" s="185"/>
      <c r="AL45" s="269"/>
      <c r="AM45" s="292"/>
      <c r="AN45" s="270"/>
      <c r="AO45" s="52"/>
      <c r="AP45" s="244"/>
      <c r="AQ45" s="251"/>
      <c r="AR45" s="185"/>
      <c r="AS45" s="269"/>
      <c r="AT45" s="292"/>
      <c r="AU45" s="270"/>
      <c r="AV45" s="52"/>
      <c r="AW45" s="244"/>
      <c r="AX45" s="251"/>
      <c r="AY45" s="185"/>
      <c r="AZ45" s="185"/>
    </row>
    <row r="46" spans="1:52" x14ac:dyDescent="0.3">
      <c r="A46" s="1"/>
      <c r="B46" s="91" t="s">
        <v>11</v>
      </c>
      <c r="C46" s="53"/>
      <c r="D46" s="85" t="s">
        <v>7</v>
      </c>
      <c r="E46" s="84"/>
      <c r="F46" s="78">
        <f>+RESIDENTIAL!$F$45</f>
        <v>2.9999999999999997E-4</v>
      </c>
      <c r="G46" s="154">
        <f>+G45</f>
        <v>4176669.9999999995</v>
      </c>
      <c r="H46" s="76">
        <f t="shared" si="23"/>
        <v>1253.0009999999997</v>
      </c>
      <c r="I46" s="82"/>
      <c r="J46" s="78">
        <f>+RESIDENTIAL!$F$45</f>
        <v>2.9999999999999997E-4</v>
      </c>
      <c r="K46" s="154">
        <f>+K45</f>
        <v>4176669.9999999995</v>
      </c>
      <c r="L46" s="76">
        <f t="shared" si="24"/>
        <v>1253.0009999999997</v>
      </c>
      <c r="M46" s="82"/>
      <c r="N46" s="81">
        <f t="shared" si="2"/>
        <v>0</v>
      </c>
      <c r="O46" s="102">
        <f t="shared" ref="O46:O55" si="25">IF(OR(H46=0,L46=0),"",(N46/H46))</f>
        <v>0</v>
      </c>
      <c r="Q46" s="269"/>
      <c r="R46" s="292"/>
      <c r="S46" s="270"/>
      <c r="T46" s="52"/>
      <c r="U46" s="244"/>
      <c r="V46" s="251"/>
      <c r="W46" s="185"/>
      <c r="X46" s="269"/>
      <c r="Y46" s="292"/>
      <c r="Z46" s="270"/>
      <c r="AA46" s="52"/>
      <c r="AB46" s="244"/>
      <c r="AC46" s="251"/>
      <c r="AD46" s="185"/>
      <c r="AE46" s="269"/>
      <c r="AF46" s="292"/>
      <c r="AG46" s="270"/>
      <c r="AH46" s="52"/>
      <c r="AI46" s="244"/>
      <c r="AJ46" s="251"/>
      <c r="AK46" s="185"/>
      <c r="AL46" s="269"/>
      <c r="AM46" s="292"/>
      <c r="AN46" s="270"/>
      <c r="AO46" s="52"/>
      <c r="AP46" s="244"/>
      <c r="AQ46" s="251"/>
      <c r="AR46" s="185"/>
      <c r="AS46" s="269"/>
      <c r="AT46" s="292"/>
      <c r="AU46" s="270"/>
      <c r="AV46" s="52"/>
      <c r="AW46" s="244"/>
      <c r="AX46" s="251"/>
      <c r="AY46" s="185"/>
      <c r="AZ46" s="185"/>
    </row>
    <row r="47" spans="1:52" s="172" customFormat="1" x14ac:dyDescent="0.3">
      <c r="A47" s="1"/>
      <c r="B47" s="91" t="s">
        <v>85</v>
      </c>
      <c r="C47" s="53"/>
      <c r="D47" s="85" t="s">
        <v>7</v>
      </c>
      <c r="E47" s="84"/>
      <c r="F47" s="78">
        <f>+RESIDENTIAL!$F$46</f>
        <v>4.0000000000000002E-4</v>
      </c>
      <c r="G47" s="154"/>
      <c r="H47" s="76">
        <f t="shared" si="23"/>
        <v>0</v>
      </c>
      <c r="I47" s="82"/>
      <c r="J47" s="78">
        <f>+RESIDENTIAL!$F$46</f>
        <v>4.0000000000000002E-4</v>
      </c>
      <c r="K47" s="154"/>
      <c r="L47" s="76">
        <f t="shared" si="24"/>
        <v>0</v>
      </c>
      <c r="M47" s="82"/>
      <c r="N47" s="81"/>
      <c r="O47" s="102"/>
      <c r="Q47" s="269"/>
      <c r="R47" s="292"/>
      <c r="S47" s="270"/>
      <c r="T47" s="52"/>
      <c r="U47" s="244"/>
      <c r="V47" s="251"/>
      <c r="W47" s="185"/>
      <c r="X47" s="269"/>
      <c r="Y47" s="292"/>
      <c r="Z47" s="270"/>
      <c r="AA47" s="52"/>
      <c r="AB47" s="244"/>
      <c r="AC47" s="251"/>
      <c r="AD47" s="185"/>
      <c r="AE47" s="269"/>
      <c r="AF47" s="292"/>
      <c r="AG47" s="270"/>
      <c r="AH47" s="52"/>
      <c r="AI47" s="244"/>
      <c r="AJ47" s="251"/>
      <c r="AK47" s="185"/>
      <c r="AL47" s="269"/>
      <c r="AM47" s="292"/>
      <c r="AN47" s="270"/>
      <c r="AO47" s="52"/>
      <c r="AP47" s="244"/>
      <c r="AQ47" s="251"/>
      <c r="AR47" s="185"/>
      <c r="AS47" s="269"/>
      <c r="AT47" s="292"/>
      <c r="AU47" s="270"/>
      <c r="AV47" s="52"/>
      <c r="AW47" s="244"/>
      <c r="AX47" s="251"/>
      <c r="AY47" s="185"/>
      <c r="AZ47" s="185"/>
    </row>
    <row r="48" spans="1:52" x14ac:dyDescent="0.3">
      <c r="A48" s="1"/>
      <c r="B48" s="53" t="s">
        <v>10</v>
      </c>
      <c r="C48" s="53"/>
      <c r="D48" s="85" t="s">
        <v>41</v>
      </c>
      <c r="E48" s="84"/>
      <c r="F48" s="176">
        <f>+RESIDENTIAL!$F$47</f>
        <v>0.25</v>
      </c>
      <c r="G48" s="88">
        <v>1</v>
      </c>
      <c r="H48" s="76">
        <f t="shared" si="23"/>
        <v>0.25</v>
      </c>
      <c r="I48" s="82"/>
      <c r="J48" s="176">
        <f>+RESIDENTIAL!$F$47</f>
        <v>0.25</v>
      </c>
      <c r="K48" s="87">
        <v>1</v>
      </c>
      <c r="L48" s="76">
        <f t="shared" si="24"/>
        <v>0.25</v>
      </c>
      <c r="M48" s="82"/>
      <c r="N48" s="81">
        <f t="shared" si="2"/>
        <v>0</v>
      </c>
      <c r="O48" s="102">
        <f t="shared" si="25"/>
        <v>0</v>
      </c>
      <c r="Q48" s="271"/>
      <c r="R48" s="52"/>
      <c r="S48" s="270"/>
      <c r="T48" s="52"/>
      <c r="U48" s="244"/>
      <c r="V48" s="251"/>
      <c r="W48" s="185"/>
      <c r="X48" s="271"/>
      <c r="Y48" s="52"/>
      <c r="Z48" s="270"/>
      <c r="AA48" s="52"/>
      <c r="AB48" s="244"/>
      <c r="AC48" s="251"/>
      <c r="AD48" s="185"/>
      <c r="AE48" s="271"/>
      <c r="AF48" s="52"/>
      <c r="AG48" s="270"/>
      <c r="AH48" s="52"/>
      <c r="AI48" s="244"/>
      <c r="AJ48" s="251"/>
      <c r="AK48" s="185"/>
      <c r="AL48" s="271"/>
      <c r="AM48" s="52"/>
      <c r="AN48" s="270"/>
      <c r="AO48" s="52"/>
      <c r="AP48" s="244"/>
      <c r="AQ48" s="251"/>
      <c r="AR48" s="185"/>
      <c r="AS48" s="271"/>
      <c r="AT48" s="52"/>
      <c r="AU48" s="270"/>
      <c r="AV48" s="52"/>
      <c r="AW48" s="244"/>
      <c r="AX48" s="251"/>
      <c r="AY48" s="185"/>
      <c r="AZ48" s="185"/>
    </row>
    <row r="49" spans="1:52" x14ac:dyDescent="0.3">
      <c r="A49" s="1"/>
      <c r="B49" s="86" t="s">
        <v>9</v>
      </c>
      <c r="C49" s="53"/>
      <c r="D49" s="85" t="s">
        <v>7</v>
      </c>
      <c r="E49" s="84"/>
      <c r="F49" s="78">
        <f>+RESIDENTIAL!$F$48</f>
        <v>6.5000000000000002E-2</v>
      </c>
      <c r="G49" s="156">
        <f>0.64*$F19</f>
        <v>2624000</v>
      </c>
      <c r="H49" s="76">
        <f t="shared" si="23"/>
        <v>170560</v>
      </c>
      <c r="I49" s="82"/>
      <c r="J49" s="78">
        <f>+RESIDENTIAL!$F$48</f>
        <v>6.5000000000000002E-2</v>
      </c>
      <c r="K49" s="156">
        <f>$G49</f>
        <v>2624000</v>
      </c>
      <c r="L49" s="76">
        <f t="shared" si="24"/>
        <v>170560</v>
      </c>
      <c r="M49" s="82"/>
      <c r="N49" s="81">
        <f t="shared" si="2"/>
        <v>0</v>
      </c>
      <c r="O49" s="102">
        <f t="shared" si="25"/>
        <v>0</v>
      </c>
      <c r="Q49" s="269"/>
      <c r="R49" s="297"/>
      <c r="S49" s="270"/>
      <c r="T49" s="52"/>
      <c r="U49" s="244"/>
      <c r="V49" s="251"/>
      <c r="W49" s="185"/>
      <c r="X49" s="269"/>
      <c r="Y49" s="297"/>
      <c r="Z49" s="270"/>
      <c r="AA49" s="52"/>
      <c r="AB49" s="244"/>
      <c r="AC49" s="251"/>
      <c r="AD49" s="185"/>
      <c r="AE49" s="269"/>
      <c r="AF49" s="297"/>
      <c r="AG49" s="270"/>
      <c r="AH49" s="52"/>
      <c r="AI49" s="244"/>
      <c r="AJ49" s="251"/>
      <c r="AK49" s="185"/>
      <c r="AL49" s="269"/>
      <c r="AM49" s="297"/>
      <c r="AN49" s="270"/>
      <c r="AO49" s="52"/>
      <c r="AP49" s="244"/>
      <c r="AQ49" s="251"/>
      <c r="AR49" s="185"/>
      <c r="AS49" s="269"/>
      <c r="AT49" s="297"/>
      <c r="AU49" s="270"/>
      <c r="AV49" s="52"/>
      <c r="AW49" s="244"/>
      <c r="AX49" s="251"/>
      <c r="AY49" s="185"/>
      <c r="AZ49" s="185"/>
    </row>
    <row r="50" spans="1:52" x14ac:dyDescent="0.3">
      <c r="A50" s="1"/>
      <c r="B50" s="86" t="s">
        <v>8</v>
      </c>
      <c r="C50" s="53"/>
      <c r="D50" s="85" t="s">
        <v>7</v>
      </c>
      <c r="E50" s="84"/>
      <c r="F50" s="78">
        <f>+RESIDENTIAL!$F$49</f>
        <v>9.4E-2</v>
      </c>
      <c r="G50" s="156">
        <f>0.18*$F19</f>
        <v>738000</v>
      </c>
      <c r="H50" s="76">
        <f t="shared" si="23"/>
        <v>69372</v>
      </c>
      <c r="I50" s="82"/>
      <c r="J50" s="78">
        <f>+RESIDENTIAL!$F$49</f>
        <v>9.4E-2</v>
      </c>
      <c r="K50" s="156">
        <f>$G50</f>
        <v>738000</v>
      </c>
      <c r="L50" s="76">
        <f t="shared" si="24"/>
        <v>69372</v>
      </c>
      <c r="M50" s="82"/>
      <c r="N50" s="81">
        <f t="shared" si="2"/>
        <v>0</v>
      </c>
      <c r="O50" s="102">
        <f t="shared" si="25"/>
        <v>0</v>
      </c>
      <c r="Q50" s="269"/>
      <c r="R50" s="297"/>
      <c r="S50" s="270"/>
      <c r="T50" s="52"/>
      <c r="U50" s="244"/>
      <c r="V50" s="251"/>
      <c r="W50" s="185"/>
      <c r="X50" s="269"/>
      <c r="Y50" s="297"/>
      <c r="Z50" s="270"/>
      <c r="AA50" s="52"/>
      <c r="AB50" s="244"/>
      <c r="AC50" s="251"/>
      <c r="AD50" s="185"/>
      <c r="AE50" s="269"/>
      <c r="AF50" s="297"/>
      <c r="AG50" s="270"/>
      <c r="AH50" s="52"/>
      <c r="AI50" s="244"/>
      <c r="AJ50" s="251"/>
      <c r="AK50" s="185"/>
      <c r="AL50" s="269"/>
      <c r="AM50" s="297"/>
      <c r="AN50" s="270"/>
      <c r="AO50" s="52"/>
      <c r="AP50" s="244"/>
      <c r="AQ50" s="251"/>
      <c r="AR50" s="185"/>
      <c r="AS50" s="269"/>
      <c r="AT50" s="297"/>
      <c r="AU50" s="270"/>
      <c r="AV50" s="52"/>
      <c r="AW50" s="244"/>
      <c r="AX50" s="251"/>
      <c r="AY50" s="185"/>
      <c r="AZ50" s="185"/>
    </row>
    <row r="51" spans="1:52" x14ac:dyDescent="0.3">
      <c r="A51" s="1"/>
      <c r="B51" s="2" t="s">
        <v>6</v>
      </c>
      <c r="C51" s="53"/>
      <c r="D51" s="85" t="s">
        <v>7</v>
      </c>
      <c r="E51" s="84"/>
      <c r="F51" s="78">
        <f>+RESIDENTIAL!$F$50</f>
        <v>0.13200000000000001</v>
      </c>
      <c r="G51" s="156">
        <f>0.18*$F19</f>
        <v>738000</v>
      </c>
      <c r="H51" s="76">
        <f t="shared" si="23"/>
        <v>97416</v>
      </c>
      <c r="I51" s="82"/>
      <c r="J51" s="78">
        <f>+RESIDENTIAL!$F$50</f>
        <v>0.13200000000000001</v>
      </c>
      <c r="K51" s="156">
        <f>$G51</f>
        <v>738000</v>
      </c>
      <c r="L51" s="76">
        <f t="shared" si="24"/>
        <v>97416</v>
      </c>
      <c r="M51" s="82"/>
      <c r="N51" s="81">
        <f t="shared" si="2"/>
        <v>0</v>
      </c>
      <c r="O51" s="102">
        <f t="shared" si="25"/>
        <v>0</v>
      </c>
      <c r="Q51" s="269"/>
      <c r="R51" s="297"/>
      <c r="S51" s="270"/>
      <c r="T51" s="52"/>
      <c r="U51" s="244"/>
      <c r="V51" s="251"/>
      <c r="W51" s="185"/>
      <c r="X51" s="269"/>
      <c r="Y51" s="297"/>
      <c r="Z51" s="270"/>
      <c r="AA51" s="52"/>
      <c r="AB51" s="244"/>
      <c r="AC51" s="251"/>
      <c r="AD51" s="185"/>
      <c r="AE51" s="269"/>
      <c r="AF51" s="297"/>
      <c r="AG51" s="270"/>
      <c r="AH51" s="52"/>
      <c r="AI51" s="244"/>
      <c r="AJ51" s="251"/>
      <c r="AK51" s="185"/>
      <c r="AL51" s="269"/>
      <c r="AM51" s="297"/>
      <c r="AN51" s="270"/>
      <c r="AO51" s="52"/>
      <c r="AP51" s="244"/>
      <c r="AQ51" s="251"/>
      <c r="AR51" s="185"/>
      <c r="AS51" s="269"/>
      <c r="AT51" s="297"/>
      <c r="AU51" s="270"/>
      <c r="AV51" s="52"/>
      <c r="AW51" s="244"/>
      <c r="AX51" s="251"/>
      <c r="AY51" s="185"/>
      <c r="AZ51" s="185"/>
    </row>
    <row r="52" spans="1:52" x14ac:dyDescent="0.3">
      <c r="A52" s="6"/>
      <c r="B52" s="80" t="s">
        <v>5</v>
      </c>
      <c r="C52" s="24"/>
      <c r="D52" s="85" t="s">
        <v>7</v>
      </c>
      <c r="E52" s="79"/>
      <c r="F52" s="78">
        <f>+RESIDENTIAL!$F$51</f>
        <v>7.6999999999999999E-2</v>
      </c>
      <c r="G52" s="156">
        <f>IF(AND($T$1=1, $F19&gt;=750), 750, IF(AND($T$1=1, AND($F19&lt;750, $F19&gt;=0)), $F19, IF(AND($T$1=2, $F19&gt;=750), 750, IF(AND($T$1=2, AND($F19&lt;750, $F19&gt;=0)), $F19))))</f>
        <v>750</v>
      </c>
      <c r="H52" s="76">
        <f t="shared" si="23"/>
        <v>57.75</v>
      </c>
      <c r="I52" s="75"/>
      <c r="J52" s="78">
        <f>+RESIDENTIAL!$F$51</f>
        <v>7.6999999999999999E-2</v>
      </c>
      <c r="K52" s="156">
        <f>$G52</f>
        <v>750</v>
      </c>
      <c r="L52" s="76">
        <f t="shared" si="24"/>
        <v>57.75</v>
      </c>
      <c r="M52" s="75"/>
      <c r="N52" s="74">
        <f t="shared" si="2"/>
        <v>0</v>
      </c>
      <c r="O52" s="102">
        <f t="shared" si="25"/>
        <v>0</v>
      </c>
      <c r="Q52" s="269"/>
      <c r="R52" s="297"/>
      <c r="S52" s="270"/>
      <c r="T52" s="274"/>
      <c r="U52" s="244"/>
      <c r="V52" s="251"/>
      <c r="W52" s="185"/>
      <c r="X52" s="269"/>
      <c r="Y52" s="297"/>
      <c r="Z52" s="270"/>
      <c r="AA52" s="274"/>
      <c r="AB52" s="244"/>
      <c r="AC52" s="251"/>
      <c r="AD52" s="185"/>
      <c r="AE52" s="269"/>
      <c r="AF52" s="297"/>
      <c r="AG52" s="270"/>
      <c r="AH52" s="274"/>
      <c r="AI52" s="244"/>
      <c r="AJ52" s="251"/>
      <c r="AK52" s="185"/>
      <c r="AL52" s="269"/>
      <c r="AM52" s="297"/>
      <c r="AN52" s="270"/>
      <c r="AO52" s="274"/>
      <c r="AP52" s="244"/>
      <c r="AQ52" s="251"/>
      <c r="AR52" s="185"/>
      <c r="AS52" s="269"/>
      <c r="AT52" s="297"/>
      <c r="AU52" s="270"/>
      <c r="AV52" s="274"/>
      <c r="AW52" s="244"/>
      <c r="AX52" s="251"/>
      <c r="AY52" s="185"/>
      <c r="AZ52" s="185"/>
    </row>
    <row r="53" spans="1:52" x14ac:dyDescent="0.3">
      <c r="A53" s="6"/>
      <c r="B53" s="80" t="s">
        <v>4</v>
      </c>
      <c r="C53" s="24"/>
      <c r="D53" s="85" t="s">
        <v>7</v>
      </c>
      <c r="E53" s="79"/>
      <c r="F53" s="78">
        <f>+RESIDENTIAL!$F$52</f>
        <v>8.8999999999999996E-2</v>
      </c>
      <c r="G53" s="156">
        <f>IF(AND($T$1=1, F19&gt;=750), F19-750, IF(AND($T$1=1, AND(F19&lt;750, F19&gt;=0)), 0, IF(AND($T$1=2, F19&gt;=750), F19-750, IF(AND($T$1=2, AND(F19&lt;750, F19&gt;=0)), 0))))</f>
        <v>4099250</v>
      </c>
      <c r="H53" s="76">
        <f t="shared" si="23"/>
        <v>364833.25</v>
      </c>
      <c r="I53" s="75"/>
      <c r="J53" s="78">
        <f>+RESIDENTIAL!$F$52</f>
        <v>8.8999999999999996E-2</v>
      </c>
      <c r="K53" s="156">
        <f>$G53</f>
        <v>4099250</v>
      </c>
      <c r="L53" s="76">
        <f t="shared" si="24"/>
        <v>364833.25</v>
      </c>
      <c r="M53" s="75"/>
      <c r="N53" s="74">
        <f t="shared" si="2"/>
        <v>0</v>
      </c>
      <c r="O53" s="102">
        <f t="shared" si="25"/>
        <v>0</v>
      </c>
      <c r="Q53" s="269"/>
      <c r="R53" s="297"/>
      <c r="S53" s="270"/>
      <c r="T53" s="274"/>
      <c r="U53" s="244"/>
      <c r="V53" s="251"/>
      <c r="W53" s="185"/>
      <c r="X53" s="269"/>
      <c r="Y53" s="297"/>
      <c r="Z53" s="270"/>
      <c r="AA53" s="274"/>
      <c r="AB53" s="244"/>
      <c r="AC53" s="251"/>
      <c r="AD53" s="185"/>
      <c r="AE53" s="269"/>
      <c r="AF53" s="297"/>
      <c r="AG53" s="270"/>
      <c r="AH53" s="274"/>
      <c r="AI53" s="244"/>
      <c r="AJ53" s="251"/>
      <c r="AK53" s="185"/>
      <c r="AL53" s="269"/>
      <c r="AM53" s="297"/>
      <c r="AN53" s="270"/>
      <c r="AO53" s="274"/>
      <c r="AP53" s="244"/>
      <c r="AQ53" s="251"/>
      <c r="AR53" s="185"/>
      <c r="AS53" s="269"/>
      <c r="AT53" s="297"/>
      <c r="AU53" s="270"/>
      <c r="AV53" s="274"/>
      <c r="AW53" s="244"/>
      <c r="AX53" s="251"/>
      <c r="AY53" s="185"/>
      <c r="AZ53" s="185"/>
    </row>
    <row r="54" spans="1:52" s="172" customFormat="1" x14ac:dyDescent="0.3">
      <c r="A54" s="6"/>
      <c r="B54" s="183" t="s">
        <v>63</v>
      </c>
      <c r="C54" s="24"/>
      <c r="D54" s="85" t="s">
        <v>7</v>
      </c>
      <c r="E54" s="79"/>
      <c r="F54" s="78">
        <f>+RESIDENTIAL!$F$54</f>
        <v>0.1164</v>
      </c>
      <c r="G54" s="77"/>
      <c r="H54" s="76">
        <f t="shared" si="23"/>
        <v>0</v>
      </c>
      <c r="I54" s="75"/>
      <c r="J54" s="78">
        <f>+RESIDENTIAL!$F$53</f>
        <v>0.1164</v>
      </c>
      <c r="K54" s="77">
        <f t="shared" ref="K54:K55" si="26">$G54</f>
        <v>0</v>
      </c>
      <c r="L54" s="76">
        <f t="shared" si="24"/>
        <v>0</v>
      </c>
      <c r="M54" s="75"/>
      <c r="N54" s="74">
        <f t="shared" si="2"/>
        <v>0</v>
      </c>
      <c r="O54" s="102" t="str">
        <f t="shared" si="25"/>
        <v/>
      </c>
      <c r="Q54" s="269"/>
      <c r="R54" s="297"/>
      <c r="S54" s="270"/>
      <c r="T54" s="274"/>
      <c r="U54" s="244"/>
      <c r="V54" s="251"/>
      <c r="W54" s="185"/>
      <c r="X54" s="269"/>
      <c r="Y54" s="297"/>
      <c r="Z54" s="270"/>
      <c r="AA54" s="274"/>
      <c r="AB54" s="244"/>
      <c r="AC54" s="251"/>
      <c r="AD54" s="185"/>
      <c r="AE54" s="269"/>
      <c r="AF54" s="297"/>
      <c r="AG54" s="270"/>
      <c r="AH54" s="274"/>
      <c r="AI54" s="244"/>
      <c r="AJ54" s="251"/>
      <c r="AK54" s="185"/>
      <c r="AL54" s="269"/>
      <c r="AM54" s="297"/>
      <c r="AN54" s="270"/>
      <c r="AO54" s="274"/>
      <c r="AP54" s="244"/>
      <c r="AQ54" s="251"/>
      <c r="AR54" s="185"/>
      <c r="AS54" s="269"/>
      <c r="AT54" s="297"/>
      <c r="AU54" s="270"/>
      <c r="AV54" s="274"/>
      <c r="AW54" s="244"/>
      <c r="AX54" s="251"/>
      <c r="AY54" s="185"/>
      <c r="AZ54" s="185"/>
    </row>
    <row r="55" spans="1:52" s="172" customFormat="1" ht="15" thickBot="1" x14ac:dyDescent="0.35">
      <c r="A55" s="6"/>
      <c r="B55" s="183" t="s">
        <v>64</v>
      </c>
      <c r="C55" s="24"/>
      <c r="D55" s="85" t="s">
        <v>7</v>
      </c>
      <c r="E55" s="79"/>
      <c r="F55" s="78">
        <f>+RESIDENTIAL!$F$54</f>
        <v>0.1164</v>
      </c>
      <c r="G55" s="156">
        <f>+F19</f>
        <v>4100000</v>
      </c>
      <c r="H55" s="76">
        <f t="shared" si="23"/>
        <v>477240</v>
      </c>
      <c r="I55" s="75"/>
      <c r="J55" s="78">
        <f>+RESIDENTIAL!$F$54</f>
        <v>0.1164</v>
      </c>
      <c r="K55" s="156">
        <f t="shared" si="26"/>
        <v>4100000</v>
      </c>
      <c r="L55" s="76">
        <f t="shared" si="24"/>
        <v>477240</v>
      </c>
      <c r="M55" s="75"/>
      <c r="N55" s="74">
        <f t="shared" si="2"/>
        <v>0</v>
      </c>
      <c r="O55" s="102">
        <f t="shared" si="25"/>
        <v>0</v>
      </c>
      <c r="Q55" s="269"/>
      <c r="R55" s="297"/>
      <c r="S55" s="270"/>
      <c r="T55" s="274"/>
      <c r="U55" s="244"/>
      <c r="V55" s="251"/>
      <c r="W55" s="185"/>
      <c r="X55" s="269"/>
      <c r="Y55" s="297"/>
      <c r="Z55" s="270"/>
      <c r="AA55" s="274"/>
      <c r="AB55" s="244"/>
      <c r="AC55" s="251"/>
      <c r="AD55" s="185"/>
      <c r="AE55" s="269"/>
      <c r="AF55" s="297"/>
      <c r="AG55" s="270"/>
      <c r="AH55" s="274"/>
      <c r="AI55" s="244"/>
      <c r="AJ55" s="251"/>
      <c r="AK55" s="185"/>
      <c r="AL55" s="269"/>
      <c r="AM55" s="297"/>
      <c r="AN55" s="270"/>
      <c r="AO55" s="274"/>
      <c r="AP55" s="244"/>
      <c r="AQ55" s="251"/>
      <c r="AR55" s="185"/>
      <c r="AS55" s="269"/>
      <c r="AT55" s="297"/>
      <c r="AU55" s="270"/>
      <c r="AV55" s="274"/>
      <c r="AW55" s="244"/>
      <c r="AX55" s="251"/>
      <c r="AY55" s="185"/>
      <c r="AZ55" s="185"/>
    </row>
    <row r="56" spans="1:52" ht="15" thickBot="1" x14ac:dyDescent="0.35">
      <c r="A56" s="1"/>
      <c r="B56" s="73"/>
      <c r="C56" s="71"/>
      <c r="D56" s="72"/>
      <c r="E56" s="71"/>
      <c r="F56" s="42"/>
      <c r="G56" s="70"/>
      <c r="H56" s="40"/>
      <c r="I56" s="68"/>
      <c r="J56" s="42"/>
      <c r="K56" s="69"/>
      <c r="L56" s="40"/>
      <c r="M56" s="68"/>
      <c r="N56" s="67"/>
      <c r="O56" s="7"/>
      <c r="Q56" s="269"/>
      <c r="R56" s="275"/>
      <c r="S56" s="270"/>
      <c r="T56" s="52"/>
      <c r="U56" s="244"/>
      <c r="V56" s="276"/>
      <c r="W56" s="185"/>
      <c r="X56" s="269"/>
      <c r="Y56" s="275"/>
      <c r="Z56" s="270"/>
      <c r="AA56" s="52"/>
      <c r="AB56" s="244"/>
      <c r="AC56" s="276"/>
      <c r="AD56" s="185"/>
      <c r="AE56" s="269"/>
      <c r="AF56" s="275"/>
      <c r="AG56" s="270"/>
      <c r="AH56" s="52"/>
      <c r="AI56" s="244"/>
      <c r="AJ56" s="276"/>
      <c r="AK56" s="185"/>
      <c r="AL56" s="269"/>
      <c r="AM56" s="275"/>
      <c r="AN56" s="270"/>
      <c r="AO56" s="52"/>
      <c r="AP56" s="244"/>
      <c r="AQ56" s="276"/>
      <c r="AR56" s="185"/>
      <c r="AS56" s="269"/>
      <c r="AT56" s="275"/>
      <c r="AU56" s="270"/>
      <c r="AV56" s="52"/>
      <c r="AW56" s="244"/>
      <c r="AX56" s="276"/>
      <c r="AY56" s="185"/>
      <c r="AZ56" s="185"/>
    </row>
    <row r="57" spans="1:52" x14ac:dyDescent="0.3">
      <c r="A57" s="1"/>
      <c r="B57" s="66" t="s">
        <v>69</v>
      </c>
      <c r="C57" s="53"/>
      <c r="D57" s="53"/>
      <c r="E57" s="53"/>
      <c r="F57" s="65"/>
      <c r="G57" s="64"/>
      <c r="H57" s="61">
        <f>SUM(H44:H48,H55)</f>
        <v>602526.51299999992</v>
      </c>
      <c r="I57" s="63"/>
      <c r="J57" s="62"/>
      <c r="K57" s="62"/>
      <c r="L57" s="146">
        <f>SUM(L44:L48,L55)</f>
        <v>622907.54299999995</v>
      </c>
      <c r="M57" s="60"/>
      <c r="N57" s="199">
        <f>L57-H57</f>
        <v>20381.030000000028</v>
      </c>
      <c r="O57" s="200">
        <f t="shared" ref="O57:O60" si="27">IF(OR(H57=0,L57=0),"",(N57/H57))</f>
        <v>3.3825947174543722E-2</v>
      </c>
      <c r="Q57" s="277"/>
      <c r="R57" s="277"/>
      <c r="S57" s="258"/>
      <c r="T57" s="60"/>
      <c r="U57" s="278"/>
      <c r="V57" s="245"/>
      <c r="W57" s="185"/>
      <c r="X57" s="277"/>
      <c r="Y57" s="277"/>
      <c r="Z57" s="258"/>
      <c r="AA57" s="60"/>
      <c r="AB57" s="278"/>
      <c r="AC57" s="245"/>
      <c r="AD57" s="185"/>
      <c r="AE57" s="277"/>
      <c r="AF57" s="277"/>
      <c r="AG57" s="258"/>
      <c r="AH57" s="60"/>
      <c r="AI57" s="278"/>
      <c r="AJ57" s="245"/>
      <c r="AK57" s="185"/>
      <c r="AL57" s="277"/>
      <c r="AM57" s="277"/>
      <c r="AN57" s="258"/>
      <c r="AO57" s="60"/>
      <c r="AP57" s="278"/>
      <c r="AQ57" s="245"/>
      <c r="AR57" s="185"/>
      <c r="AS57" s="277"/>
      <c r="AT57" s="277"/>
      <c r="AU57" s="258"/>
      <c r="AV57" s="60"/>
      <c r="AW57" s="278"/>
      <c r="AX57" s="245"/>
      <c r="AY57" s="185"/>
      <c r="AZ57" s="185"/>
    </row>
    <row r="58" spans="1:52" s="172" customFormat="1" x14ac:dyDescent="0.3">
      <c r="A58" s="1"/>
      <c r="B58" s="193" t="s">
        <v>65</v>
      </c>
      <c r="C58" s="53"/>
      <c r="D58" s="53"/>
      <c r="E58" s="53"/>
      <c r="F58" s="56">
        <v>-0.08</v>
      </c>
      <c r="G58" s="64"/>
      <c r="H58" s="55"/>
      <c r="I58" s="63"/>
      <c r="J58" s="56">
        <v>-0.08</v>
      </c>
      <c r="K58" s="64"/>
      <c r="L58" s="54"/>
      <c r="M58" s="60"/>
      <c r="N58" s="59"/>
      <c r="O58" s="148"/>
      <c r="Q58" s="279"/>
      <c r="R58" s="64"/>
      <c r="S58" s="280"/>
      <c r="T58" s="60"/>
      <c r="U58" s="244"/>
      <c r="V58" s="281"/>
      <c r="W58" s="185"/>
      <c r="X58" s="279"/>
      <c r="Y58" s="64"/>
      <c r="Z58" s="280"/>
      <c r="AA58" s="60"/>
      <c r="AB58" s="244"/>
      <c r="AC58" s="281"/>
      <c r="AD58" s="185"/>
      <c r="AE58" s="279"/>
      <c r="AF58" s="64"/>
      <c r="AG58" s="280"/>
      <c r="AH58" s="60"/>
      <c r="AI58" s="244"/>
      <c r="AJ58" s="281"/>
      <c r="AK58" s="185"/>
      <c r="AL58" s="279"/>
      <c r="AM58" s="64"/>
      <c r="AN58" s="280"/>
      <c r="AO58" s="60"/>
      <c r="AP58" s="244"/>
      <c r="AQ58" s="281"/>
      <c r="AR58" s="185"/>
      <c r="AS58" s="279"/>
      <c r="AT58" s="64"/>
      <c r="AU58" s="280"/>
      <c r="AV58" s="60"/>
      <c r="AW58" s="244"/>
      <c r="AX58" s="281"/>
      <c r="AY58" s="185"/>
      <c r="AZ58" s="185"/>
    </row>
    <row r="59" spans="1:52" x14ac:dyDescent="0.3">
      <c r="A59" s="1"/>
      <c r="B59" s="193" t="s">
        <v>1</v>
      </c>
      <c r="C59" s="53"/>
      <c r="D59" s="53"/>
      <c r="E59" s="53"/>
      <c r="F59" s="57">
        <v>0.13</v>
      </c>
      <c r="G59" s="52"/>
      <c r="H59" s="55">
        <f>H57*F59</f>
        <v>78328.446689999997</v>
      </c>
      <c r="I59" s="51"/>
      <c r="J59" s="56">
        <v>0.13</v>
      </c>
      <c r="K59" s="51"/>
      <c r="L59" s="54">
        <f>L57*J59</f>
        <v>80977.980589999992</v>
      </c>
      <c r="M59" s="50"/>
      <c r="N59" s="54">
        <f>L59-H59</f>
        <v>2649.5338999999949</v>
      </c>
      <c r="O59" s="221">
        <f t="shared" si="27"/>
        <v>3.3825947174543604E-2</v>
      </c>
      <c r="Q59" s="279"/>
      <c r="R59" s="50"/>
      <c r="S59" s="280"/>
      <c r="T59" s="50"/>
      <c r="U59" s="280"/>
      <c r="V59" s="281"/>
      <c r="W59" s="185"/>
      <c r="X59" s="279"/>
      <c r="Y59" s="50"/>
      <c r="Z59" s="280"/>
      <c r="AA59" s="50"/>
      <c r="AB59" s="280"/>
      <c r="AC59" s="281"/>
      <c r="AD59" s="185"/>
      <c r="AE59" s="279"/>
      <c r="AF59" s="50"/>
      <c r="AG59" s="280"/>
      <c r="AH59" s="50"/>
      <c r="AI59" s="280"/>
      <c r="AJ59" s="281"/>
      <c r="AK59" s="185"/>
      <c r="AL59" s="279"/>
      <c r="AM59" s="50"/>
      <c r="AN59" s="280"/>
      <c r="AO59" s="50"/>
      <c r="AP59" s="280"/>
      <c r="AQ59" s="281"/>
      <c r="AR59" s="185"/>
      <c r="AS59" s="279"/>
      <c r="AT59" s="50"/>
      <c r="AU59" s="280"/>
      <c r="AV59" s="50"/>
      <c r="AW59" s="280"/>
      <c r="AX59" s="281"/>
      <c r="AY59" s="185"/>
      <c r="AZ59" s="185"/>
    </row>
    <row r="60" spans="1:52" ht="15" thickBot="1" x14ac:dyDescent="0.35">
      <c r="A60" s="1"/>
      <c r="B60" s="362" t="s">
        <v>70</v>
      </c>
      <c r="C60" s="362"/>
      <c r="D60" s="362"/>
      <c r="E60" s="49"/>
      <c r="F60" s="48"/>
      <c r="G60" s="47"/>
      <c r="H60" s="46">
        <f>SUM(H57:H59)</f>
        <v>680854.95968999993</v>
      </c>
      <c r="I60" s="45"/>
      <c r="J60" s="45"/>
      <c r="K60" s="45"/>
      <c r="L60" s="43">
        <f>SUM(L57:L59)</f>
        <v>703885.52358999988</v>
      </c>
      <c r="M60" s="44"/>
      <c r="N60" s="43">
        <f>L60-H60</f>
        <v>23030.56389999995</v>
      </c>
      <c r="O60" s="222">
        <f t="shared" si="27"/>
        <v>3.3825947174543604E-2</v>
      </c>
      <c r="Q60" s="60"/>
      <c r="R60" s="60"/>
      <c r="S60" s="258"/>
      <c r="T60" s="60"/>
      <c r="U60" s="258"/>
      <c r="V60" s="281"/>
      <c r="W60" s="185"/>
      <c r="X60" s="60"/>
      <c r="Y60" s="60"/>
      <c r="Z60" s="258"/>
      <c r="AA60" s="60"/>
      <c r="AB60" s="258"/>
      <c r="AC60" s="281"/>
      <c r="AD60" s="185"/>
      <c r="AE60" s="60"/>
      <c r="AF60" s="60"/>
      <c r="AG60" s="258"/>
      <c r="AH60" s="60"/>
      <c r="AI60" s="258"/>
      <c r="AJ60" s="281"/>
      <c r="AK60" s="185"/>
      <c r="AL60" s="60"/>
      <c r="AM60" s="60"/>
      <c r="AN60" s="258"/>
      <c r="AO60" s="60"/>
      <c r="AP60" s="258"/>
      <c r="AQ60" s="281"/>
      <c r="AR60" s="185"/>
      <c r="AS60" s="60"/>
      <c r="AT60" s="60"/>
      <c r="AU60" s="258"/>
      <c r="AV60" s="60"/>
      <c r="AW60" s="258"/>
      <c r="AX60" s="281"/>
      <c r="AY60" s="185"/>
      <c r="AZ60" s="185"/>
    </row>
    <row r="61" spans="1:52" ht="15" thickBot="1" x14ac:dyDescent="0.35">
      <c r="A61" s="6"/>
      <c r="B61" s="18"/>
      <c r="C61" s="16"/>
      <c r="D61" s="17"/>
      <c r="E61" s="16"/>
      <c r="F61" s="42"/>
      <c r="G61" s="11"/>
      <c r="H61" s="40"/>
      <c r="I61" s="9"/>
      <c r="J61" s="42"/>
      <c r="K61" s="41"/>
      <c r="L61" s="189"/>
      <c r="M61" s="9"/>
      <c r="N61" s="39"/>
      <c r="O61" s="236"/>
      <c r="Q61" s="269"/>
      <c r="R61" s="284"/>
      <c r="S61" s="270"/>
      <c r="T61" s="274"/>
      <c r="U61" s="285"/>
      <c r="V61" s="300"/>
      <c r="W61" s="185"/>
      <c r="X61" s="269"/>
      <c r="Y61" s="284"/>
      <c r="Z61" s="270"/>
      <c r="AA61" s="274"/>
      <c r="AB61" s="285"/>
      <c r="AC61" s="300"/>
      <c r="AD61" s="185"/>
      <c r="AE61" s="269"/>
      <c r="AF61" s="284"/>
      <c r="AG61" s="270"/>
      <c r="AH61" s="274"/>
      <c r="AI61" s="285"/>
      <c r="AJ61" s="300"/>
      <c r="AK61" s="185"/>
      <c r="AL61" s="269"/>
      <c r="AM61" s="284"/>
      <c r="AN61" s="270"/>
      <c r="AO61" s="274"/>
      <c r="AP61" s="285"/>
      <c r="AQ61" s="300"/>
      <c r="AR61" s="185"/>
      <c r="AS61" s="269"/>
      <c r="AT61" s="284"/>
      <c r="AU61" s="270"/>
      <c r="AV61" s="274"/>
      <c r="AW61" s="285"/>
      <c r="AX61" s="300"/>
      <c r="AY61" s="185"/>
      <c r="AZ61" s="185"/>
    </row>
    <row r="62" spans="1:52" x14ac:dyDescent="0.3">
      <c r="A62" s="6"/>
      <c r="B62" s="38" t="s">
        <v>2</v>
      </c>
      <c r="C62" s="24"/>
      <c r="D62" s="24"/>
      <c r="E62" s="24"/>
      <c r="F62" s="37"/>
      <c r="G62" s="29"/>
      <c r="H62" s="34">
        <f>SUM(H52:H53,H44,H45:H48)</f>
        <v>490177.51299999992</v>
      </c>
      <c r="I62" s="36"/>
      <c r="J62" s="35"/>
      <c r="K62" s="35"/>
      <c r="L62" s="32">
        <f>SUM(L52:L53,L44,L45:L48)</f>
        <v>510558.54299999989</v>
      </c>
      <c r="M62" s="33"/>
      <c r="N62" s="32">
        <f>L62-H62</f>
        <v>20381.02999999997</v>
      </c>
      <c r="O62" s="234">
        <f t="shared" ref="O62:O65" si="28">IF(OR(H62=0,L62=0),"",(N62/H62))</f>
        <v>4.1578875936726156E-2</v>
      </c>
      <c r="Q62" s="301"/>
      <c r="R62" s="301"/>
      <c r="S62" s="302"/>
      <c r="T62" s="33"/>
      <c r="U62" s="278"/>
      <c r="V62" s="245"/>
      <c r="W62" s="185"/>
      <c r="X62" s="301"/>
      <c r="Y62" s="301"/>
      <c r="Z62" s="302"/>
      <c r="AA62" s="33"/>
      <c r="AB62" s="278"/>
      <c r="AC62" s="245"/>
      <c r="AD62" s="185"/>
      <c r="AE62" s="301"/>
      <c r="AF62" s="301"/>
      <c r="AG62" s="302"/>
      <c r="AH62" s="33"/>
      <c r="AI62" s="278"/>
      <c r="AJ62" s="245"/>
      <c r="AK62" s="185"/>
      <c r="AL62" s="301"/>
      <c r="AM62" s="301"/>
      <c r="AN62" s="302"/>
      <c r="AO62" s="33"/>
      <c r="AP62" s="278"/>
      <c r="AQ62" s="245"/>
      <c r="AR62" s="185"/>
      <c r="AS62" s="301"/>
      <c r="AT62" s="301"/>
      <c r="AU62" s="302"/>
      <c r="AV62" s="33"/>
      <c r="AW62" s="278"/>
      <c r="AX62" s="245"/>
      <c r="AY62" s="185"/>
      <c r="AZ62" s="185"/>
    </row>
    <row r="63" spans="1:52" s="172" customFormat="1" x14ac:dyDescent="0.3">
      <c r="A63" s="6"/>
      <c r="B63" s="193" t="s">
        <v>65</v>
      </c>
      <c r="C63" s="53"/>
      <c r="D63" s="53"/>
      <c r="E63" s="53"/>
      <c r="F63" s="56">
        <v>-0.08</v>
      </c>
      <c r="G63" s="64"/>
      <c r="H63" s="55"/>
      <c r="I63" s="63"/>
      <c r="J63" s="56">
        <v>-0.08</v>
      </c>
      <c r="K63" s="64"/>
      <c r="L63" s="54"/>
      <c r="M63" s="60"/>
      <c r="N63" s="59"/>
      <c r="O63" s="234"/>
      <c r="Q63" s="279"/>
      <c r="R63" s="64"/>
      <c r="S63" s="280"/>
      <c r="T63" s="60"/>
      <c r="U63" s="244"/>
      <c r="V63" s="281"/>
      <c r="W63" s="185"/>
      <c r="X63" s="279"/>
      <c r="Y63" s="64"/>
      <c r="Z63" s="280"/>
      <c r="AA63" s="60"/>
      <c r="AB63" s="244"/>
      <c r="AC63" s="281"/>
      <c r="AD63" s="185"/>
      <c r="AE63" s="279"/>
      <c r="AF63" s="64"/>
      <c r="AG63" s="280"/>
      <c r="AH63" s="60"/>
      <c r="AI63" s="244"/>
      <c r="AJ63" s="281"/>
      <c r="AK63" s="185"/>
      <c r="AL63" s="279"/>
      <c r="AM63" s="64"/>
      <c r="AN63" s="280"/>
      <c r="AO63" s="60"/>
      <c r="AP63" s="244"/>
      <c r="AQ63" s="281"/>
      <c r="AR63" s="185"/>
      <c r="AS63" s="279"/>
      <c r="AT63" s="64"/>
      <c r="AU63" s="280"/>
      <c r="AV63" s="60"/>
      <c r="AW63" s="244"/>
      <c r="AX63" s="281"/>
      <c r="AY63" s="185"/>
      <c r="AZ63" s="185"/>
    </row>
    <row r="64" spans="1:52" x14ac:dyDescent="0.3">
      <c r="A64" s="6"/>
      <c r="B64" s="31" t="s">
        <v>1</v>
      </c>
      <c r="C64" s="24"/>
      <c r="D64" s="24"/>
      <c r="E64" s="24"/>
      <c r="F64" s="30">
        <v>0.13</v>
      </c>
      <c r="G64" s="29"/>
      <c r="H64" s="26">
        <f>H62*F64</f>
        <v>63723.076689999994</v>
      </c>
      <c r="I64" s="23"/>
      <c r="J64" s="28">
        <v>0.13</v>
      </c>
      <c r="K64" s="27"/>
      <c r="L64" s="25">
        <f>L62*J64</f>
        <v>66372.610589999982</v>
      </c>
      <c r="M64" s="22"/>
      <c r="N64" s="25">
        <f>L64-H64</f>
        <v>2649.5338999999876</v>
      </c>
      <c r="O64" s="221">
        <f t="shared" si="28"/>
        <v>4.1578875936726024E-2</v>
      </c>
      <c r="Q64" s="303"/>
      <c r="R64" s="304"/>
      <c r="S64" s="305"/>
      <c r="T64" s="22"/>
      <c r="U64" s="280"/>
      <c r="V64" s="281"/>
      <c r="W64" s="185"/>
      <c r="X64" s="303"/>
      <c r="Y64" s="304"/>
      <c r="Z64" s="305"/>
      <c r="AA64" s="22"/>
      <c r="AB64" s="280"/>
      <c r="AC64" s="281"/>
      <c r="AD64" s="185"/>
      <c r="AE64" s="303"/>
      <c r="AF64" s="304"/>
      <c r="AG64" s="305"/>
      <c r="AH64" s="22"/>
      <c r="AI64" s="280"/>
      <c r="AJ64" s="281"/>
      <c r="AK64" s="185"/>
      <c r="AL64" s="303"/>
      <c r="AM64" s="304"/>
      <c r="AN64" s="305"/>
      <c r="AO64" s="22"/>
      <c r="AP64" s="280"/>
      <c r="AQ64" s="281"/>
      <c r="AR64" s="185"/>
      <c r="AS64" s="303"/>
      <c r="AT64" s="304"/>
      <c r="AU64" s="305"/>
      <c r="AV64" s="22"/>
      <c r="AW64" s="280"/>
      <c r="AX64" s="281"/>
      <c r="AY64" s="185"/>
      <c r="AZ64" s="185"/>
    </row>
    <row r="65" spans="1:52" ht="15" thickBot="1" x14ac:dyDescent="0.35">
      <c r="A65" s="6"/>
      <c r="B65" s="362" t="s">
        <v>71</v>
      </c>
      <c r="C65" s="362"/>
      <c r="D65" s="362"/>
      <c r="E65" s="49"/>
      <c r="F65" s="48"/>
      <c r="G65" s="47"/>
      <c r="H65" s="46">
        <f>SUM(H62:H64)</f>
        <v>553900.58968999994</v>
      </c>
      <c r="I65" s="45"/>
      <c r="J65" s="45"/>
      <c r="K65" s="45"/>
      <c r="L65" s="188">
        <f>SUM(L62:L64)</f>
        <v>576931.15358999989</v>
      </c>
      <c r="M65" s="44"/>
      <c r="N65" s="43">
        <f>L65-H65</f>
        <v>23030.56389999995</v>
      </c>
      <c r="O65" s="222">
        <f t="shared" si="28"/>
        <v>4.1578875936726128E-2</v>
      </c>
      <c r="Q65" s="60"/>
      <c r="R65" s="60"/>
      <c r="S65" s="258"/>
      <c r="T65" s="60"/>
      <c r="U65" s="258"/>
      <c r="V65" s="281"/>
      <c r="W65" s="185"/>
      <c r="X65" s="60"/>
      <c r="Y65" s="60"/>
      <c r="Z65" s="258"/>
      <c r="AA65" s="60"/>
      <c r="AB65" s="258"/>
      <c r="AC65" s="281"/>
      <c r="AD65" s="185"/>
      <c r="AE65" s="60"/>
      <c r="AF65" s="60"/>
      <c r="AG65" s="258"/>
      <c r="AH65" s="60"/>
      <c r="AI65" s="258"/>
      <c r="AJ65" s="281"/>
      <c r="AK65" s="185"/>
      <c r="AL65" s="60"/>
      <c r="AM65" s="60"/>
      <c r="AN65" s="258"/>
      <c r="AO65" s="60"/>
      <c r="AP65" s="258"/>
      <c r="AQ65" s="281"/>
      <c r="AR65" s="185"/>
      <c r="AS65" s="60"/>
      <c r="AT65" s="60"/>
      <c r="AU65" s="258"/>
      <c r="AV65" s="60"/>
      <c r="AW65" s="258"/>
      <c r="AX65" s="281"/>
      <c r="AY65" s="185"/>
      <c r="AZ65" s="185"/>
    </row>
    <row r="66" spans="1:52" ht="15" thickBot="1" x14ac:dyDescent="0.35">
      <c r="A66" s="6"/>
      <c r="B66" s="18"/>
      <c r="C66" s="16"/>
      <c r="D66" s="17"/>
      <c r="E66" s="16"/>
      <c r="F66" s="12"/>
      <c r="G66" s="15"/>
      <c r="H66" s="14"/>
      <c r="I66" s="13"/>
      <c r="J66" s="12"/>
      <c r="K66" s="11"/>
      <c r="L66" s="10"/>
      <c r="M66" s="9"/>
      <c r="N66" s="8"/>
      <c r="O66" s="7"/>
      <c r="Q66" s="269"/>
      <c r="R66" s="284"/>
      <c r="S66" s="270"/>
      <c r="T66" s="274"/>
      <c r="U66" s="285"/>
      <c r="V66" s="276"/>
      <c r="W66" s="185"/>
      <c r="X66" s="269"/>
      <c r="Y66" s="284"/>
      <c r="Z66" s="270"/>
      <c r="AA66" s="274"/>
      <c r="AB66" s="285"/>
      <c r="AC66" s="276"/>
      <c r="AD66" s="185"/>
      <c r="AE66" s="269"/>
      <c r="AF66" s="284"/>
      <c r="AG66" s="270"/>
      <c r="AH66" s="274"/>
      <c r="AI66" s="285"/>
      <c r="AJ66" s="276"/>
      <c r="AK66" s="185"/>
      <c r="AL66" s="269"/>
      <c r="AM66" s="284"/>
      <c r="AN66" s="270"/>
      <c r="AO66" s="274"/>
      <c r="AP66" s="285"/>
      <c r="AQ66" s="276"/>
      <c r="AR66" s="185"/>
      <c r="AS66" s="269"/>
      <c r="AT66" s="284"/>
      <c r="AU66" s="270"/>
      <c r="AV66" s="274"/>
      <c r="AW66" s="285"/>
      <c r="AX66" s="276"/>
      <c r="AY66" s="185"/>
      <c r="AZ66" s="185"/>
    </row>
    <row r="67" spans="1:52" x14ac:dyDescent="0.3">
      <c r="A67" s="1"/>
      <c r="B67" s="1"/>
      <c r="C67" s="1"/>
      <c r="D67" s="1"/>
      <c r="E67" s="1"/>
      <c r="F67" s="1"/>
      <c r="G67" s="1"/>
      <c r="H67" s="5"/>
      <c r="I67" s="1"/>
      <c r="J67" s="1"/>
      <c r="K67" s="1"/>
      <c r="L67" s="5"/>
      <c r="M67" s="1"/>
      <c r="N67" s="1"/>
      <c r="O67" s="1"/>
      <c r="Q67" s="186"/>
      <c r="R67" s="186"/>
      <c r="S67" s="187"/>
      <c r="T67" s="186"/>
      <c r="U67" s="186"/>
      <c r="V67" s="186"/>
      <c r="W67" s="185"/>
      <c r="X67" s="186"/>
      <c r="Y67" s="186"/>
      <c r="Z67" s="187"/>
      <c r="AA67" s="186"/>
      <c r="AB67" s="186"/>
      <c r="AC67" s="186"/>
      <c r="AD67" s="185"/>
      <c r="AE67" s="186"/>
      <c r="AF67" s="186"/>
      <c r="AG67" s="187"/>
      <c r="AH67" s="186"/>
      <c r="AI67" s="186"/>
      <c r="AJ67" s="186"/>
      <c r="AK67" s="185"/>
      <c r="AL67" s="186"/>
      <c r="AM67" s="186"/>
      <c r="AN67" s="187"/>
      <c r="AO67" s="186"/>
      <c r="AP67" s="186"/>
      <c r="AQ67" s="186"/>
      <c r="AR67" s="185"/>
      <c r="AS67" s="186"/>
      <c r="AT67" s="186"/>
      <c r="AU67" s="187"/>
      <c r="AV67" s="186"/>
      <c r="AW67" s="186"/>
      <c r="AX67" s="186"/>
      <c r="AY67" s="185"/>
      <c r="AZ67" s="185"/>
    </row>
    <row r="68" spans="1:52" x14ac:dyDescent="0.3">
      <c r="A68" s="1"/>
      <c r="B68" s="4" t="s">
        <v>0</v>
      </c>
      <c r="C68" s="1"/>
      <c r="D68" s="1"/>
      <c r="E68" s="1"/>
      <c r="F68" s="3">
        <v>1.8700000000000001E-2</v>
      </c>
      <c r="G68" s="1"/>
      <c r="H68" s="1"/>
      <c r="I68" s="1"/>
      <c r="J68" s="3">
        <v>1.8700000000000001E-2</v>
      </c>
      <c r="K68" s="1"/>
      <c r="L68" s="1"/>
      <c r="M68" s="1"/>
      <c r="N68" s="1"/>
      <c r="O68" s="1"/>
      <c r="Q68" s="286"/>
      <c r="R68" s="186"/>
      <c r="S68" s="186"/>
      <c r="T68" s="186"/>
      <c r="U68" s="186"/>
      <c r="V68" s="186"/>
      <c r="W68" s="185"/>
      <c r="X68" s="309"/>
      <c r="Y68" s="186"/>
      <c r="Z68" s="186"/>
      <c r="AA68" s="186"/>
      <c r="AB68" s="186"/>
      <c r="AC68" s="186"/>
      <c r="AD68" s="185"/>
      <c r="AE68" s="309"/>
      <c r="AF68" s="186"/>
      <c r="AG68" s="186"/>
      <c r="AH68" s="186"/>
      <c r="AI68" s="186"/>
      <c r="AJ68" s="186"/>
      <c r="AK68" s="185"/>
      <c r="AL68" s="309"/>
      <c r="AM68" s="186"/>
      <c r="AN68" s="186"/>
      <c r="AO68" s="186"/>
      <c r="AP68" s="186"/>
      <c r="AQ68" s="186"/>
      <c r="AR68" s="185"/>
      <c r="AS68" s="309"/>
      <c r="AT68" s="186"/>
      <c r="AU68" s="186"/>
      <c r="AV68" s="186"/>
      <c r="AW68" s="186"/>
      <c r="AX68" s="186"/>
      <c r="AY68" s="185"/>
      <c r="AZ68" s="185"/>
    </row>
    <row r="69" spans="1:5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</row>
    <row r="70" spans="1:52" s="172" customFormat="1" x14ac:dyDescent="0.3">
      <c r="A70" s="1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</row>
    <row r="71" spans="1:52" s="172" customFormat="1" x14ac:dyDescent="0.3">
      <c r="A71" s="1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</row>
    <row r="72" spans="1:52" s="172" customFormat="1" x14ac:dyDescent="0.3">
      <c r="A72" s="1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</row>
    <row r="73" spans="1:52" s="172" customFormat="1" x14ac:dyDescent="0.3">
      <c r="A73" s="1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</row>
    <row r="74" spans="1:52" s="172" customFormat="1" x14ac:dyDescent="0.3">
      <c r="A74" s="1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</row>
    <row r="75" spans="1:52" s="172" customFormat="1" x14ac:dyDescent="0.3">
      <c r="A75" s="1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</row>
    <row r="76" spans="1:52" s="172" customFormat="1" x14ac:dyDescent="0.3">
      <c r="A76" s="1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</row>
    <row r="77" spans="1:52" s="172" customFormat="1" x14ac:dyDescent="0.3">
      <c r="A77" s="1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</row>
    <row r="78" spans="1:52" s="172" customFormat="1" x14ac:dyDescent="0.3">
      <c r="A78" s="1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</row>
    <row r="79" spans="1:52" s="172" customFormat="1" x14ac:dyDescent="0.3">
      <c r="A79" s="1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</row>
    <row r="80" spans="1:52" s="172" customFormat="1" x14ac:dyDescent="0.3">
      <c r="A80" s="1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</row>
    <row r="81" spans="1:52" s="172" customFormat="1" x14ac:dyDescent="0.3">
      <c r="A81" s="1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</row>
    <row r="82" spans="1:52" s="172" customFormat="1" x14ac:dyDescent="0.3">
      <c r="A82" s="1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</row>
    <row r="83" spans="1:52" s="172" customFormat="1" x14ac:dyDescent="0.3">
      <c r="A83" s="1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</row>
    <row r="84" spans="1:52" s="172" customFormat="1" x14ac:dyDescent="0.3">
      <c r="A84" s="1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</row>
    <row r="85" spans="1:52" s="172" customFormat="1" x14ac:dyDescent="0.3">
      <c r="A85" s="1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</row>
    <row r="86" spans="1:52" s="172" customFormat="1" x14ac:dyDescent="0.3">
      <c r="A86" s="1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</row>
    <row r="87" spans="1:52" s="172" customFormat="1" x14ac:dyDescent="0.3">
      <c r="A87" s="1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</row>
    <row r="88" spans="1:52" s="172" customFormat="1" x14ac:dyDescent="0.3">
      <c r="A88" s="1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</row>
    <row r="89" spans="1:52" s="172" customFormat="1" x14ac:dyDescent="0.3">
      <c r="A89" s="1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</row>
    <row r="90" spans="1:52" s="172" customFormat="1" x14ac:dyDescent="0.3">
      <c r="A90" s="1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</row>
    <row r="91" spans="1:52" s="172" customFormat="1" x14ac:dyDescent="0.3">
      <c r="A91" s="1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</row>
    <row r="92" spans="1:52" s="172" customFormat="1" x14ac:dyDescent="0.3">
      <c r="A92" s="1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</row>
    <row r="93" spans="1:52" s="172" customFormat="1" x14ac:dyDescent="0.3">
      <c r="A93" s="1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</row>
    <row r="94" spans="1:52" s="172" customFormat="1" x14ac:dyDescent="0.3">
      <c r="A94" s="1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</row>
    <row r="95" spans="1:52" s="172" customFormat="1" x14ac:dyDescent="0.3">
      <c r="A95" s="1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52" s="172" customFormat="1" x14ac:dyDescent="0.3">
      <c r="A96" s="1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172" customFormat="1" x14ac:dyDescent="0.3">
      <c r="A97" s="1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172" customFormat="1" x14ac:dyDescent="0.3">
      <c r="A98" s="1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172" customFormat="1" x14ac:dyDescent="0.3">
      <c r="A99" s="1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172" customFormat="1" x14ac:dyDescent="0.3">
      <c r="A100" s="1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172" customFormat="1" x14ac:dyDescent="0.3">
      <c r="A101" s="1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172" customFormat="1" x14ac:dyDescent="0.3">
      <c r="A102" s="1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172" customFormat="1" x14ac:dyDescent="0.3">
      <c r="A103" s="1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172" customFormat="1" x14ac:dyDescent="0.3">
      <c r="A104" s="1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72" customFormat="1" x14ac:dyDescent="0.3">
      <c r="A105" s="1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172" customFormat="1" x14ac:dyDescent="0.3">
      <c r="A106" s="1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172" customFormat="1" x14ac:dyDescent="0.3">
      <c r="A107" s="1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172" customFormat="1" x14ac:dyDescent="0.3">
      <c r="A108" s="1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172" customFormat="1" x14ac:dyDescent="0.3">
      <c r="A109" s="1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172" customFormat="1" x14ac:dyDescent="0.3">
      <c r="A110" s="1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172" customFormat="1" x14ac:dyDescent="0.3">
      <c r="A111" s="1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172" customFormat="1" x14ac:dyDescent="0.3">
      <c r="A112" s="1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172" customFormat="1" x14ac:dyDescent="0.3">
      <c r="A113" s="1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172" customFormat="1" x14ac:dyDescent="0.3">
      <c r="A114" s="1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172" customFormat="1" x14ac:dyDescent="0.3">
      <c r="A115" s="1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172" customFormat="1" x14ac:dyDescent="0.3">
      <c r="A116" s="1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72" customFormat="1" x14ac:dyDescent="0.3">
      <c r="A117" s="1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72" customFormat="1" x14ac:dyDescent="0.3">
      <c r="A118" s="1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72" customFormat="1" x14ac:dyDescent="0.3">
      <c r="A119" s="1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72" customFormat="1" x14ac:dyDescent="0.3">
      <c r="A120" s="1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72" customFormat="1" x14ac:dyDescent="0.3">
      <c r="A121" s="1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72" customFormat="1" x14ac:dyDescent="0.3">
      <c r="A122" s="1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72" customFormat="1" x14ac:dyDescent="0.3">
      <c r="A123" s="1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72" customFormat="1" x14ac:dyDescent="0.3">
      <c r="A124" s="1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</sheetData>
  <mergeCells count="32">
    <mergeCell ref="B60:D60"/>
    <mergeCell ref="A3:K3"/>
    <mergeCell ref="B10:O10"/>
    <mergeCell ref="B11:O11"/>
    <mergeCell ref="D14:O14"/>
    <mergeCell ref="F20:H20"/>
    <mergeCell ref="J20:L20"/>
    <mergeCell ref="N20:O20"/>
    <mergeCell ref="AI20:AJ20"/>
    <mergeCell ref="B65:D65"/>
    <mergeCell ref="AJ21:AJ22"/>
    <mergeCell ref="U21:U22"/>
    <mergeCell ref="V21:V22"/>
    <mergeCell ref="AB21:AB22"/>
    <mergeCell ref="AC21:AC22"/>
    <mergeCell ref="AI21:AI22"/>
    <mergeCell ref="Q20:S20"/>
    <mergeCell ref="U20:V20"/>
    <mergeCell ref="X20:Z20"/>
    <mergeCell ref="AB20:AC20"/>
    <mergeCell ref="AE20:AG20"/>
    <mergeCell ref="D21:D22"/>
    <mergeCell ref="N21:N22"/>
    <mergeCell ref="O21:O22"/>
    <mergeCell ref="AL20:AN20"/>
    <mergeCell ref="AP20:AQ20"/>
    <mergeCell ref="AS20:AU20"/>
    <mergeCell ref="AW20:AX20"/>
    <mergeCell ref="AP21:AP22"/>
    <mergeCell ref="AQ21:AQ22"/>
    <mergeCell ref="AW21:AW22"/>
    <mergeCell ref="AX21:AX22"/>
  </mergeCells>
  <dataValidations disablePrompts="1" count="5">
    <dataValidation type="list" allowBlank="1" showInputMessage="1" showErrorMessage="1" prompt="Select Charge Unit - per 30 days, per kWh, per kW, per kVA." sqref="D42:D43 D36:D40 D45:D55 D24:D34">
      <formula1>"per 30 days, per kWh, per kW, per kVA"</formula1>
    </dataValidation>
    <dataValidation type="list" allowBlank="1" showInputMessage="1" showErrorMessage="1" sqref="E42:E43 E61 E66 E36:E40 E45:E56 E23:E34">
      <formula1>#REF!</formula1>
    </dataValidation>
    <dataValidation type="list" allowBlank="1" showInputMessage="1" showErrorMessage="1" prompt="Select Charge Unit - monthly, per kWh, per kW" sqref="D61 D56 D66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4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182880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289560</xdr:colOff>
                    <xdr:row>18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AY75"/>
  <sheetViews>
    <sheetView showGridLines="0" topLeftCell="A9" zoomScale="55" zoomScaleNormal="55" zoomScaleSheetLayoutView="25" workbookViewId="0">
      <selection activeCell="J211" sqref="J211"/>
    </sheetView>
  </sheetViews>
  <sheetFormatPr defaultColWidth="9.109375" defaultRowHeight="14.4" x14ac:dyDescent="0.3"/>
  <cols>
    <col min="1" max="1" width="1.88671875" style="149" customWidth="1"/>
    <col min="2" max="2" width="126.33203125" style="149" customWidth="1"/>
    <col min="3" max="3" width="1.5546875" style="149" customWidth="1"/>
    <col min="4" max="4" width="21" style="149" customWidth="1"/>
    <col min="5" max="5" width="1.6640625" style="149" customWidth="1"/>
    <col min="6" max="6" width="11.5546875" style="149" customWidth="1"/>
    <col min="7" max="7" width="13.44140625" style="149" customWidth="1"/>
    <col min="8" max="8" width="14.88671875" style="149" customWidth="1"/>
    <col min="9" max="9" width="1.33203125" style="149" customWidth="1"/>
    <col min="10" max="11" width="10.88671875" style="149" customWidth="1"/>
    <col min="12" max="12" width="14.88671875" style="149" customWidth="1"/>
    <col min="13" max="13" width="0.88671875" style="149" customWidth="1"/>
    <col min="14" max="14" width="13.6640625" style="149" customWidth="1"/>
    <col min="15" max="15" width="10.88671875" style="149" bestFit="1" customWidth="1"/>
    <col min="16" max="16" width="1.44140625" style="149" customWidth="1"/>
    <col min="17" max="17" width="13.44140625" style="149" bestFit="1" customWidth="1"/>
    <col min="18" max="18" width="11.33203125" style="149" customWidth="1"/>
    <col min="19" max="19" width="14.88671875" style="149" customWidth="1"/>
    <col min="20" max="20" width="1.33203125" style="149" customWidth="1"/>
    <col min="21" max="21" width="14.109375" style="149" customWidth="1"/>
    <col min="22" max="22" width="9.33203125" style="149" customWidth="1"/>
    <col min="23" max="23" width="1.33203125" style="149" customWidth="1"/>
    <col min="24" max="24" width="11" style="149" customWidth="1"/>
    <col min="25" max="25" width="10.88671875" style="149" customWidth="1"/>
    <col min="26" max="26" width="14.6640625" style="149" customWidth="1"/>
    <col min="27" max="27" width="1.33203125" style="149" customWidth="1"/>
    <col min="28" max="28" width="13.44140625" style="149" bestFit="1" customWidth="1"/>
    <col min="29" max="29" width="8.88671875" style="149" customWidth="1"/>
    <col min="30" max="30" width="0.88671875" style="149" customWidth="1"/>
    <col min="31" max="31" width="11.109375" style="149" customWidth="1"/>
    <col min="32" max="32" width="10.88671875" style="149" customWidth="1"/>
    <col min="33" max="33" width="15.44140625" style="149" customWidth="1"/>
    <col min="34" max="34" width="1.109375" style="149" customWidth="1"/>
    <col min="35" max="35" width="13.44140625" style="149" customWidth="1"/>
    <col min="36" max="36" width="8.44140625" style="149" customWidth="1"/>
    <col min="37" max="37" width="0.88671875" style="149" customWidth="1"/>
    <col min="38" max="38" width="10.6640625" style="149" bestFit="1" customWidth="1"/>
    <col min="39" max="39" width="11.33203125" style="149" bestFit="1" customWidth="1"/>
    <col min="40" max="40" width="15.109375" style="149" bestFit="1" customWidth="1"/>
    <col min="41" max="41" width="1.33203125" style="149" customWidth="1"/>
    <col min="42" max="42" width="13.44140625" style="149" bestFit="1" customWidth="1"/>
    <col min="43" max="43" width="10.88671875" style="149" bestFit="1" customWidth="1"/>
    <col min="44" max="44" width="1.44140625" style="149" customWidth="1"/>
    <col min="45" max="45" width="10.6640625" style="149" bestFit="1" customWidth="1"/>
    <col min="46" max="46" width="11.33203125" style="149" bestFit="1" customWidth="1"/>
    <col min="47" max="47" width="15.109375" style="149" bestFit="1" customWidth="1"/>
    <col min="48" max="48" width="1.5546875" style="149" customWidth="1"/>
    <col min="49" max="49" width="13.44140625" style="149" bestFit="1" customWidth="1"/>
    <col min="50" max="16384" width="9.109375" style="149"/>
  </cols>
  <sheetData>
    <row r="1" spans="1:50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  <c r="T1" s="149">
        <v>1</v>
      </c>
      <c r="U1" s="149">
        <v>2</v>
      </c>
    </row>
    <row r="2" spans="1:50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50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50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50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50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50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50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50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128" t="s">
        <v>32</v>
      </c>
      <c r="C14" s="1"/>
      <c r="D14" s="349" t="s">
        <v>50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50" s="181" customFormat="1" ht="15.6" x14ac:dyDescent="0.3">
      <c r="A15" s="112"/>
      <c r="B15" s="226"/>
      <c r="C15" s="112"/>
      <c r="D15" s="227"/>
      <c r="E15" s="227"/>
      <c r="F15" s="227"/>
      <c r="G15" s="228"/>
      <c r="H15" s="228"/>
      <c r="I15" s="228"/>
      <c r="J15" s="228"/>
      <c r="K15" s="228"/>
      <c r="L15" s="228"/>
      <c r="M15" s="228"/>
      <c r="N15" s="228"/>
      <c r="O15" s="228"/>
      <c r="P15" s="224"/>
      <c r="Q15" s="224"/>
      <c r="R15" s="224"/>
      <c r="S15" s="228"/>
      <c r="T15" s="224"/>
      <c r="U15" s="224"/>
      <c r="V15" s="224"/>
      <c r="W15" s="224"/>
      <c r="X15" s="224"/>
      <c r="Y15" s="224"/>
      <c r="Z15" s="228"/>
      <c r="AA15" s="224"/>
      <c r="AB15" s="224"/>
      <c r="AC15" s="224"/>
      <c r="AD15" s="224"/>
      <c r="AE15" s="224"/>
      <c r="AF15" s="224"/>
      <c r="AG15" s="228"/>
      <c r="AH15" s="224"/>
      <c r="AI15" s="224"/>
      <c r="AJ15" s="224"/>
      <c r="AK15" s="224"/>
      <c r="AL15" s="224"/>
      <c r="AM15" s="224"/>
      <c r="AN15" s="228"/>
      <c r="AO15" s="224"/>
      <c r="AP15" s="224"/>
      <c r="AQ15" s="224"/>
      <c r="AR15" s="224"/>
      <c r="AS15" s="224"/>
      <c r="AT15" s="224"/>
      <c r="AU15" s="228"/>
      <c r="AV15" s="224"/>
      <c r="AW15" s="224"/>
      <c r="AX15" s="224"/>
    </row>
    <row r="16" spans="1:50" ht="15.6" x14ac:dyDescent="0.3">
      <c r="A16" s="1"/>
      <c r="B16" s="126"/>
      <c r="C16" s="1"/>
      <c r="D16" s="125"/>
      <c r="E16" s="125"/>
      <c r="F16" s="190" t="s">
        <v>68</v>
      </c>
      <c r="G16" s="228"/>
      <c r="H16" s="229"/>
      <c r="I16" s="228"/>
      <c r="J16" s="224"/>
      <c r="K16" s="228"/>
      <c r="L16" s="229"/>
      <c r="M16" s="228"/>
      <c r="N16" s="230"/>
      <c r="O16" s="231"/>
      <c r="P16" s="224"/>
      <c r="Q16" s="225"/>
      <c r="R16" s="224"/>
      <c r="S16" s="229"/>
      <c r="T16" s="224"/>
      <c r="U16" s="230"/>
      <c r="V16" s="231"/>
      <c r="W16" s="224"/>
      <c r="X16" s="225"/>
      <c r="Y16" s="224"/>
      <c r="Z16" s="229"/>
      <c r="AA16" s="224"/>
      <c r="AB16" s="230"/>
      <c r="AC16" s="231"/>
      <c r="AD16" s="224"/>
      <c r="AE16" s="225"/>
      <c r="AF16" s="224"/>
      <c r="AG16" s="229"/>
      <c r="AH16" s="224"/>
      <c r="AI16" s="230"/>
      <c r="AJ16" s="231"/>
      <c r="AK16" s="224"/>
      <c r="AL16" s="225"/>
      <c r="AM16" s="224"/>
      <c r="AN16" s="229"/>
      <c r="AO16" s="224"/>
      <c r="AP16" s="230"/>
      <c r="AQ16" s="231"/>
      <c r="AR16" s="224"/>
      <c r="AS16" s="225"/>
      <c r="AT16" s="224"/>
      <c r="AU16" s="229"/>
      <c r="AV16" s="224"/>
      <c r="AW16" s="230"/>
      <c r="AX16" s="231"/>
    </row>
    <row r="17" spans="1:51" ht="15.6" x14ac:dyDescent="0.3">
      <c r="A17" s="1"/>
      <c r="B17" s="128" t="s">
        <v>31</v>
      </c>
      <c r="C17" s="1"/>
      <c r="D17" s="127" t="s">
        <v>42</v>
      </c>
      <c r="E17" s="125"/>
      <c r="F17" s="164">
        <v>16000</v>
      </c>
      <c r="G17" s="151" t="s">
        <v>51</v>
      </c>
      <c r="H17" s="125"/>
      <c r="I17" s="125"/>
      <c r="J17" s="161"/>
      <c r="K17" s="125"/>
      <c r="L17" s="162"/>
      <c r="M17" s="125"/>
      <c r="N17" s="125"/>
      <c r="O17" s="125"/>
    </row>
    <row r="18" spans="1:51" ht="15.6" x14ac:dyDescent="0.3">
      <c r="A18" s="1"/>
      <c r="B18" s="126"/>
      <c r="C18" s="1"/>
      <c r="D18" s="194"/>
      <c r="E18" s="125"/>
      <c r="F18" s="153">
        <v>2700</v>
      </c>
      <c r="G18" s="151" t="s">
        <v>45</v>
      </c>
      <c r="H18" s="163"/>
      <c r="I18" s="125"/>
      <c r="J18" s="161"/>
      <c r="K18" s="125"/>
      <c r="L18" s="125"/>
      <c r="M18" s="125"/>
      <c r="N18" s="125"/>
      <c r="O18" s="125"/>
    </row>
    <row r="19" spans="1:51" x14ac:dyDescent="0.3">
      <c r="A19" s="1"/>
      <c r="B19" s="2"/>
      <c r="C19" s="1"/>
      <c r="D19" s="4"/>
      <c r="E19" s="4"/>
      <c r="F19" s="153">
        <v>2700</v>
      </c>
      <c r="G19" s="4" t="s">
        <v>43</v>
      </c>
      <c r="H19" s="1"/>
      <c r="I19" s="1"/>
      <c r="J19" s="1"/>
      <c r="K19" s="1"/>
      <c r="L19" s="1"/>
      <c r="M19" s="1"/>
      <c r="N19" s="1"/>
      <c r="O19" s="1"/>
    </row>
    <row r="20" spans="1:51" x14ac:dyDescent="0.3">
      <c r="A20" s="1"/>
      <c r="B20" s="167"/>
      <c r="C20" s="1"/>
      <c r="D20" s="4" t="s">
        <v>29</v>
      </c>
      <c r="E20" s="1"/>
      <c r="F20" s="153">
        <v>955000</v>
      </c>
      <c r="G20" s="151" t="s">
        <v>28</v>
      </c>
      <c r="H20" s="5"/>
      <c r="I20" s="1"/>
      <c r="J20" s="1"/>
      <c r="K20" s="1"/>
      <c r="L20" s="1"/>
      <c r="M20" s="1"/>
      <c r="N20" s="1"/>
      <c r="O20" s="1"/>
      <c r="S20" s="160"/>
    </row>
    <row r="21" spans="1:51" x14ac:dyDescent="0.3">
      <c r="A21" s="1"/>
      <c r="B21" s="2"/>
      <c r="C21" s="1"/>
      <c r="D21" s="123"/>
      <c r="E21" s="123"/>
      <c r="F21" s="350" t="s">
        <v>87</v>
      </c>
      <c r="G21" s="351"/>
      <c r="H21" s="352"/>
      <c r="I21" s="1"/>
      <c r="J21" s="353" t="s">
        <v>93</v>
      </c>
      <c r="K21" s="354"/>
      <c r="L21" s="355"/>
      <c r="M21" s="1"/>
      <c r="N21" s="350" t="s">
        <v>27</v>
      </c>
      <c r="O21" s="352"/>
      <c r="Q21" s="358"/>
      <c r="R21" s="358"/>
      <c r="S21" s="358"/>
      <c r="T21" s="186"/>
      <c r="U21" s="357"/>
      <c r="V21" s="357"/>
      <c r="W21" s="185"/>
      <c r="X21" s="358"/>
      <c r="Y21" s="358"/>
      <c r="Z21" s="358"/>
      <c r="AA21" s="186"/>
      <c r="AB21" s="357"/>
      <c r="AC21" s="357"/>
      <c r="AD21" s="185"/>
      <c r="AE21" s="358"/>
      <c r="AF21" s="358"/>
      <c r="AG21" s="358"/>
      <c r="AH21" s="186"/>
      <c r="AI21" s="357"/>
      <c r="AJ21" s="357"/>
      <c r="AK21" s="185"/>
      <c r="AL21" s="358"/>
      <c r="AM21" s="358"/>
      <c r="AN21" s="358"/>
      <c r="AO21" s="186"/>
      <c r="AP21" s="357"/>
      <c r="AQ21" s="357"/>
      <c r="AR21" s="185"/>
      <c r="AS21" s="358"/>
      <c r="AT21" s="358"/>
      <c r="AU21" s="358"/>
      <c r="AV21" s="186"/>
      <c r="AW21" s="357"/>
      <c r="AX21" s="357"/>
      <c r="AY21" s="185"/>
    </row>
    <row r="22" spans="1:51" ht="15" customHeight="1" x14ac:dyDescent="0.3">
      <c r="A22" s="1"/>
      <c r="B22" s="2"/>
      <c r="C22" s="1"/>
      <c r="D22" s="341" t="s">
        <v>26</v>
      </c>
      <c r="E22" s="119"/>
      <c r="F22" s="122" t="s">
        <v>25</v>
      </c>
      <c r="G22" s="122" t="s">
        <v>24</v>
      </c>
      <c r="H22" s="120" t="s">
        <v>23</v>
      </c>
      <c r="I22" s="1"/>
      <c r="J22" s="122" t="s">
        <v>25</v>
      </c>
      <c r="K22" s="121" t="s">
        <v>24</v>
      </c>
      <c r="L22" s="120" t="s">
        <v>23</v>
      </c>
      <c r="M22" s="1"/>
      <c r="N22" s="343" t="s">
        <v>22</v>
      </c>
      <c r="O22" s="345" t="s">
        <v>21</v>
      </c>
      <c r="Q22" s="246"/>
      <c r="R22" s="246"/>
      <c r="S22" s="246"/>
      <c r="T22" s="186"/>
      <c r="U22" s="359"/>
      <c r="V22" s="359"/>
      <c r="W22" s="185"/>
      <c r="X22" s="246"/>
      <c r="Y22" s="246"/>
      <c r="Z22" s="246"/>
      <c r="AA22" s="186"/>
      <c r="AB22" s="359"/>
      <c r="AC22" s="359"/>
      <c r="AD22" s="185"/>
      <c r="AE22" s="246"/>
      <c r="AF22" s="246"/>
      <c r="AG22" s="246"/>
      <c r="AH22" s="186"/>
      <c r="AI22" s="359"/>
      <c r="AJ22" s="359"/>
      <c r="AK22" s="185"/>
      <c r="AL22" s="246"/>
      <c r="AM22" s="246"/>
      <c r="AN22" s="246"/>
      <c r="AO22" s="186"/>
      <c r="AP22" s="359"/>
      <c r="AQ22" s="359"/>
      <c r="AR22" s="185"/>
      <c r="AS22" s="246"/>
      <c r="AT22" s="246"/>
      <c r="AU22" s="246"/>
      <c r="AV22" s="186"/>
      <c r="AW22" s="359"/>
      <c r="AX22" s="359"/>
      <c r="AY22" s="185"/>
    </row>
    <row r="23" spans="1:51" x14ac:dyDescent="0.3">
      <c r="A23" s="1"/>
      <c r="B23" s="2"/>
      <c r="C23" s="1"/>
      <c r="D23" s="342"/>
      <c r="E23" s="119"/>
      <c r="F23" s="118" t="s">
        <v>20</v>
      </c>
      <c r="G23" s="118"/>
      <c r="H23" s="117" t="s">
        <v>20</v>
      </c>
      <c r="I23" s="1"/>
      <c r="J23" s="118" t="s">
        <v>20</v>
      </c>
      <c r="K23" s="117"/>
      <c r="L23" s="117" t="s">
        <v>20</v>
      </c>
      <c r="M23" s="1"/>
      <c r="N23" s="344"/>
      <c r="O23" s="346"/>
      <c r="Q23" s="247"/>
      <c r="R23" s="247"/>
      <c r="S23" s="247"/>
      <c r="T23" s="186"/>
      <c r="U23" s="360"/>
      <c r="V23" s="360"/>
      <c r="W23" s="185"/>
      <c r="X23" s="247"/>
      <c r="Y23" s="247"/>
      <c r="Z23" s="247"/>
      <c r="AA23" s="186"/>
      <c r="AB23" s="360"/>
      <c r="AC23" s="360"/>
      <c r="AD23" s="185"/>
      <c r="AE23" s="247"/>
      <c r="AF23" s="247"/>
      <c r="AG23" s="247"/>
      <c r="AH23" s="186"/>
      <c r="AI23" s="360"/>
      <c r="AJ23" s="360"/>
      <c r="AK23" s="185"/>
      <c r="AL23" s="247"/>
      <c r="AM23" s="247"/>
      <c r="AN23" s="247"/>
      <c r="AO23" s="186"/>
      <c r="AP23" s="360"/>
      <c r="AQ23" s="360"/>
      <c r="AR23" s="185"/>
      <c r="AS23" s="247"/>
      <c r="AT23" s="247"/>
      <c r="AU23" s="247"/>
      <c r="AV23" s="186"/>
      <c r="AW23" s="360"/>
      <c r="AX23" s="360"/>
      <c r="AY23" s="185"/>
    </row>
    <row r="24" spans="1:51" x14ac:dyDescent="0.3">
      <c r="A24" s="1"/>
      <c r="B24" s="53" t="s">
        <v>56</v>
      </c>
      <c r="C24" s="53"/>
      <c r="D24" s="85" t="s">
        <v>60</v>
      </c>
      <c r="E24" s="84"/>
      <c r="F24" s="139">
        <v>1.55</v>
      </c>
      <c r="G24" s="145">
        <f>+$F17</f>
        <v>16000</v>
      </c>
      <c r="H24" s="103">
        <f t="shared" ref="H24" si="0">G24*F24</f>
        <v>24800</v>
      </c>
      <c r="I24" s="82"/>
      <c r="J24" s="139">
        <f>+'[3]2019 Dx, Tx, Rate Riders'!$B$14</f>
        <v>1.61</v>
      </c>
      <c r="K24" s="145">
        <f>+$F17</f>
        <v>16000</v>
      </c>
      <c r="L24" s="103">
        <f t="shared" ref="L24:L30" si="1">K24*J24</f>
        <v>25760</v>
      </c>
      <c r="M24" s="82"/>
      <c r="N24" s="81">
        <f t="shared" ref="N24:N54" si="2">L24-H24</f>
        <v>960</v>
      </c>
      <c r="O24" s="102">
        <f>IF(OR(H24=0,L24=0),"",(N24/H24))</f>
        <v>3.870967741935484E-2</v>
      </c>
      <c r="Q24" s="248"/>
      <c r="R24" s="308"/>
      <c r="S24" s="250"/>
      <c r="T24" s="52"/>
      <c r="U24" s="244"/>
      <c r="V24" s="251"/>
      <c r="W24" s="185"/>
      <c r="X24" s="248"/>
      <c r="Y24" s="308"/>
      <c r="Z24" s="250"/>
      <c r="AA24" s="52"/>
      <c r="AB24" s="244"/>
      <c r="AC24" s="251"/>
      <c r="AD24" s="185"/>
      <c r="AE24" s="248"/>
      <c r="AF24" s="308"/>
      <c r="AG24" s="250"/>
      <c r="AH24" s="52"/>
      <c r="AI24" s="244"/>
      <c r="AJ24" s="251"/>
      <c r="AK24" s="185"/>
      <c r="AL24" s="248"/>
      <c r="AM24" s="308"/>
      <c r="AN24" s="250"/>
      <c r="AO24" s="52"/>
      <c r="AP24" s="244"/>
      <c r="AQ24" s="251"/>
      <c r="AR24" s="185"/>
      <c r="AS24" s="248"/>
      <c r="AT24" s="308"/>
      <c r="AU24" s="250"/>
      <c r="AV24" s="52"/>
      <c r="AW24" s="244"/>
      <c r="AX24" s="251"/>
      <c r="AY24" s="185"/>
    </row>
    <row r="25" spans="1:51" x14ac:dyDescent="0.3">
      <c r="A25" s="1"/>
      <c r="B25" s="53" t="s">
        <v>19</v>
      </c>
      <c r="C25" s="53"/>
      <c r="D25" s="85" t="s">
        <v>44</v>
      </c>
      <c r="E25" s="84"/>
      <c r="F25" s="111">
        <v>34.423099999999998</v>
      </c>
      <c r="G25" s="155">
        <f>$F$19</f>
        <v>2700</v>
      </c>
      <c r="H25" s="103">
        <f t="shared" ref="H25:H32" si="3">G25*F25</f>
        <v>92942.37</v>
      </c>
      <c r="I25" s="82"/>
      <c r="J25" s="111">
        <f>+'[3]2019 Dx, Tx, Rate Riders'!$C$14</f>
        <v>35.7759</v>
      </c>
      <c r="K25" s="155">
        <f>$F$19</f>
        <v>2700</v>
      </c>
      <c r="L25" s="103">
        <f t="shared" si="1"/>
        <v>96594.93</v>
      </c>
      <c r="M25" s="82"/>
      <c r="N25" s="81">
        <f t="shared" si="2"/>
        <v>3652.5599999999977</v>
      </c>
      <c r="O25" s="102">
        <f>IF(OR(H25=0,L25=0),"",(N25/H25))</f>
        <v>3.9299191531268221E-2</v>
      </c>
      <c r="Q25" s="252"/>
      <c r="R25" s="296"/>
      <c r="S25" s="250"/>
      <c r="T25" s="52"/>
      <c r="U25" s="244"/>
      <c r="V25" s="251"/>
      <c r="W25" s="185"/>
      <c r="X25" s="255"/>
      <c r="Y25" s="292"/>
      <c r="Z25" s="250"/>
      <c r="AA25" s="52"/>
      <c r="AB25" s="244"/>
      <c r="AC25" s="251"/>
      <c r="AD25" s="185"/>
      <c r="AE25" s="255"/>
      <c r="AF25" s="292"/>
      <c r="AG25" s="250"/>
      <c r="AH25" s="52"/>
      <c r="AI25" s="244"/>
      <c r="AJ25" s="251"/>
      <c r="AK25" s="185"/>
      <c r="AL25" s="255"/>
      <c r="AM25" s="292"/>
      <c r="AN25" s="250"/>
      <c r="AO25" s="52"/>
      <c r="AP25" s="244"/>
      <c r="AQ25" s="251"/>
      <c r="AR25" s="185"/>
      <c r="AS25" s="255"/>
      <c r="AT25" s="292"/>
      <c r="AU25" s="250"/>
      <c r="AV25" s="52"/>
      <c r="AW25" s="244"/>
      <c r="AX25" s="251"/>
      <c r="AY25" s="185"/>
    </row>
    <row r="26" spans="1:51" s="172" customFormat="1" x14ac:dyDescent="0.3">
      <c r="A26" s="1"/>
      <c r="B26" s="177" t="s">
        <v>74</v>
      </c>
      <c r="C26" s="53"/>
      <c r="D26" s="85" t="s">
        <v>44</v>
      </c>
      <c r="E26" s="84"/>
      <c r="F26" s="111">
        <v>-0.53469999999999995</v>
      </c>
      <c r="G26" s="155">
        <f t="shared" ref="G26:G33" si="4">$F$19</f>
        <v>2700</v>
      </c>
      <c r="H26" s="103">
        <f t="shared" si="3"/>
        <v>-1443.6899999999998</v>
      </c>
      <c r="I26" s="82"/>
      <c r="J26" s="334"/>
      <c r="K26" s="155">
        <f t="shared" ref="K26:K33" si="5">$F$19</f>
        <v>2700</v>
      </c>
      <c r="L26" s="103">
        <f t="shared" si="1"/>
        <v>0</v>
      </c>
      <c r="M26" s="82"/>
      <c r="N26" s="81">
        <f t="shared" si="2"/>
        <v>1443.6899999999998</v>
      </c>
      <c r="O26" s="102" t="str">
        <f t="shared" ref="O26:O30" si="6">IF(OR(H26=0,L26=0),"",(N26/H26))</f>
        <v/>
      </c>
      <c r="Q26" s="314"/>
      <c r="R26" s="315"/>
      <c r="S26" s="250"/>
      <c r="T26" s="52"/>
      <c r="U26" s="244"/>
      <c r="V26" s="251"/>
      <c r="W26" s="185"/>
      <c r="X26" s="252"/>
      <c r="Y26" s="292"/>
      <c r="Z26" s="250"/>
      <c r="AA26" s="52"/>
      <c r="AB26" s="244"/>
      <c r="AC26" s="251"/>
      <c r="AD26" s="185"/>
      <c r="AE26" s="252"/>
      <c r="AF26" s="292"/>
      <c r="AG26" s="250"/>
      <c r="AH26" s="52"/>
      <c r="AI26" s="244"/>
      <c r="AJ26" s="251"/>
      <c r="AK26" s="185"/>
      <c r="AL26" s="252"/>
      <c r="AM26" s="292"/>
      <c r="AN26" s="250"/>
      <c r="AO26" s="52"/>
      <c r="AP26" s="244"/>
      <c r="AQ26" s="251"/>
      <c r="AR26" s="185"/>
      <c r="AS26" s="252"/>
      <c r="AT26" s="292"/>
      <c r="AU26" s="250"/>
      <c r="AV26" s="52"/>
      <c r="AW26" s="244"/>
      <c r="AX26" s="251"/>
      <c r="AY26" s="185"/>
    </row>
    <row r="27" spans="1:51" s="172" customFormat="1" x14ac:dyDescent="0.3">
      <c r="A27" s="1"/>
      <c r="B27" s="177" t="s">
        <v>75</v>
      </c>
      <c r="C27" s="53"/>
      <c r="D27" s="85" t="s">
        <v>44</v>
      </c>
      <c r="E27" s="84"/>
      <c r="F27" s="111">
        <v>-1.6506000000000001</v>
      </c>
      <c r="G27" s="155">
        <f t="shared" si="4"/>
        <v>2700</v>
      </c>
      <c r="H27" s="103">
        <f t="shared" si="3"/>
        <v>-4456.62</v>
      </c>
      <c r="I27" s="82"/>
      <c r="J27" s="334"/>
      <c r="K27" s="155">
        <f t="shared" si="5"/>
        <v>2700</v>
      </c>
      <c r="L27" s="103">
        <f t="shared" si="1"/>
        <v>0</v>
      </c>
      <c r="M27" s="82"/>
      <c r="N27" s="81">
        <f t="shared" si="2"/>
        <v>4456.62</v>
      </c>
      <c r="O27" s="102" t="str">
        <f t="shared" si="6"/>
        <v/>
      </c>
      <c r="Q27" s="252"/>
      <c r="R27" s="292"/>
      <c r="S27" s="250"/>
      <c r="T27" s="52"/>
      <c r="U27" s="244"/>
      <c r="V27" s="251"/>
      <c r="W27" s="185"/>
      <c r="X27" s="252"/>
      <c r="Y27" s="292"/>
      <c r="Z27" s="250"/>
      <c r="AA27" s="52"/>
      <c r="AB27" s="244"/>
      <c r="AC27" s="251"/>
      <c r="AD27" s="185"/>
      <c r="AE27" s="252"/>
      <c r="AF27" s="292"/>
      <c r="AG27" s="250"/>
      <c r="AH27" s="52"/>
      <c r="AI27" s="244"/>
      <c r="AJ27" s="251"/>
      <c r="AK27" s="185"/>
      <c r="AL27" s="252"/>
      <c r="AM27" s="292"/>
      <c r="AN27" s="250"/>
      <c r="AO27" s="52"/>
      <c r="AP27" s="244"/>
      <c r="AQ27" s="251"/>
      <c r="AR27" s="185"/>
      <c r="AS27" s="252"/>
      <c r="AT27" s="292"/>
      <c r="AU27" s="250"/>
      <c r="AV27" s="52"/>
      <c r="AW27" s="244"/>
      <c r="AX27" s="251"/>
      <c r="AY27" s="185"/>
    </row>
    <row r="28" spans="1:51" s="172" customFormat="1" x14ac:dyDescent="0.3">
      <c r="A28" s="1"/>
      <c r="B28" s="177" t="s">
        <v>76</v>
      </c>
      <c r="C28" s="53"/>
      <c r="D28" s="85" t="s">
        <v>44</v>
      </c>
      <c r="E28" s="84"/>
      <c r="F28" s="111">
        <v>7.4099999999999999E-2</v>
      </c>
      <c r="G28" s="155">
        <f t="shared" si="4"/>
        <v>2700</v>
      </c>
      <c r="H28" s="103">
        <f t="shared" si="3"/>
        <v>200.07</v>
      </c>
      <c r="I28" s="82"/>
      <c r="J28" s="334">
        <v>7.4099999999999999E-2</v>
      </c>
      <c r="K28" s="155">
        <f t="shared" si="5"/>
        <v>2700</v>
      </c>
      <c r="L28" s="103">
        <f t="shared" si="1"/>
        <v>200.07</v>
      </c>
      <c r="M28" s="82"/>
      <c r="N28" s="81">
        <f t="shared" si="2"/>
        <v>0</v>
      </c>
      <c r="O28" s="102">
        <f t="shared" si="6"/>
        <v>0</v>
      </c>
      <c r="Q28" s="252"/>
      <c r="R28" s="292"/>
      <c r="S28" s="250"/>
      <c r="T28" s="52"/>
      <c r="U28" s="244"/>
      <c r="V28" s="251"/>
      <c r="W28" s="185"/>
      <c r="X28" s="252"/>
      <c r="Y28" s="292"/>
      <c r="Z28" s="250"/>
      <c r="AA28" s="52"/>
      <c r="AB28" s="244"/>
      <c r="AC28" s="251"/>
      <c r="AD28" s="185"/>
      <c r="AE28" s="252"/>
      <c r="AF28" s="292"/>
      <c r="AG28" s="250"/>
      <c r="AH28" s="52"/>
      <c r="AI28" s="244"/>
      <c r="AJ28" s="251"/>
      <c r="AK28" s="185"/>
      <c r="AL28" s="252"/>
      <c r="AM28" s="292"/>
      <c r="AN28" s="250"/>
      <c r="AO28" s="52"/>
      <c r="AP28" s="244"/>
      <c r="AQ28" s="251"/>
      <c r="AR28" s="185"/>
      <c r="AS28" s="252"/>
      <c r="AT28" s="292"/>
      <c r="AU28" s="250"/>
      <c r="AV28" s="52"/>
      <c r="AW28" s="244"/>
      <c r="AX28" s="251"/>
      <c r="AY28" s="185"/>
    </row>
    <row r="29" spans="1:51" s="172" customFormat="1" x14ac:dyDescent="0.3">
      <c r="A29" s="1"/>
      <c r="B29" s="177" t="s">
        <v>77</v>
      </c>
      <c r="C29" s="53"/>
      <c r="D29" s="85" t="s">
        <v>44</v>
      </c>
      <c r="E29" s="84"/>
      <c r="F29" s="111">
        <v>3.1199999999999999E-2</v>
      </c>
      <c r="G29" s="155">
        <f t="shared" si="4"/>
        <v>2700</v>
      </c>
      <c r="H29" s="103">
        <f t="shared" si="3"/>
        <v>84.24</v>
      </c>
      <c r="I29" s="82"/>
      <c r="J29" s="334">
        <v>3.1199999999999999E-2</v>
      </c>
      <c r="K29" s="155">
        <f t="shared" si="5"/>
        <v>2700</v>
      </c>
      <c r="L29" s="103">
        <f t="shared" si="1"/>
        <v>84.24</v>
      </c>
      <c r="M29" s="82"/>
      <c r="N29" s="81">
        <f t="shared" si="2"/>
        <v>0</v>
      </c>
      <c r="O29" s="102">
        <f t="shared" si="6"/>
        <v>0</v>
      </c>
      <c r="Q29" s="252"/>
      <c r="R29" s="292"/>
      <c r="S29" s="250"/>
      <c r="T29" s="52"/>
      <c r="U29" s="244"/>
      <c r="V29" s="251"/>
      <c r="W29" s="185"/>
      <c r="X29" s="252"/>
      <c r="Y29" s="292"/>
      <c r="Z29" s="250"/>
      <c r="AA29" s="52"/>
      <c r="AB29" s="244"/>
      <c r="AC29" s="251"/>
      <c r="AD29" s="185"/>
      <c r="AE29" s="252"/>
      <c r="AF29" s="292"/>
      <c r="AG29" s="250"/>
      <c r="AH29" s="52"/>
      <c r="AI29" s="244"/>
      <c r="AJ29" s="251"/>
      <c r="AK29" s="185"/>
      <c r="AL29" s="252"/>
      <c r="AM29" s="292"/>
      <c r="AN29" s="250"/>
      <c r="AO29" s="52"/>
      <c r="AP29" s="244"/>
      <c r="AQ29" s="251"/>
      <c r="AR29" s="185"/>
      <c r="AS29" s="252"/>
      <c r="AT29" s="292"/>
      <c r="AU29" s="250"/>
      <c r="AV29" s="52"/>
      <c r="AW29" s="244"/>
      <c r="AX29" s="251"/>
      <c r="AY29" s="185"/>
    </row>
    <row r="30" spans="1:51" s="172" customFormat="1" x14ac:dyDescent="0.3">
      <c r="A30" s="1"/>
      <c r="B30" s="177" t="s">
        <v>78</v>
      </c>
      <c r="C30" s="53"/>
      <c r="D30" s="85" t="s">
        <v>44</v>
      </c>
      <c r="E30" s="84"/>
      <c r="F30" s="111">
        <v>0.51329999999999998</v>
      </c>
      <c r="G30" s="155">
        <f t="shared" si="4"/>
        <v>2700</v>
      </c>
      <c r="H30" s="103">
        <f t="shared" si="3"/>
        <v>1385.9099999999999</v>
      </c>
      <c r="I30" s="82"/>
      <c r="J30" s="334">
        <v>0.51329999999999998</v>
      </c>
      <c r="K30" s="155">
        <f t="shared" si="5"/>
        <v>2700</v>
      </c>
      <c r="L30" s="103">
        <f t="shared" si="1"/>
        <v>1385.9099999999999</v>
      </c>
      <c r="M30" s="82"/>
      <c r="N30" s="81">
        <f t="shared" si="2"/>
        <v>0</v>
      </c>
      <c r="O30" s="102">
        <f t="shared" si="6"/>
        <v>0</v>
      </c>
      <c r="Q30" s="248"/>
      <c r="R30" s="292"/>
      <c r="S30" s="250"/>
      <c r="T30" s="52"/>
      <c r="U30" s="244"/>
      <c r="V30" s="251"/>
      <c r="W30" s="185"/>
      <c r="X30" s="248"/>
      <c r="Y30" s="292"/>
      <c r="Z30" s="250"/>
      <c r="AA30" s="52"/>
      <c r="AB30" s="244"/>
      <c r="AC30" s="251"/>
      <c r="AD30" s="185"/>
      <c r="AE30" s="248"/>
      <c r="AF30" s="292"/>
      <c r="AG30" s="250"/>
      <c r="AH30" s="52"/>
      <c r="AI30" s="244"/>
      <c r="AJ30" s="251"/>
      <c r="AK30" s="185"/>
      <c r="AL30" s="248"/>
      <c r="AM30" s="292"/>
      <c r="AN30" s="250"/>
      <c r="AO30" s="52"/>
      <c r="AP30" s="244"/>
      <c r="AQ30" s="251"/>
      <c r="AR30" s="185"/>
      <c r="AS30" s="248"/>
      <c r="AT30" s="292"/>
      <c r="AU30" s="250"/>
      <c r="AV30" s="52"/>
      <c r="AW30" s="244"/>
      <c r="AX30" s="251"/>
      <c r="AY30" s="185"/>
    </row>
    <row r="31" spans="1:51" s="181" customFormat="1" x14ac:dyDescent="0.3">
      <c r="A31" s="112"/>
      <c r="B31" s="84" t="s">
        <v>79</v>
      </c>
      <c r="C31" s="84"/>
      <c r="D31" s="85" t="s">
        <v>44</v>
      </c>
      <c r="E31" s="84"/>
      <c r="F31" s="111"/>
      <c r="G31" s="155">
        <f t="shared" si="4"/>
        <v>2700</v>
      </c>
      <c r="H31" s="103">
        <f t="shared" si="3"/>
        <v>0</v>
      </c>
      <c r="I31" s="105"/>
      <c r="J31" s="334"/>
      <c r="K31" s="155">
        <f t="shared" si="5"/>
        <v>2700</v>
      </c>
      <c r="L31" s="178">
        <f t="shared" ref="L31:L32" si="7">K31*J31</f>
        <v>0</v>
      </c>
      <c r="M31" s="105"/>
      <c r="N31" s="179">
        <f t="shared" ref="N31:N32" si="8">L31-H31</f>
        <v>0</v>
      </c>
      <c r="O31" s="180" t="str">
        <f t="shared" ref="O31:O32" si="9">IF(OR(H31=0,L31=0),"",(N31/H31))</f>
        <v/>
      </c>
      <c r="Q31" s="248"/>
      <c r="R31" s="292"/>
      <c r="S31" s="250"/>
      <c r="T31" s="52"/>
      <c r="U31" s="244"/>
      <c r="V31" s="251"/>
      <c r="W31" s="185"/>
      <c r="X31" s="248"/>
      <c r="Y31" s="292"/>
      <c r="Z31" s="250"/>
      <c r="AA31" s="52"/>
      <c r="AB31" s="244"/>
      <c r="AC31" s="251"/>
      <c r="AD31" s="185"/>
      <c r="AE31" s="248"/>
      <c r="AF31" s="292"/>
      <c r="AG31" s="250"/>
      <c r="AH31" s="52"/>
      <c r="AI31" s="244"/>
      <c r="AJ31" s="251"/>
      <c r="AK31" s="185"/>
      <c r="AL31" s="248"/>
      <c r="AM31" s="292"/>
      <c r="AN31" s="250"/>
      <c r="AO31" s="52"/>
      <c r="AP31" s="244"/>
      <c r="AQ31" s="251"/>
      <c r="AR31" s="185"/>
      <c r="AS31" s="248"/>
      <c r="AT31" s="292"/>
      <c r="AU31" s="250"/>
      <c r="AV31" s="52"/>
      <c r="AW31" s="244"/>
      <c r="AX31" s="251"/>
      <c r="AY31" s="185"/>
    </row>
    <row r="32" spans="1:51" s="181" customFormat="1" x14ac:dyDescent="0.3">
      <c r="A32" s="112"/>
      <c r="B32" s="84" t="s">
        <v>80</v>
      </c>
      <c r="C32" s="84"/>
      <c r="D32" s="85" t="s">
        <v>44</v>
      </c>
      <c r="E32" s="84"/>
      <c r="F32" s="111">
        <v>4.7800000000000002E-2</v>
      </c>
      <c r="G32" s="155">
        <f t="shared" si="4"/>
        <v>2700</v>
      </c>
      <c r="H32" s="103">
        <f t="shared" si="3"/>
        <v>129.06</v>
      </c>
      <c r="I32" s="105"/>
      <c r="J32" s="334">
        <v>4.7800000000000002E-2</v>
      </c>
      <c r="K32" s="155">
        <f t="shared" si="5"/>
        <v>2700</v>
      </c>
      <c r="L32" s="178">
        <f t="shared" si="7"/>
        <v>129.06</v>
      </c>
      <c r="M32" s="105"/>
      <c r="N32" s="179">
        <f t="shared" si="8"/>
        <v>0</v>
      </c>
      <c r="O32" s="180">
        <f t="shared" si="9"/>
        <v>0</v>
      </c>
      <c r="Q32" s="253"/>
      <c r="R32" s="292"/>
      <c r="S32" s="250"/>
      <c r="T32" s="52"/>
      <c r="U32" s="244"/>
      <c r="V32" s="251"/>
      <c r="W32" s="185"/>
      <c r="X32" s="253"/>
      <c r="Y32" s="292"/>
      <c r="Z32" s="250"/>
      <c r="AA32" s="52"/>
      <c r="AB32" s="244"/>
      <c r="AC32" s="251"/>
      <c r="AD32" s="185"/>
      <c r="AE32" s="253"/>
      <c r="AF32" s="292"/>
      <c r="AG32" s="250"/>
      <c r="AH32" s="52"/>
      <c r="AI32" s="244"/>
      <c r="AJ32" s="251"/>
      <c r="AK32" s="185"/>
      <c r="AL32" s="253"/>
      <c r="AM32" s="292"/>
      <c r="AN32" s="250"/>
      <c r="AO32" s="52"/>
      <c r="AP32" s="244"/>
      <c r="AQ32" s="251"/>
      <c r="AR32" s="185"/>
      <c r="AS32" s="253"/>
      <c r="AT32" s="292"/>
      <c r="AU32" s="250"/>
      <c r="AV32" s="52"/>
      <c r="AW32" s="244"/>
      <c r="AX32" s="251"/>
      <c r="AY32" s="185"/>
    </row>
    <row r="33" spans="1:51" s="181" customFormat="1" x14ac:dyDescent="0.3">
      <c r="A33" s="112"/>
      <c r="B33" s="238" t="s">
        <v>99</v>
      </c>
      <c r="C33" s="53"/>
      <c r="D33" s="85" t="s">
        <v>44</v>
      </c>
      <c r="E33" s="84"/>
      <c r="F33" s="111"/>
      <c r="G33" s="155">
        <f t="shared" si="4"/>
        <v>2700</v>
      </c>
      <c r="H33" s="103">
        <f t="shared" ref="H33" si="10">G33*F33</f>
        <v>0</v>
      </c>
      <c r="I33" s="105"/>
      <c r="J33" s="334"/>
      <c r="K33" s="155">
        <f t="shared" si="5"/>
        <v>2700</v>
      </c>
      <c r="L33" s="178">
        <f t="shared" ref="L33" si="11">K33*J33</f>
        <v>0</v>
      </c>
      <c r="M33" s="105"/>
      <c r="N33" s="179">
        <f t="shared" ref="N33" si="12">L33-H33</f>
        <v>0</v>
      </c>
      <c r="O33" s="180" t="str">
        <f t="shared" ref="O33" si="13">IF(OR(H33=0,L33=0),"",(N33/H33))</f>
        <v/>
      </c>
      <c r="Q33" s="253"/>
      <c r="R33" s="292"/>
      <c r="S33" s="250"/>
      <c r="T33" s="52"/>
      <c r="U33" s="244"/>
      <c r="V33" s="251"/>
      <c r="W33" s="185"/>
      <c r="X33" s="253"/>
      <c r="Y33" s="292"/>
      <c r="Z33" s="250"/>
      <c r="AA33" s="52"/>
      <c r="AB33" s="244"/>
      <c r="AC33" s="251"/>
      <c r="AD33" s="185"/>
      <c r="AE33" s="253"/>
      <c r="AF33" s="292"/>
      <c r="AG33" s="250"/>
      <c r="AH33" s="52"/>
      <c r="AI33" s="244"/>
      <c r="AJ33" s="251"/>
      <c r="AK33" s="185"/>
      <c r="AL33" s="253"/>
      <c r="AM33" s="292"/>
      <c r="AN33" s="250"/>
      <c r="AO33" s="52"/>
      <c r="AP33" s="244"/>
      <c r="AQ33" s="251"/>
      <c r="AR33" s="185"/>
      <c r="AS33" s="253"/>
      <c r="AT33" s="292"/>
      <c r="AU33" s="250"/>
      <c r="AV33" s="52"/>
      <c r="AW33" s="244"/>
      <c r="AX33" s="251"/>
      <c r="AY33" s="185"/>
    </row>
    <row r="34" spans="1:51" x14ac:dyDescent="0.3">
      <c r="A34" s="112"/>
      <c r="B34" s="116" t="s">
        <v>18</v>
      </c>
      <c r="C34" s="100"/>
      <c r="D34" s="115"/>
      <c r="E34" s="100"/>
      <c r="F34" s="114"/>
      <c r="G34" s="113"/>
      <c r="H34" s="184">
        <f>SUM(H24:H33)</f>
        <v>113641.34000000001</v>
      </c>
      <c r="I34" s="107"/>
      <c r="J34" s="328"/>
      <c r="K34" s="175"/>
      <c r="L34" s="184">
        <f>SUM(L24:L33)</f>
        <v>124154.21</v>
      </c>
      <c r="M34" s="107"/>
      <c r="N34" s="93">
        <f t="shared" si="2"/>
        <v>10512.869999999995</v>
      </c>
      <c r="O34" s="92">
        <f>IF(OR(H34=0, L34=0),"",(N34/H34))</f>
        <v>9.2509204836901726E-2</v>
      </c>
      <c r="Q34" s="255"/>
      <c r="R34" s="256"/>
      <c r="S34" s="257"/>
      <c r="T34" s="52"/>
      <c r="U34" s="258"/>
      <c r="V34" s="259"/>
      <c r="W34" s="185"/>
      <c r="X34" s="255"/>
      <c r="Y34" s="256"/>
      <c r="Z34" s="257"/>
      <c r="AA34" s="52"/>
      <c r="AB34" s="258"/>
      <c r="AC34" s="259"/>
      <c r="AD34" s="185"/>
      <c r="AE34" s="255"/>
      <c r="AF34" s="256"/>
      <c r="AG34" s="257"/>
      <c r="AH34" s="52"/>
      <c r="AI34" s="258"/>
      <c r="AJ34" s="259"/>
      <c r="AK34" s="185"/>
      <c r="AL34" s="255"/>
      <c r="AM34" s="256"/>
      <c r="AN34" s="257"/>
      <c r="AO34" s="52"/>
      <c r="AP34" s="258"/>
      <c r="AQ34" s="259"/>
      <c r="AR34" s="185"/>
      <c r="AS34" s="255"/>
      <c r="AT34" s="256"/>
      <c r="AU34" s="257"/>
      <c r="AV34" s="52"/>
      <c r="AW34" s="258"/>
      <c r="AX34" s="259"/>
      <c r="AY34" s="185"/>
    </row>
    <row r="35" spans="1:51" x14ac:dyDescent="0.3">
      <c r="A35" s="1"/>
      <c r="B35" s="86" t="s">
        <v>17</v>
      </c>
      <c r="C35" s="53"/>
      <c r="D35" s="85" t="s">
        <v>7</v>
      </c>
      <c r="E35" s="84"/>
      <c r="F35" s="78">
        <f>+RESIDENTIAL!$F$54</f>
        <v>0.1164</v>
      </c>
      <c r="G35" s="144">
        <f>$F20*(1+F67)-$F20</f>
        <v>35908.000000000116</v>
      </c>
      <c r="H35" s="142">
        <f>G35*F35</f>
        <v>4179.6912000000139</v>
      </c>
      <c r="I35" s="82"/>
      <c r="J35" s="332">
        <v>0.1164</v>
      </c>
      <c r="K35" s="144">
        <f>$F20*(1+J67)-$F20</f>
        <v>35908.000000000116</v>
      </c>
      <c r="L35" s="142">
        <f>K35*J35</f>
        <v>4179.6912000000139</v>
      </c>
      <c r="M35" s="82"/>
      <c r="N35" s="81">
        <f t="shared" si="2"/>
        <v>0</v>
      </c>
      <c r="O35" s="102">
        <f t="shared" ref="O35" si="14">IF(OR(H35=0,L35=0),"",(N35/H35))</f>
        <v>0</v>
      </c>
      <c r="Q35" s="260"/>
      <c r="R35" s="308"/>
      <c r="S35" s="262"/>
      <c r="T35" s="52"/>
      <c r="U35" s="244"/>
      <c r="V35" s="251"/>
      <c r="W35" s="185"/>
      <c r="X35" s="260"/>
      <c r="Y35" s="308"/>
      <c r="Z35" s="262"/>
      <c r="AA35" s="52"/>
      <c r="AB35" s="244"/>
      <c r="AC35" s="251"/>
      <c r="AD35" s="185"/>
      <c r="AE35" s="260"/>
      <c r="AF35" s="308"/>
      <c r="AG35" s="262"/>
      <c r="AH35" s="52"/>
      <c r="AI35" s="244"/>
      <c r="AJ35" s="251"/>
      <c r="AK35" s="185"/>
      <c r="AL35" s="260"/>
      <c r="AM35" s="308"/>
      <c r="AN35" s="262"/>
      <c r="AO35" s="52"/>
      <c r="AP35" s="244"/>
      <c r="AQ35" s="251"/>
      <c r="AR35" s="185"/>
      <c r="AS35" s="260"/>
      <c r="AT35" s="308"/>
      <c r="AU35" s="262"/>
      <c r="AV35" s="52"/>
      <c r="AW35" s="244"/>
      <c r="AX35" s="251"/>
      <c r="AY35" s="185"/>
    </row>
    <row r="36" spans="1:51" s="172" customFormat="1" x14ac:dyDescent="0.3">
      <c r="A36" s="1"/>
      <c r="B36" s="238" t="s">
        <v>96</v>
      </c>
      <c r="C36" s="84"/>
      <c r="D36" s="85" t="s">
        <v>44</v>
      </c>
      <c r="E36" s="84"/>
      <c r="F36" s="288">
        <v>-1.0860000000000001</v>
      </c>
      <c r="G36" s="154">
        <f>$F$19</f>
        <v>2700</v>
      </c>
      <c r="H36" s="142">
        <f t="shared" ref="H36:H39" si="15">G36*F36</f>
        <v>-2932.2000000000003</v>
      </c>
      <c r="I36" s="105"/>
      <c r="J36" s="332">
        <v>-0.16869999999999999</v>
      </c>
      <c r="K36" s="154">
        <f>$F$19</f>
        <v>2700</v>
      </c>
      <c r="L36" s="142">
        <f t="shared" ref="L36:L39" si="16">K36*J36</f>
        <v>-455.48999999999995</v>
      </c>
      <c r="M36" s="105"/>
      <c r="N36" s="81">
        <f t="shared" ref="N36:N39" si="17">L36-H36</f>
        <v>2476.7100000000005</v>
      </c>
      <c r="O36" s="102">
        <f t="shared" ref="O36:O39" si="18">IF(OR(H36=0,L36=0),"",(N36/H36))</f>
        <v>-0.84465930018416213</v>
      </c>
      <c r="Q36" s="264"/>
      <c r="R36" s="292"/>
      <c r="S36" s="262"/>
      <c r="T36" s="52"/>
      <c r="U36" s="244"/>
      <c r="V36" s="251"/>
      <c r="W36" s="185"/>
      <c r="X36" s="264"/>
      <c r="Y36" s="292"/>
      <c r="Z36" s="262"/>
      <c r="AA36" s="52"/>
      <c r="AB36" s="244"/>
      <c r="AC36" s="251"/>
      <c r="AD36" s="185"/>
      <c r="AE36" s="264"/>
      <c r="AF36" s="292"/>
      <c r="AG36" s="262"/>
      <c r="AH36" s="52"/>
      <c r="AI36" s="244"/>
      <c r="AJ36" s="251"/>
      <c r="AK36" s="185"/>
      <c r="AL36" s="264"/>
      <c r="AM36" s="292"/>
      <c r="AN36" s="262"/>
      <c r="AO36" s="52"/>
      <c r="AP36" s="244"/>
      <c r="AQ36" s="251"/>
      <c r="AR36" s="185"/>
      <c r="AS36" s="264"/>
      <c r="AT36" s="292"/>
      <c r="AU36" s="262"/>
      <c r="AV36" s="52"/>
      <c r="AW36" s="244"/>
      <c r="AX36" s="251"/>
      <c r="AY36" s="185"/>
    </row>
    <row r="37" spans="1:51" s="172" customFormat="1" x14ac:dyDescent="0.3">
      <c r="A37" s="1"/>
      <c r="B37" s="238" t="s">
        <v>100</v>
      </c>
      <c r="C37" s="84"/>
      <c r="D37" s="85" t="s">
        <v>44</v>
      </c>
      <c r="E37" s="84"/>
      <c r="F37" s="288"/>
      <c r="G37" s="154">
        <f t="shared" ref="G37:G38" si="19">$F$19</f>
        <v>2700</v>
      </c>
      <c r="H37" s="142">
        <f t="shared" si="15"/>
        <v>0</v>
      </c>
      <c r="I37" s="105"/>
      <c r="J37" s="332"/>
      <c r="K37" s="154">
        <f t="shared" ref="K37:K38" si="20">$F$19</f>
        <v>2700</v>
      </c>
      <c r="L37" s="142">
        <f t="shared" si="16"/>
        <v>0</v>
      </c>
      <c r="M37" s="105"/>
      <c r="N37" s="81">
        <f t="shared" si="17"/>
        <v>0</v>
      </c>
      <c r="O37" s="102" t="str">
        <f t="shared" si="18"/>
        <v/>
      </c>
      <c r="Q37" s="264"/>
      <c r="R37" s="292"/>
      <c r="S37" s="262"/>
      <c r="T37" s="52"/>
      <c r="U37" s="244"/>
      <c r="V37" s="251"/>
      <c r="W37" s="185"/>
      <c r="X37" s="264"/>
      <c r="Y37" s="292"/>
      <c r="Z37" s="262"/>
      <c r="AA37" s="52"/>
      <c r="AB37" s="244"/>
      <c r="AC37" s="251"/>
      <c r="AD37" s="185"/>
      <c r="AE37" s="264"/>
      <c r="AF37" s="292"/>
      <c r="AG37" s="262"/>
      <c r="AH37" s="52"/>
      <c r="AI37" s="244"/>
      <c r="AJ37" s="251"/>
      <c r="AK37" s="185"/>
      <c r="AL37" s="264"/>
      <c r="AM37" s="292"/>
      <c r="AN37" s="262"/>
      <c r="AO37" s="52"/>
      <c r="AP37" s="244"/>
      <c r="AQ37" s="251"/>
      <c r="AR37" s="185"/>
      <c r="AS37" s="264"/>
      <c r="AT37" s="292"/>
      <c r="AU37" s="262"/>
      <c r="AV37" s="52"/>
      <c r="AW37" s="244"/>
      <c r="AX37" s="251"/>
      <c r="AY37" s="185"/>
    </row>
    <row r="38" spans="1:51" s="172" customFormat="1" x14ac:dyDescent="0.3">
      <c r="A38" s="1"/>
      <c r="B38" s="238" t="s">
        <v>97</v>
      </c>
      <c r="C38" s="84"/>
      <c r="D38" s="85" t="s">
        <v>44</v>
      </c>
      <c r="E38" s="84"/>
      <c r="F38" s="288">
        <v>2.3599999999999999E-2</v>
      </c>
      <c r="G38" s="154">
        <f t="shared" si="19"/>
        <v>2700</v>
      </c>
      <c r="H38" s="142">
        <f t="shared" si="15"/>
        <v>63.72</v>
      </c>
      <c r="I38" s="105"/>
      <c r="J38" s="332">
        <v>9.1999999999999998E-3</v>
      </c>
      <c r="K38" s="154">
        <f t="shared" si="20"/>
        <v>2700</v>
      </c>
      <c r="L38" s="142">
        <f t="shared" si="16"/>
        <v>24.84</v>
      </c>
      <c r="M38" s="105"/>
      <c r="N38" s="81">
        <f t="shared" si="17"/>
        <v>-38.879999999999995</v>
      </c>
      <c r="O38" s="102">
        <f t="shared" si="18"/>
        <v>-0.61016949152542366</v>
      </c>
      <c r="Q38" s="264"/>
      <c r="R38" s="292"/>
      <c r="S38" s="262"/>
      <c r="T38" s="52"/>
      <c r="U38" s="244"/>
      <c r="V38" s="251"/>
      <c r="W38" s="185"/>
      <c r="X38" s="264"/>
      <c r="Y38" s="292"/>
      <c r="Z38" s="262"/>
      <c r="AA38" s="52"/>
      <c r="AB38" s="244"/>
      <c r="AC38" s="251"/>
      <c r="AD38" s="185"/>
      <c r="AE38" s="264"/>
      <c r="AF38" s="292"/>
      <c r="AG38" s="262"/>
      <c r="AH38" s="52"/>
      <c r="AI38" s="244"/>
      <c r="AJ38" s="251"/>
      <c r="AK38" s="185"/>
      <c r="AL38" s="264"/>
      <c r="AM38" s="292"/>
      <c r="AN38" s="262"/>
      <c r="AO38" s="52"/>
      <c r="AP38" s="244"/>
      <c r="AQ38" s="251"/>
      <c r="AR38" s="185"/>
      <c r="AS38" s="264"/>
      <c r="AT38" s="292"/>
      <c r="AU38" s="262"/>
      <c r="AV38" s="52"/>
      <c r="AW38" s="244"/>
      <c r="AX38" s="251"/>
      <c r="AY38" s="185"/>
    </row>
    <row r="39" spans="1:51" s="172" customFormat="1" x14ac:dyDescent="0.3">
      <c r="A39" s="1"/>
      <c r="B39" s="238" t="s">
        <v>98</v>
      </c>
      <c r="C39" s="84"/>
      <c r="D39" s="85" t="s">
        <v>7</v>
      </c>
      <c r="E39" s="84"/>
      <c r="F39" s="232">
        <v>-1.1199999999999999E-3</v>
      </c>
      <c r="G39" s="233">
        <f>+$F$20</f>
        <v>955000</v>
      </c>
      <c r="H39" s="142">
        <f t="shared" si="15"/>
        <v>-1069.5999999999999</v>
      </c>
      <c r="I39" s="105"/>
      <c r="J39" s="313">
        <v>6.8000000000000005E-4</v>
      </c>
      <c r="K39" s="233">
        <f>+$F$20</f>
        <v>955000</v>
      </c>
      <c r="L39" s="142">
        <f t="shared" si="16"/>
        <v>649.40000000000009</v>
      </c>
      <c r="M39" s="105"/>
      <c r="N39" s="81">
        <f t="shared" si="17"/>
        <v>1719</v>
      </c>
      <c r="O39" s="102">
        <f t="shared" si="18"/>
        <v>-1.6071428571428572</v>
      </c>
      <c r="Q39" s="264"/>
      <c r="R39" s="310"/>
      <c r="S39" s="262"/>
      <c r="T39" s="52"/>
      <c r="U39" s="244"/>
      <c r="V39" s="251"/>
      <c r="W39" s="185"/>
      <c r="X39" s="264"/>
      <c r="Y39" s="310"/>
      <c r="Z39" s="262"/>
      <c r="AA39" s="52"/>
      <c r="AB39" s="244"/>
      <c r="AC39" s="251"/>
      <c r="AD39" s="185"/>
      <c r="AE39" s="264"/>
      <c r="AF39" s="310"/>
      <c r="AG39" s="262"/>
      <c r="AH39" s="52"/>
      <c r="AI39" s="244"/>
      <c r="AJ39" s="251"/>
      <c r="AK39" s="185"/>
      <c r="AL39" s="264"/>
      <c r="AM39" s="310"/>
      <c r="AN39" s="262"/>
      <c r="AO39" s="52"/>
      <c r="AP39" s="244"/>
      <c r="AQ39" s="251"/>
      <c r="AR39" s="185"/>
      <c r="AS39" s="264"/>
      <c r="AT39" s="310"/>
      <c r="AU39" s="262"/>
      <c r="AV39" s="52"/>
      <c r="AW39" s="244"/>
      <c r="AX39" s="251"/>
      <c r="AY39" s="185"/>
    </row>
    <row r="40" spans="1:51" x14ac:dyDescent="0.3">
      <c r="A40" s="1"/>
      <c r="B40" s="101" t="s">
        <v>16</v>
      </c>
      <c r="C40" s="110"/>
      <c r="D40" s="110"/>
      <c r="E40" s="110"/>
      <c r="F40" s="109"/>
      <c r="G40" s="98"/>
      <c r="H40" s="95">
        <f>SUM(H34:H39)</f>
        <v>113882.95120000002</v>
      </c>
      <c r="I40" s="107"/>
      <c r="J40" s="336"/>
      <c r="K40" s="108"/>
      <c r="L40" s="95">
        <f>SUM(L34:L39)</f>
        <v>128552.65120000001</v>
      </c>
      <c r="M40" s="107"/>
      <c r="N40" s="93">
        <f t="shared" si="2"/>
        <v>14669.699999999983</v>
      </c>
      <c r="O40" s="92">
        <f>IF(OR(H40=0,L40=0),"",(N40/H40))</f>
        <v>0.12881383776433061</v>
      </c>
      <c r="Q40" s="249"/>
      <c r="R40" s="249"/>
      <c r="S40" s="266"/>
      <c r="T40" s="52"/>
      <c r="U40" s="258"/>
      <c r="V40" s="259"/>
      <c r="W40" s="185"/>
      <c r="X40" s="249"/>
      <c r="Y40" s="249"/>
      <c r="Z40" s="266"/>
      <c r="AA40" s="52"/>
      <c r="AB40" s="258"/>
      <c r="AC40" s="259"/>
      <c r="AD40" s="185"/>
      <c r="AE40" s="249"/>
      <c r="AF40" s="249"/>
      <c r="AG40" s="266"/>
      <c r="AH40" s="52"/>
      <c r="AI40" s="258"/>
      <c r="AJ40" s="259"/>
      <c r="AK40" s="185"/>
      <c r="AL40" s="249"/>
      <c r="AM40" s="249"/>
      <c r="AN40" s="266"/>
      <c r="AO40" s="52"/>
      <c r="AP40" s="258"/>
      <c r="AQ40" s="259"/>
      <c r="AR40" s="185"/>
      <c r="AS40" s="249"/>
      <c r="AT40" s="249"/>
      <c r="AU40" s="266"/>
      <c r="AV40" s="52"/>
      <c r="AW40" s="258"/>
      <c r="AX40" s="259"/>
      <c r="AY40" s="185"/>
    </row>
    <row r="41" spans="1:51" x14ac:dyDescent="0.3">
      <c r="A41" s="1"/>
      <c r="B41" s="82" t="s">
        <v>81</v>
      </c>
      <c r="C41" s="82"/>
      <c r="D41" s="85" t="s">
        <v>46</v>
      </c>
      <c r="E41" s="105"/>
      <c r="F41" s="104">
        <v>2.2848999999999999</v>
      </c>
      <c r="G41" s="154">
        <f>+$F$18</f>
        <v>2700</v>
      </c>
      <c r="H41" s="103">
        <f>G41*F41</f>
        <v>6169.23</v>
      </c>
      <c r="I41" s="82"/>
      <c r="J41" s="335">
        <v>2.3637999999999999</v>
      </c>
      <c r="K41" s="154">
        <f>+$F$18</f>
        <v>2700</v>
      </c>
      <c r="L41" s="103">
        <f>K41*J41</f>
        <v>6382.2599999999993</v>
      </c>
      <c r="M41" s="82"/>
      <c r="N41" s="81">
        <f t="shared" si="2"/>
        <v>213.02999999999975</v>
      </c>
      <c r="O41" s="102">
        <f>IF(OR(H41=0,L41=0),"",(N41/H41))</f>
        <v>3.4531051687163514E-2</v>
      </c>
      <c r="Q41" s="255"/>
      <c r="R41" s="292"/>
      <c r="S41" s="250"/>
      <c r="T41" s="52"/>
      <c r="U41" s="244"/>
      <c r="V41" s="251"/>
      <c r="W41" s="185"/>
      <c r="X41" s="255"/>
      <c r="Y41" s="292"/>
      <c r="Z41" s="250"/>
      <c r="AA41" s="52"/>
      <c r="AB41" s="244"/>
      <c r="AC41" s="251"/>
      <c r="AD41" s="185"/>
      <c r="AE41" s="255"/>
      <c r="AF41" s="292"/>
      <c r="AG41" s="250"/>
      <c r="AH41" s="52"/>
      <c r="AI41" s="244"/>
      <c r="AJ41" s="251"/>
      <c r="AK41" s="185"/>
      <c r="AL41" s="255"/>
      <c r="AM41" s="292"/>
      <c r="AN41" s="250"/>
      <c r="AO41" s="52"/>
      <c r="AP41" s="244"/>
      <c r="AQ41" s="251"/>
      <c r="AR41" s="185"/>
      <c r="AS41" s="255"/>
      <c r="AT41" s="292"/>
      <c r="AU41" s="250"/>
      <c r="AV41" s="52"/>
      <c r="AW41" s="244"/>
      <c r="AX41" s="251"/>
      <c r="AY41" s="185"/>
    </row>
    <row r="42" spans="1:51" x14ac:dyDescent="0.3">
      <c r="A42" s="1"/>
      <c r="B42" s="106" t="s">
        <v>82</v>
      </c>
      <c r="C42" s="82"/>
      <c r="D42" s="85" t="s">
        <v>46</v>
      </c>
      <c r="E42" s="105"/>
      <c r="F42" s="104">
        <v>2.4460999999999999</v>
      </c>
      <c r="G42" s="154">
        <f>+$F$18</f>
        <v>2700</v>
      </c>
      <c r="H42" s="103">
        <f>G42*F42</f>
        <v>6604.47</v>
      </c>
      <c r="I42" s="82"/>
      <c r="J42" s="335">
        <v>2.7488000000000001</v>
      </c>
      <c r="K42" s="154">
        <f>+$F$18</f>
        <v>2700</v>
      </c>
      <c r="L42" s="103">
        <f>K42*J42</f>
        <v>7421.76</v>
      </c>
      <c r="M42" s="82"/>
      <c r="N42" s="81">
        <f t="shared" si="2"/>
        <v>817.29</v>
      </c>
      <c r="O42" s="102">
        <f>IF(OR(H42=0,L42=0),"",(N42/H42))</f>
        <v>0.12374800703160131</v>
      </c>
      <c r="Q42" s="255"/>
      <c r="R42" s="292"/>
      <c r="S42" s="250"/>
      <c r="T42" s="52"/>
      <c r="U42" s="244"/>
      <c r="V42" s="251"/>
      <c r="W42" s="185"/>
      <c r="X42" s="255"/>
      <c r="Y42" s="292"/>
      <c r="Z42" s="250"/>
      <c r="AA42" s="52"/>
      <c r="AB42" s="244"/>
      <c r="AC42" s="251"/>
      <c r="AD42" s="185"/>
      <c r="AE42" s="255"/>
      <c r="AF42" s="292"/>
      <c r="AG42" s="250"/>
      <c r="AH42" s="52"/>
      <c r="AI42" s="244"/>
      <c r="AJ42" s="251"/>
      <c r="AK42" s="185"/>
      <c r="AL42" s="255"/>
      <c r="AM42" s="292"/>
      <c r="AN42" s="250"/>
      <c r="AO42" s="52"/>
      <c r="AP42" s="244"/>
      <c r="AQ42" s="251"/>
      <c r="AR42" s="185"/>
      <c r="AS42" s="255"/>
      <c r="AT42" s="292"/>
      <c r="AU42" s="250"/>
      <c r="AV42" s="52"/>
      <c r="AW42" s="244"/>
      <c r="AX42" s="251"/>
      <c r="AY42" s="185"/>
    </row>
    <row r="43" spans="1:51" x14ac:dyDescent="0.3">
      <c r="A43" s="1"/>
      <c r="B43" s="101" t="s">
        <v>13</v>
      </c>
      <c r="C43" s="100"/>
      <c r="D43" s="100"/>
      <c r="E43" s="100"/>
      <c r="F43" s="99"/>
      <c r="G43" s="98"/>
      <c r="H43" s="95">
        <f>SUM(H40:H42)</f>
        <v>126656.65120000002</v>
      </c>
      <c r="I43" s="94"/>
      <c r="J43" s="220"/>
      <c r="K43" s="96"/>
      <c r="L43" s="95">
        <f>SUM(L40:L42)</f>
        <v>142356.67120000001</v>
      </c>
      <c r="M43" s="94"/>
      <c r="N43" s="93">
        <f t="shared" si="2"/>
        <v>15700.01999999999</v>
      </c>
      <c r="O43" s="92">
        <f>IF(OR(H43=0,L43=0),"",(N43/H43))</f>
        <v>0.12395732755643855</v>
      </c>
      <c r="Q43" s="60"/>
      <c r="R43" s="60"/>
      <c r="S43" s="258"/>
      <c r="T43" s="60"/>
      <c r="U43" s="258"/>
      <c r="V43" s="259"/>
      <c r="W43" s="185"/>
      <c r="X43" s="60"/>
      <c r="Y43" s="60"/>
      <c r="Z43" s="258"/>
      <c r="AA43" s="60"/>
      <c r="AB43" s="258"/>
      <c r="AC43" s="259"/>
      <c r="AD43" s="185"/>
      <c r="AE43" s="60"/>
      <c r="AF43" s="60"/>
      <c r="AG43" s="258"/>
      <c r="AH43" s="60"/>
      <c r="AI43" s="258"/>
      <c r="AJ43" s="259"/>
      <c r="AK43" s="185"/>
      <c r="AL43" s="60"/>
      <c r="AM43" s="60"/>
      <c r="AN43" s="258"/>
      <c r="AO43" s="60"/>
      <c r="AP43" s="258"/>
      <c r="AQ43" s="259"/>
      <c r="AR43" s="185"/>
      <c r="AS43" s="60"/>
      <c r="AT43" s="60"/>
      <c r="AU43" s="258"/>
      <c r="AV43" s="60"/>
      <c r="AW43" s="258"/>
      <c r="AX43" s="259"/>
      <c r="AY43" s="185"/>
    </row>
    <row r="44" spans="1:51" x14ac:dyDescent="0.3">
      <c r="A44" s="1"/>
      <c r="B44" s="91" t="s">
        <v>12</v>
      </c>
      <c r="C44" s="53"/>
      <c r="D44" s="85" t="s">
        <v>7</v>
      </c>
      <c r="E44" s="84"/>
      <c r="F44" s="78">
        <f>+RESIDENTIAL!$F$44</f>
        <v>3.2000000000000002E-3</v>
      </c>
      <c r="G44" s="154">
        <f>+$F20*(1+F67)</f>
        <v>990908.00000000012</v>
      </c>
      <c r="H44" s="76">
        <f t="shared" ref="H44:H54" si="21">G44*F44</f>
        <v>3170.9056000000005</v>
      </c>
      <c r="I44" s="82"/>
      <c r="J44" s="78">
        <f>+RESIDENTIAL!$F$44</f>
        <v>3.2000000000000002E-3</v>
      </c>
      <c r="K44" s="154">
        <f>+$F20*(1+J67)</f>
        <v>990908.00000000012</v>
      </c>
      <c r="L44" s="76">
        <f t="shared" ref="L44:L54" si="22">K44*J44</f>
        <v>3170.9056000000005</v>
      </c>
      <c r="M44" s="82"/>
      <c r="N44" s="81">
        <f t="shared" si="2"/>
        <v>0</v>
      </c>
      <c r="O44" s="102">
        <f>IF(OR(H44=0,L44=0),"",(N44/H44))</f>
        <v>0</v>
      </c>
      <c r="Q44" s="269"/>
      <c r="R44" s="292"/>
      <c r="S44" s="270"/>
      <c r="T44" s="52"/>
      <c r="U44" s="244"/>
      <c r="V44" s="251"/>
      <c r="W44" s="185"/>
      <c r="X44" s="269"/>
      <c r="Y44" s="292"/>
      <c r="Z44" s="270"/>
      <c r="AA44" s="52"/>
      <c r="AB44" s="244"/>
      <c r="AC44" s="251"/>
      <c r="AD44" s="185"/>
      <c r="AE44" s="269"/>
      <c r="AF44" s="292"/>
      <c r="AG44" s="270"/>
      <c r="AH44" s="52"/>
      <c r="AI44" s="244"/>
      <c r="AJ44" s="251"/>
      <c r="AK44" s="185"/>
      <c r="AL44" s="269"/>
      <c r="AM44" s="292"/>
      <c r="AN44" s="270"/>
      <c r="AO44" s="52"/>
      <c r="AP44" s="244"/>
      <c r="AQ44" s="251"/>
      <c r="AR44" s="185"/>
      <c r="AS44" s="269"/>
      <c r="AT44" s="292"/>
      <c r="AU44" s="270"/>
      <c r="AV44" s="52"/>
      <c r="AW44" s="244"/>
      <c r="AX44" s="251"/>
      <c r="AY44" s="185"/>
    </row>
    <row r="45" spans="1:51" x14ac:dyDescent="0.3">
      <c r="A45" s="1"/>
      <c r="B45" s="91" t="s">
        <v>11</v>
      </c>
      <c r="C45" s="53"/>
      <c r="D45" s="85" t="s">
        <v>7</v>
      </c>
      <c r="E45" s="84"/>
      <c r="F45" s="78">
        <f>+RESIDENTIAL!$F$45</f>
        <v>2.9999999999999997E-4</v>
      </c>
      <c r="G45" s="154">
        <f>+G44</f>
        <v>990908.00000000012</v>
      </c>
      <c r="H45" s="76">
        <f t="shared" si="21"/>
        <v>297.2724</v>
      </c>
      <c r="I45" s="82"/>
      <c r="J45" s="78">
        <f>+RESIDENTIAL!$F$45</f>
        <v>2.9999999999999997E-4</v>
      </c>
      <c r="K45" s="154">
        <f>+K44</f>
        <v>990908.00000000012</v>
      </c>
      <c r="L45" s="76">
        <f t="shared" si="22"/>
        <v>297.2724</v>
      </c>
      <c r="M45" s="82"/>
      <c r="N45" s="81">
        <f t="shared" si="2"/>
        <v>0</v>
      </c>
      <c r="O45" s="102">
        <f t="shared" ref="O45:O54" si="23">IF(OR(H45=0,L45=0),"",(N45/H45))</f>
        <v>0</v>
      </c>
      <c r="Q45" s="269"/>
      <c r="R45" s="292"/>
      <c r="S45" s="270"/>
      <c r="T45" s="52"/>
      <c r="U45" s="244"/>
      <c r="V45" s="251"/>
      <c r="W45" s="185"/>
      <c r="X45" s="269"/>
      <c r="Y45" s="292"/>
      <c r="Z45" s="270"/>
      <c r="AA45" s="52"/>
      <c r="AB45" s="244"/>
      <c r="AC45" s="251"/>
      <c r="AD45" s="185"/>
      <c r="AE45" s="269"/>
      <c r="AF45" s="292"/>
      <c r="AG45" s="270"/>
      <c r="AH45" s="52"/>
      <c r="AI45" s="244"/>
      <c r="AJ45" s="251"/>
      <c r="AK45" s="185"/>
      <c r="AL45" s="269"/>
      <c r="AM45" s="292"/>
      <c r="AN45" s="270"/>
      <c r="AO45" s="52"/>
      <c r="AP45" s="244"/>
      <c r="AQ45" s="251"/>
      <c r="AR45" s="185"/>
      <c r="AS45" s="269"/>
      <c r="AT45" s="292"/>
      <c r="AU45" s="270"/>
      <c r="AV45" s="52"/>
      <c r="AW45" s="244"/>
      <c r="AX45" s="251"/>
      <c r="AY45" s="185"/>
    </row>
    <row r="46" spans="1:51" s="172" customFormat="1" x14ac:dyDescent="0.3">
      <c r="A46" s="1"/>
      <c r="B46" s="91" t="s">
        <v>85</v>
      </c>
      <c r="C46" s="53"/>
      <c r="D46" s="85" t="s">
        <v>7</v>
      </c>
      <c r="E46" s="84"/>
      <c r="F46" s="78">
        <f>+RESIDENTIAL!$F$46</f>
        <v>4.0000000000000002E-4</v>
      </c>
      <c r="G46" s="154">
        <f>+G44</f>
        <v>990908.00000000012</v>
      </c>
      <c r="H46" s="76">
        <f t="shared" si="21"/>
        <v>396.36320000000006</v>
      </c>
      <c r="I46" s="82"/>
      <c r="J46" s="78">
        <f>+RESIDENTIAL!$F$46</f>
        <v>4.0000000000000002E-4</v>
      </c>
      <c r="K46" s="154">
        <f>+K44</f>
        <v>990908.00000000012</v>
      </c>
      <c r="L46" s="76">
        <f t="shared" si="22"/>
        <v>396.36320000000006</v>
      </c>
      <c r="M46" s="82"/>
      <c r="N46" s="81">
        <f t="shared" ref="N46:N47" si="24">L46-H46</f>
        <v>0</v>
      </c>
      <c r="O46" s="102">
        <f t="shared" ref="O46:O47" si="25">IF(OR(H46=0,L46=0),"",(N46/H46))</f>
        <v>0</v>
      </c>
      <c r="Q46" s="269"/>
      <c r="R46" s="292"/>
      <c r="S46" s="270"/>
      <c r="T46" s="52"/>
      <c r="U46" s="244"/>
      <c r="V46" s="251"/>
      <c r="W46" s="185"/>
      <c r="X46" s="269"/>
      <c r="Y46" s="292"/>
      <c r="Z46" s="270"/>
      <c r="AA46" s="52"/>
      <c r="AB46" s="244"/>
      <c r="AC46" s="251"/>
      <c r="AD46" s="185"/>
      <c r="AE46" s="269"/>
      <c r="AF46" s="292"/>
      <c r="AG46" s="270"/>
      <c r="AH46" s="52"/>
      <c r="AI46" s="244"/>
      <c r="AJ46" s="251"/>
      <c r="AK46" s="185"/>
      <c r="AL46" s="269"/>
      <c r="AM46" s="292"/>
      <c r="AN46" s="270"/>
      <c r="AO46" s="52"/>
      <c r="AP46" s="244"/>
      <c r="AQ46" s="251"/>
      <c r="AR46" s="185"/>
      <c r="AS46" s="269"/>
      <c r="AT46" s="292"/>
      <c r="AU46" s="270"/>
      <c r="AV46" s="52"/>
      <c r="AW46" s="244"/>
      <c r="AX46" s="251"/>
      <c r="AY46" s="185"/>
    </row>
    <row r="47" spans="1:51" x14ac:dyDescent="0.3">
      <c r="A47" s="1"/>
      <c r="B47" s="53" t="s">
        <v>10</v>
      </c>
      <c r="C47" s="53"/>
      <c r="D47" s="85" t="s">
        <v>41</v>
      </c>
      <c r="E47" s="84"/>
      <c r="F47" s="176">
        <f>+RESIDENTIAL!$F$47</f>
        <v>0.25</v>
      </c>
      <c r="G47" s="88">
        <v>1</v>
      </c>
      <c r="H47" s="76">
        <f t="shared" si="21"/>
        <v>0.25</v>
      </c>
      <c r="I47" s="82"/>
      <c r="J47" s="176">
        <f>+RESIDENTIAL!$F$47</f>
        <v>0.25</v>
      </c>
      <c r="K47" s="87">
        <v>1</v>
      </c>
      <c r="L47" s="76">
        <f t="shared" si="22"/>
        <v>0.25</v>
      </c>
      <c r="M47" s="82"/>
      <c r="N47" s="81">
        <f t="shared" si="24"/>
        <v>0</v>
      </c>
      <c r="O47" s="102">
        <f t="shared" si="25"/>
        <v>0</v>
      </c>
      <c r="Q47" s="271"/>
      <c r="R47" s="52"/>
      <c r="S47" s="270"/>
      <c r="T47" s="52"/>
      <c r="U47" s="244"/>
      <c r="V47" s="251"/>
      <c r="W47" s="185"/>
      <c r="X47" s="271"/>
      <c r="Y47" s="52"/>
      <c r="Z47" s="270"/>
      <c r="AA47" s="52"/>
      <c r="AB47" s="244"/>
      <c r="AC47" s="251"/>
      <c r="AD47" s="185"/>
      <c r="AE47" s="271"/>
      <c r="AF47" s="52"/>
      <c r="AG47" s="270"/>
      <c r="AH47" s="52"/>
      <c r="AI47" s="244"/>
      <c r="AJ47" s="251"/>
      <c r="AK47" s="185"/>
      <c r="AL47" s="271"/>
      <c r="AM47" s="52"/>
      <c r="AN47" s="270"/>
      <c r="AO47" s="52"/>
      <c r="AP47" s="244"/>
      <c r="AQ47" s="251"/>
      <c r="AR47" s="185"/>
      <c r="AS47" s="271"/>
      <c r="AT47" s="52"/>
      <c r="AU47" s="270"/>
      <c r="AV47" s="52"/>
      <c r="AW47" s="244"/>
      <c r="AX47" s="251"/>
      <c r="AY47" s="185"/>
    </row>
    <row r="48" spans="1:51" x14ac:dyDescent="0.3">
      <c r="A48" s="1"/>
      <c r="B48" s="86" t="s">
        <v>9</v>
      </c>
      <c r="C48" s="53"/>
      <c r="D48" s="85" t="s">
        <v>7</v>
      </c>
      <c r="E48" s="84"/>
      <c r="F48" s="78">
        <f>+RESIDENTIAL!$F$48</f>
        <v>6.5000000000000002E-2</v>
      </c>
      <c r="G48" s="156">
        <f>0.64*$F20</f>
        <v>611200</v>
      </c>
      <c r="H48" s="76">
        <f t="shared" si="21"/>
        <v>39728</v>
      </c>
      <c r="I48" s="82"/>
      <c r="J48" s="78">
        <f>+RESIDENTIAL!$F$48</f>
        <v>6.5000000000000002E-2</v>
      </c>
      <c r="K48" s="156">
        <f>$G48</f>
        <v>611200</v>
      </c>
      <c r="L48" s="76">
        <f t="shared" si="22"/>
        <v>39728</v>
      </c>
      <c r="M48" s="82"/>
      <c r="N48" s="81">
        <f t="shared" si="2"/>
        <v>0</v>
      </c>
      <c r="O48" s="102">
        <f t="shared" si="23"/>
        <v>0</v>
      </c>
      <c r="Q48" s="269"/>
      <c r="R48" s="297"/>
      <c r="S48" s="270"/>
      <c r="T48" s="52"/>
      <c r="U48" s="244"/>
      <c r="V48" s="251"/>
      <c r="W48" s="185"/>
      <c r="X48" s="269"/>
      <c r="Y48" s="297"/>
      <c r="Z48" s="270"/>
      <c r="AA48" s="52"/>
      <c r="AB48" s="244"/>
      <c r="AC48" s="251"/>
      <c r="AD48" s="185"/>
      <c r="AE48" s="269"/>
      <c r="AF48" s="297"/>
      <c r="AG48" s="270"/>
      <c r="AH48" s="52"/>
      <c r="AI48" s="244"/>
      <c r="AJ48" s="251"/>
      <c r="AK48" s="185"/>
      <c r="AL48" s="269"/>
      <c r="AM48" s="297"/>
      <c r="AN48" s="270"/>
      <c r="AO48" s="52"/>
      <c r="AP48" s="244"/>
      <c r="AQ48" s="251"/>
      <c r="AR48" s="185"/>
      <c r="AS48" s="269"/>
      <c r="AT48" s="297"/>
      <c r="AU48" s="270"/>
      <c r="AV48" s="52"/>
      <c r="AW48" s="244"/>
      <c r="AX48" s="251"/>
      <c r="AY48" s="185"/>
    </row>
    <row r="49" spans="1:51" x14ac:dyDescent="0.3">
      <c r="A49" s="1"/>
      <c r="B49" s="86" t="s">
        <v>8</v>
      </c>
      <c r="C49" s="53"/>
      <c r="D49" s="85" t="s">
        <v>7</v>
      </c>
      <c r="E49" s="84"/>
      <c r="F49" s="78">
        <f>+RESIDENTIAL!$F$49</f>
        <v>9.4E-2</v>
      </c>
      <c r="G49" s="156">
        <f>0.18*$F20</f>
        <v>171900</v>
      </c>
      <c r="H49" s="76">
        <f t="shared" si="21"/>
        <v>16158.6</v>
      </c>
      <c r="I49" s="82"/>
      <c r="J49" s="78">
        <f>+RESIDENTIAL!$F$49</f>
        <v>9.4E-2</v>
      </c>
      <c r="K49" s="156">
        <f>$G49</f>
        <v>171900</v>
      </c>
      <c r="L49" s="76">
        <f t="shared" si="22"/>
        <v>16158.6</v>
      </c>
      <c r="M49" s="82"/>
      <c r="N49" s="81">
        <f t="shared" si="2"/>
        <v>0</v>
      </c>
      <c r="O49" s="102">
        <f t="shared" si="23"/>
        <v>0</v>
      </c>
      <c r="Q49" s="269"/>
      <c r="R49" s="297"/>
      <c r="S49" s="270"/>
      <c r="T49" s="52"/>
      <c r="U49" s="244"/>
      <c r="V49" s="251"/>
      <c r="W49" s="185"/>
      <c r="X49" s="269"/>
      <c r="Y49" s="297"/>
      <c r="Z49" s="270"/>
      <c r="AA49" s="52"/>
      <c r="AB49" s="244"/>
      <c r="AC49" s="251"/>
      <c r="AD49" s="185"/>
      <c r="AE49" s="269"/>
      <c r="AF49" s="297"/>
      <c r="AG49" s="270"/>
      <c r="AH49" s="52"/>
      <c r="AI49" s="244"/>
      <c r="AJ49" s="251"/>
      <c r="AK49" s="185"/>
      <c r="AL49" s="269"/>
      <c r="AM49" s="297"/>
      <c r="AN49" s="270"/>
      <c r="AO49" s="52"/>
      <c r="AP49" s="244"/>
      <c r="AQ49" s="251"/>
      <c r="AR49" s="185"/>
      <c r="AS49" s="269"/>
      <c r="AT49" s="297"/>
      <c r="AU49" s="270"/>
      <c r="AV49" s="52"/>
      <c r="AW49" s="244"/>
      <c r="AX49" s="251"/>
      <c r="AY49" s="185"/>
    </row>
    <row r="50" spans="1:51" x14ac:dyDescent="0.3">
      <c r="A50" s="1"/>
      <c r="B50" s="2" t="s">
        <v>6</v>
      </c>
      <c r="C50" s="53"/>
      <c r="D50" s="85" t="s">
        <v>7</v>
      </c>
      <c r="E50" s="84"/>
      <c r="F50" s="78">
        <f>+RESIDENTIAL!$F$50</f>
        <v>0.13200000000000001</v>
      </c>
      <c r="G50" s="156">
        <f>0.18*$F20</f>
        <v>171900</v>
      </c>
      <c r="H50" s="76">
        <f t="shared" si="21"/>
        <v>22690.799999999999</v>
      </c>
      <c r="I50" s="82"/>
      <c r="J50" s="78">
        <f>+RESIDENTIAL!$F$50</f>
        <v>0.13200000000000001</v>
      </c>
      <c r="K50" s="156">
        <f>$G50</f>
        <v>171900</v>
      </c>
      <c r="L50" s="76">
        <f t="shared" si="22"/>
        <v>22690.799999999999</v>
      </c>
      <c r="M50" s="82"/>
      <c r="N50" s="81">
        <f t="shared" si="2"/>
        <v>0</v>
      </c>
      <c r="O50" s="102">
        <f t="shared" si="23"/>
        <v>0</v>
      </c>
      <c r="Q50" s="269"/>
      <c r="R50" s="297"/>
      <c r="S50" s="270"/>
      <c r="T50" s="52"/>
      <c r="U50" s="244"/>
      <c r="V50" s="251"/>
      <c r="W50" s="185"/>
      <c r="X50" s="269"/>
      <c r="Y50" s="297"/>
      <c r="Z50" s="270"/>
      <c r="AA50" s="52"/>
      <c r="AB50" s="244"/>
      <c r="AC50" s="251"/>
      <c r="AD50" s="185"/>
      <c r="AE50" s="269"/>
      <c r="AF50" s="297"/>
      <c r="AG50" s="270"/>
      <c r="AH50" s="52"/>
      <c r="AI50" s="244"/>
      <c r="AJ50" s="251"/>
      <c r="AK50" s="185"/>
      <c r="AL50" s="269"/>
      <c r="AM50" s="297"/>
      <c r="AN50" s="270"/>
      <c r="AO50" s="52"/>
      <c r="AP50" s="244"/>
      <c r="AQ50" s="251"/>
      <c r="AR50" s="185"/>
      <c r="AS50" s="269"/>
      <c r="AT50" s="297"/>
      <c r="AU50" s="270"/>
      <c r="AV50" s="52"/>
      <c r="AW50" s="244"/>
      <c r="AX50" s="251"/>
      <c r="AY50" s="185"/>
    </row>
    <row r="51" spans="1:51" x14ac:dyDescent="0.3">
      <c r="A51" s="6"/>
      <c r="B51" s="80" t="s">
        <v>5</v>
      </c>
      <c r="C51" s="24"/>
      <c r="D51" s="85" t="s">
        <v>7</v>
      </c>
      <c r="E51" s="79"/>
      <c r="F51" s="78">
        <f>+RESIDENTIAL!$F$51</f>
        <v>7.6999999999999999E-2</v>
      </c>
      <c r="G51" s="156">
        <f>IF(AND($T$1=1, $F20&gt;=750), 750, IF(AND($T$1=1, AND($F20&lt;750, $F20&gt;=0)), $F20, IF(AND($T$1=2, $F20&gt;=750), 750, IF(AND($T$1=2, AND($F20&lt;750, $F20&gt;=0)), $F20))))</f>
        <v>750</v>
      </c>
      <c r="H51" s="76">
        <f t="shared" si="21"/>
        <v>57.75</v>
      </c>
      <c r="I51" s="75"/>
      <c r="J51" s="78">
        <f>+RESIDENTIAL!$F$51</f>
        <v>7.6999999999999999E-2</v>
      </c>
      <c r="K51" s="156">
        <f>$G51</f>
        <v>750</v>
      </c>
      <c r="L51" s="76">
        <f t="shared" si="22"/>
        <v>57.75</v>
      </c>
      <c r="M51" s="75"/>
      <c r="N51" s="74">
        <f t="shared" si="2"/>
        <v>0</v>
      </c>
      <c r="O51" s="102">
        <f t="shared" si="23"/>
        <v>0</v>
      </c>
      <c r="Q51" s="269"/>
      <c r="R51" s="297"/>
      <c r="S51" s="270"/>
      <c r="T51" s="274"/>
      <c r="U51" s="244"/>
      <c r="V51" s="251"/>
      <c r="W51" s="185"/>
      <c r="X51" s="269"/>
      <c r="Y51" s="297"/>
      <c r="Z51" s="270"/>
      <c r="AA51" s="274"/>
      <c r="AB51" s="244"/>
      <c r="AC51" s="251"/>
      <c r="AD51" s="185"/>
      <c r="AE51" s="269"/>
      <c r="AF51" s="297"/>
      <c r="AG51" s="270"/>
      <c r="AH51" s="274"/>
      <c r="AI51" s="244"/>
      <c r="AJ51" s="251"/>
      <c r="AK51" s="185"/>
      <c r="AL51" s="269"/>
      <c r="AM51" s="297"/>
      <c r="AN51" s="270"/>
      <c r="AO51" s="274"/>
      <c r="AP51" s="244"/>
      <c r="AQ51" s="251"/>
      <c r="AR51" s="185"/>
      <c r="AS51" s="269"/>
      <c r="AT51" s="297"/>
      <c r="AU51" s="270"/>
      <c r="AV51" s="274"/>
      <c r="AW51" s="244"/>
      <c r="AX51" s="251"/>
      <c r="AY51" s="185"/>
    </row>
    <row r="52" spans="1:51" x14ac:dyDescent="0.3">
      <c r="A52" s="6"/>
      <c r="B52" s="80" t="s">
        <v>4</v>
      </c>
      <c r="C52" s="24"/>
      <c r="D52" s="85" t="s">
        <v>7</v>
      </c>
      <c r="E52" s="79"/>
      <c r="F52" s="78">
        <f>+RESIDENTIAL!$F$52</f>
        <v>8.8999999999999996E-2</v>
      </c>
      <c r="G52" s="156">
        <f>IF(AND($T$1=1, F20&gt;=750), F20-750, IF(AND($T$1=1, AND(F20&lt;750, F20&gt;=0)), 0, IF(AND($T$1=2, F20&gt;=750), F20-750, IF(AND($T$1=2, AND(F20&lt;750, F20&gt;=0)), 0))))</f>
        <v>954250</v>
      </c>
      <c r="H52" s="76">
        <f t="shared" si="21"/>
        <v>84928.25</v>
      </c>
      <c r="I52" s="75"/>
      <c r="J52" s="78">
        <f>+RESIDENTIAL!$F$52</f>
        <v>8.8999999999999996E-2</v>
      </c>
      <c r="K52" s="156">
        <f>$G52</f>
        <v>954250</v>
      </c>
      <c r="L52" s="76">
        <f t="shared" si="22"/>
        <v>84928.25</v>
      </c>
      <c r="M52" s="75"/>
      <c r="N52" s="74">
        <f t="shared" si="2"/>
        <v>0</v>
      </c>
      <c r="O52" s="102">
        <f t="shared" si="23"/>
        <v>0</v>
      </c>
      <c r="Q52" s="269"/>
      <c r="R52" s="297"/>
      <c r="S52" s="270"/>
      <c r="T52" s="274"/>
      <c r="U52" s="244"/>
      <c r="V52" s="251"/>
      <c r="W52" s="185"/>
      <c r="X52" s="269"/>
      <c r="Y52" s="297"/>
      <c r="Z52" s="270"/>
      <c r="AA52" s="274"/>
      <c r="AB52" s="244"/>
      <c r="AC52" s="251"/>
      <c r="AD52" s="185"/>
      <c r="AE52" s="269"/>
      <c r="AF52" s="297"/>
      <c r="AG52" s="270"/>
      <c r="AH52" s="274"/>
      <c r="AI52" s="244"/>
      <c r="AJ52" s="251"/>
      <c r="AK52" s="185"/>
      <c r="AL52" s="269"/>
      <c r="AM52" s="297"/>
      <c r="AN52" s="270"/>
      <c r="AO52" s="274"/>
      <c r="AP52" s="244"/>
      <c r="AQ52" s="251"/>
      <c r="AR52" s="185"/>
      <c r="AS52" s="269"/>
      <c r="AT52" s="297"/>
      <c r="AU52" s="270"/>
      <c r="AV52" s="274"/>
      <c r="AW52" s="244"/>
      <c r="AX52" s="251"/>
      <c r="AY52" s="185"/>
    </row>
    <row r="53" spans="1:51" s="172" customFormat="1" x14ac:dyDescent="0.3">
      <c r="A53" s="6"/>
      <c r="B53" s="183" t="s">
        <v>63</v>
      </c>
      <c r="C53" s="24"/>
      <c r="D53" s="85" t="s">
        <v>7</v>
      </c>
      <c r="E53" s="79"/>
      <c r="F53" s="78">
        <f>+RESIDENTIAL!$F$54</f>
        <v>0.1164</v>
      </c>
      <c r="G53" s="77"/>
      <c r="H53" s="76">
        <f t="shared" si="21"/>
        <v>0</v>
      </c>
      <c r="I53" s="75"/>
      <c r="J53" s="78">
        <f>+RESIDENTIAL!$F$53</f>
        <v>0.1164</v>
      </c>
      <c r="K53" s="77">
        <f t="shared" ref="K53:K54" si="26">$G53</f>
        <v>0</v>
      </c>
      <c r="L53" s="76">
        <f t="shared" si="22"/>
        <v>0</v>
      </c>
      <c r="M53" s="75"/>
      <c r="N53" s="74">
        <f t="shared" si="2"/>
        <v>0</v>
      </c>
      <c r="O53" s="102" t="str">
        <f t="shared" si="23"/>
        <v/>
      </c>
      <c r="Q53" s="269"/>
      <c r="R53" s="297"/>
      <c r="S53" s="270"/>
      <c r="T53" s="274"/>
      <c r="U53" s="244"/>
      <c r="V53" s="251"/>
      <c r="W53" s="185"/>
      <c r="X53" s="269"/>
      <c r="Y53" s="297"/>
      <c r="Z53" s="270"/>
      <c r="AA53" s="274"/>
      <c r="AB53" s="244"/>
      <c r="AC53" s="251"/>
      <c r="AD53" s="185"/>
      <c r="AE53" s="269"/>
      <c r="AF53" s="297"/>
      <c r="AG53" s="270"/>
      <c r="AH53" s="274"/>
      <c r="AI53" s="244"/>
      <c r="AJ53" s="251"/>
      <c r="AK53" s="185"/>
      <c r="AL53" s="269"/>
      <c r="AM53" s="297"/>
      <c r="AN53" s="270"/>
      <c r="AO53" s="274"/>
      <c r="AP53" s="244"/>
      <c r="AQ53" s="251"/>
      <c r="AR53" s="185"/>
      <c r="AS53" s="269"/>
      <c r="AT53" s="297"/>
      <c r="AU53" s="270"/>
      <c r="AV53" s="274"/>
      <c r="AW53" s="244"/>
      <c r="AX53" s="251"/>
      <c r="AY53" s="185"/>
    </row>
    <row r="54" spans="1:51" s="172" customFormat="1" ht="15" thickBot="1" x14ac:dyDescent="0.35">
      <c r="A54" s="6"/>
      <c r="B54" s="183" t="s">
        <v>64</v>
      </c>
      <c r="C54" s="24"/>
      <c r="D54" s="85" t="s">
        <v>7</v>
      </c>
      <c r="E54" s="79"/>
      <c r="F54" s="78">
        <f>+RESIDENTIAL!$F$54</f>
        <v>0.1164</v>
      </c>
      <c r="G54" s="156">
        <f>+F20</f>
        <v>955000</v>
      </c>
      <c r="H54" s="76">
        <f t="shared" si="21"/>
        <v>111162</v>
      </c>
      <c r="I54" s="75"/>
      <c r="J54" s="78">
        <f>+RESIDENTIAL!$F$54</f>
        <v>0.1164</v>
      </c>
      <c r="K54" s="156">
        <f t="shared" si="26"/>
        <v>955000</v>
      </c>
      <c r="L54" s="76">
        <f t="shared" si="22"/>
        <v>111162</v>
      </c>
      <c r="M54" s="75"/>
      <c r="N54" s="74">
        <f t="shared" si="2"/>
        <v>0</v>
      </c>
      <c r="O54" s="102">
        <f t="shared" si="23"/>
        <v>0</v>
      </c>
      <c r="Q54" s="269"/>
      <c r="R54" s="297"/>
      <c r="S54" s="270"/>
      <c r="T54" s="274"/>
      <c r="U54" s="244"/>
      <c r="V54" s="251"/>
      <c r="W54" s="185"/>
      <c r="X54" s="269"/>
      <c r="Y54" s="297"/>
      <c r="Z54" s="270"/>
      <c r="AA54" s="274"/>
      <c r="AB54" s="244"/>
      <c r="AC54" s="251"/>
      <c r="AD54" s="185"/>
      <c r="AE54" s="269"/>
      <c r="AF54" s="297"/>
      <c r="AG54" s="270"/>
      <c r="AH54" s="274"/>
      <c r="AI54" s="244"/>
      <c r="AJ54" s="251"/>
      <c r="AK54" s="185"/>
      <c r="AL54" s="269"/>
      <c r="AM54" s="297"/>
      <c r="AN54" s="270"/>
      <c r="AO54" s="274"/>
      <c r="AP54" s="244"/>
      <c r="AQ54" s="251"/>
      <c r="AR54" s="185"/>
      <c r="AS54" s="269"/>
      <c r="AT54" s="297"/>
      <c r="AU54" s="270"/>
      <c r="AV54" s="274"/>
      <c r="AW54" s="244"/>
      <c r="AX54" s="251"/>
      <c r="AY54" s="185"/>
    </row>
    <row r="55" spans="1:51" ht="15" thickBot="1" x14ac:dyDescent="0.35">
      <c r="A55" s="1"/>
      <c r="B55" s="73"/>
      <c r="C55" s="71"/>
      <c r="D55" s="72"/>
      <c r="E55" s="71"/>
      <c r="F55" s="42"/>
      <c r="G55" s="70"/>
      <c r="H55" s="40"/>
      <c r="I55" s="68"/>
      <c r="J55" s="42"/>
      <c r="K55" s="69"/>
      <c r="L55" s="40"/>
      <c r="M55" s="68"/>
      <c r="N55" s="67"/>
      <c r="O55" s="7"/>
      <c r="Q55" s="269"/>
      <c r="R55" s="275"/>
      <c r="S55" s="270"/>
      <c r="T55" s="52"/>
      <c r="U55" s="244"/>
      <c r="V55" s="276"/>
      <c r="W55" s="185"/>
      <c r="X55" s="269"/>
      <c r="Y55" s="275"/>
      <c r="Z55" s="270"/>
      <c r="AA55" s="52"/>
      <c r="AB55" s="244"/>
      <c r="AC55" s="276"/>
      <c r="AD55" s="185"/>
      <c r="AE55" s="269"/>
      <c r="AF55" s="275"/>
      <c r="AG55" s="270"/>
      <c r="AH55" s="52"/>
      <c r="AI55" s="244"/>
      <c r="AJ55" s="276"/>
      <c r="AK55" s="185"/>
      <c r="AL55" s="269"/>
      <c r="AM55" s="275"/>
      <c r="AN55" s="270"/>
      <c r="AO55" s="52"/>
      <c r="AP55" s="244"/>
      <c r="AQ55" s="276"/>
      <c r="AR55" s="185"/>
      <c r="AS55" s="269"/>
      <c r="AT55" s="275"/>
      <c r="AU55" s="270"/>
      <c r="AV55" s="52"/>
      <c r="AW55" s="244"/>
      <c r="AX55" s="276"/>
      <c r="AY55" s="185"/>
    </row>
    <row r="56" spans="1:51" x14ac:dyDescent="0.3">
      <c r="A56" s="1"/>
      <c r="B56" s="66" t="s">
        <v>69</v>
      </c>
      <c r="C56" s="53"/>
      <c r="D56" s="53"/>
      <c r="E56" s="53"/>
      <c r="F56" s="65"/>
      <c r="G56" s="64"/>
      <c r="H56" s="61">
        <f>SUM(H43:H47,H54)</f>
        <v>241683.44240000003</v>
      </c>
      <c r="I56" s="63"/>
      <c r="J56" s="62"/>
      <c r="K56" s="62"/>
      <c r="L56" s="61">
        <f>SUM(L43:L47,L54)</f>
        <v>257383.46239999999</v>
      </c>
      <c r="M56" s="60"/>
      <c r="N56" s="199">
        <f>L56-H56</f>
        <v>15700.01999999996</v>
      </c>
      <c r="O56" s="200">
        <f t="shared" ref="O56:O59" si="27">IF(OR(H56=0,L56=0),"",(N56/H56))</f>
        <v>6.4961090607173338E-2</v>
      </c>
      <c r="Q56" s="277"/>
      <c r="R56" s="277"/>
      <c r="S56" s="258"/>
      <c r="T56" s="60"/>
      <c r="U56" s="278"/>
      <c r="V56" s="245"/>
      <c r="W56" s="185"/>
      <c r="X56" s="277"/>
      <c r="Y56" s="277"/>
      <c r="Z56" s="258"/>
      <c r="AA56" s="60"/>
      <c r="AB56" s="278"/>
      <c r="AC56" s="245"/>
      <c r="AD56" s="185"/>
      <c r="AE56" s="277"/>
      <c r="AF56" s="277"/>
      <c r="AG56" s="258"/>
      <c r="AH56" s="60"/>
      <c r="AI56" s="278"/>
      <c r="AJ56" s="245"/>
      <c r="AK56" s="185"/>
      <c r="AL56" s="277"/>
      <c r="AM56" s="277"/>
      <c r="AN56" s="258"/>
      <c r="AO56" s="60"/>
      <c r="AP56" s="278"/>
      <c r="AQ56" s="245"/>
      <c r="AR56" s="185"/>
      <c r="AS56" s="277"/>
      <c r="AT56" s="277"/>
      <c r="AU56" s="258"/>
      <c r="AV56" s="60"/>
      <c r="AW56" s="278"/>
      <c r="AX56" s="245"/>
      <c r="AY56" s="185"/>
    </row>
    <row r="57" spans="1:51" x14ac:dyDescent="0.3">
      <c r="A57" s="1"/>
      <c r="B57" s="193" t="s">
        <v>65</v>
      </c>
      <c r="C57" s="53"/>
      <c r="D57" s="53"/>
      <c r="E57" s="53"/>
      <c r="F57" s="56">
        <v>-0.08</v>
      </c>
      <c r="G57" s="64"/>
      <c r="H57" s="55"/>
      <c r="I57" s="63"/>
      <c r="J57" s="56">
        <v>-0.08</v>
      </c>
      <c r="K57" s="64"/>
      <c r="L57" s="55"/>
      <c r="M57" s="60"/>
      <c r="N57" s="59"/>
      <c r="O57" s="148"/>
      <c r="Q57" s="279"/>
      <c r="R57" s="64"/>
      <c r="S57" s="280"/>
      <c r="T57" s="60"/>
      <c r="U57" s="244"/>
      <c r="V57" s="281"/>
      <c r="W57" s="185"/>
      <c r="X57" s="279"/>
      <c r="Y57" s="64"/>
      <c r="Z57" s="280"/>
      <c r="AA57" s="60"/>
      <c r="AB57" s="244"/>
      <c r="AC57" s="281"/>
      <c r="AD57" s="185"/>
      <c r="AE57" s="279"/>
      <c r="AF57" s="64"/>
      <c r="AG57" s="280"/>
      <c r="AH57" s="60"/>
      <c r="AI57" s="244"/>
      <c r="AJ57" s="281"/>
      <c r="AK57" s="185"/>
      <c r="AL57" s="279"/>
      <c r="AM57" s="64"/>
      <c r="AN57" s="280"/>
      <c r="AO57" s="60"/>
      <c r="AP57" s="244"/>
      <c r="AQ57" s="281"/>
      <c r="AR57" s="185"/>
      <c r="AS57" s="279"/>
      <c r="AT57" s="64"/>
      <c r="AU57" s="280"/>
      <c r="AV57" s="60"/>
      <c r="AW57" s="244"/>
      <c r="AX57" s="281"/>
      <c r="AY57" s="185"/>
    </row>
    <row r="58" spans="1:51" x14ac:dyDescent="0.3">
      <c r="A58" s="1"/>
      <c r="B58" s="193" t="s">
        <v>1</v>
      </c>
      <c r="C58" s="53"/>
      <c r="D58" s="53"/>
      <c r="E58" s="53"/>
      <c r="F58" s="57">
        <v>0.13</v>
      </c>
      <c r="G58" s="52"/>
      <c r="H58" s="55">
        <f>H56*F58</f>
        <v>31418.847512000004</v>
      </c>
      <c r="I58" s="51"/>
      <c r="J58" s="56">
        <v>0.13</v>
      </c>
      <c r="K58" s="51"/>
      <c r="L58" s="55">
        <f>L56*J58</f>
        <v>33459.850112</v>
      </c>
      <c r="M58" s="50"/>
      <c r="N58" s="54">
        <f>L58-H58</f>
        <v>2041.0025999999962</v>
      </c>
      <c r="O58" s="221">
        <f t="shared" si="27"/>
        <v>6.496109060717338E-2</v>
      </c>
      <c r="Q58" s="279"/>
      <c r="R58" s="50"/>
      <c r="S58" s="280"/>
      <c r="T58" s="50"/>
      <c r="U58" s="280"/>
      <c r="V58" s="281"/>
      <c r="W58" s="185"/>
      <c r="X58" s="279"/>
      <c r="Y58" s="50"/>
      <c r="Z58" s="280"/>
      <c r="AA58" s="50"/>
      <c r="AB58" s="280"/>
      <c r="AC58" s="281"/>
      <c r="AD58" s="185"/>
      <c r="AE58" s="279"/>
      <c r="AF58" s="50"/>
      <c r="AG58" s="280"/>
      <c r="AH58" s="50"/>
      <c r="AI58" s="280"/>
      <c r="AJ58" s="281"/>
      <c r="AK58" s="185"/>
      <c r="AL58" s="279"/>
      <c r="AM58" s="50"/>
      <c r="AN58" s="280"/>
      <c r="AO58" s="50"/>
      <c r="AP58" s="280"/>
      <c r="AQ58" s="281"/>
      <c r="AR58" s="185"/>
      <c r="AS58" s="279"/>
      <c r="AT58" s="50"/>
      <c r="AU58" s="280"/>
      <c r="AV58" s="50"/>
      <c r="AW58" s="280"/>
      <c r="AX58" s="281"/>
      <c r="AY58" s="185"/>
    </row>
    <row r="59" spans="1:51" ht="15" thickBot="1" x14ac:dyDescent="0.35">
      <c r="A59" s="1"/>
      <c r="B59" s="362" t="s">
        <v>70</v>
      </c>
      <c r="C59" s="362"/>
      <c r="D59" s="362"/>
      <c r="E59" s="49"/>
      <c r="F59" s="48"/>
      <c r="G59" s="47"/>
      <c r="H59" s="46">
        <f>SUM(H56:H58)</f>
        <v>273102.28991200001</v>
      </c>
      <c r="I59" s="45"/>
      <c r="J59" s="45"/>
      <c r="K59" s="45"/>
      <c r="L59" s="46">
        <f>SUM(L56:L58)</f>
        <v>290843.31251199997</v>
      </c>
      <c r="M59" s="44"/>
      <c r="N59" s="43">
        <f>L59-H59</f>
        <v>17741.022599999967</v>
      </c>
      <c r="O59" s="222">
        <f t="shared" si="27"/>
        <v>6.4961090607173394E-2</v>
      </c>
      <c r="Q59" s="60"/>
      <c r="R59" s="60"/>
      <c r="S59" s="258"/>
      <c r="T59" s="60"/>
      <c r="U59" s="258"/>
      <c r="V59" s="281"/>
      <c r="W59" s="185"/>
      <c r="X59" s="60"/>
      <c r="Y59" s="60"/>
      <c r="Z59" s="258"/>
      <c r="AA59" s="60"/>
      <c r="AB59" s="258"/>
      <c r="AC59" s="281"/>
      <c r="AD59" s="185"/>
      <c r="AE59" s="60"/>
      <c r="AF59" s="60"/>
      <c r="AG59" s="258"/>
      <c r="AH59" s="60"/>
      <c r="AI59" s="258"/>
      <c r="AJ59" s="281"/>
      <c r="AK59" s="185"/>
      <c r="AL59" s="60"/>
      <c r="AM59" s="60"/>
      <c r="AN59" s="258"/>
      <c r="AO59" s="60"/>
      <c r="AP59" s="258"/>
      <c r="AQ59" s="281"/>
      <c r="AR59" s="185"/>
      <c r="AS59" s="60"/>
      <c r="AT59" s="60"/>
      <c r="AU59" s="258"/>
      <c r="AV59" s="60"/>
      <c r="AW59" s="258"/>
      <c r="AX59" s="281"/>
      <c r="AY59" s="185"/>
    </row>
    <row r="60" spans="1:51" ht="15" thickBot="1" x14ac:dyDescent="0.35">
      <c r="A60" s="6"/>
      <c r="B60" s="18"/>
      <c r="C60" s="16"/>
      <c r="D60" s="17"/>
      <c r="E60" s="16"/>
      <c r="F60" s="42"/>
      <c r="G60" s="11"/>
      <c r="H60" s="40"/>
      <c r="I60" s="9"/>
      <c r="J60" s="42"/>
      <c r="K60" s="41"/>
      <c r="L60" s="40"/>
      <c r="M60" s="9"/>
      <c r="N60" s="39"/>
      <c r="O60" s="236"/>
      <c r="Q60" s="269"/>
      <c r="R60" s="284"/>
      <c r="S60" s="270"/>
      <c r="T60" s="274"/>
      <c r="U60" s="285"/>
      <c r="V60" s="300"/>
      <c r="W60" s="185"/>
      <c r="X60" s="269"/>
      <c r="Y60" s="284"/>
      <c r="Z60" s="270"/>
      <c r="AA60" s="274"/>
      <c r="AB60" s="285"/>
      <c r="AC60" s="300"/>
      <c r="AD60" s="185"/>
      <c r="AE60" s="269"/>
      <c r="AF60" s="284"/>
      <c r="AG60" s="270"/>
      <c r="AH60" s="274"/>
      <c r="AI60" s="285"/>
      <c r="AJ60" s="300"/>
      <c r="AK60" s="185"/>
      <c r="AL60" s="269"/>
      <c r="AM60" s="284"/>
      <c r="AN60" s="270"/>
      <c r="AO60" s="274"/>
      <c r="AP60" s="285"/>
      <c r="AQ60" s="300"/>
      <c r="AR60" s="185"/>
      <c r="AS60" s="269"/>
      <c r="AT60" s="284"/>
      <c r="AU60" s="270"/>
      <c r="AV60" s="274"/>
      <c r="AW60" s="285"/>
      <c r="AX60" s="300"/>
      <c r="AY60" s="185"/>
    </row>
    <row r="61" spans="1:51" x14ac:dyDescent="0.3">
      <c r="A61" s="6"/>
      <c r="B61" s="38" t="s">
        <v>2</v>
      </c>
      <c r="C61" s="24"/>
      <c r="D61" s="24"/>
      <c r="E61" s="24"/>
      <c r="F61" s="37"/>
      <c r="G61" s="29"/>
      <c r="H61" s="34">
        <f>SUM(H43:H47,H51:H52)</f>
        <v>215507.44240000003</v>
      </c>
      <c r="I61" s="36"/>
      <c r="J61" s="35"/>
      <c r="K61" s="35"/>
      <c r="L61" s="34">
        <f>SUM(L43:L47,L51:L52)</f>
        <v>231207.46239999999</v>
      </c>
      <c r="M61" s="33"/>
      <c r="N61" s="32">
        <f>L61-H61</f>
        <v>15700.01999999996</v>
      </c>
      <c r="O61" s="234">
        <f t="shared" ref="O61:O64" si="28">IF(OR(H61=0,L61=0),"",(N61/H61))</f>
        <v>7.2851405154070722E-2</v>
      </c>
      <c r="Q61" s="301"/>
      <c r="R61" s="301"/>
      <c r="S61" s="302"/>
      <c r="T61" s="33"/>
      <c r="U61" s="278"/>
      <c r="V61" s="245"/>
      <c r="W61" s="185"/>
      <c r="X61" s="301"/>
      <c r="Y61" s="301"/>
      <c r="Z61" s="302"/>
      <c r="AA61" s="33"/>
      <c r="AB61" s="278"/>
      <c r="AC61" s="245"/>
      <c r="AD61" s="185"/>
      <c r="AE61" s="301"/>
      <c r="AF61" s="301"/>
      <c r="AG61" s="302"/>
      <c r="AH61" s="33"/>
      <c r="AI61" s="278"/>
      <c r="AJ61" s="245"/>
      <c r="AK61" s="185"/>
      <c r="AL61" s="301"/>
      <c r="AM61" s="301"/>
      <c r="AN61" s="302"/>
      <c r="AO61" s="33"/>
      <c r="AP61" s="278"/>
      <c r="AQ61" s="245"/>
      <c r="AR61" s="185"/>
      <c r="AS61" s="301"/>
      <c r="AT61" s="301"/>
      <c r="AU61" s="302"/>
      <c r="AV61" s="33"/>
      <c r="AW61" s="278"/>
      <c r="AX61" s="245"/>
      <c r="AY61" s="185"/>
    </row>
    <row r="62" spans="1:51" x14ac:dyDescent="0.3">
      <c r="A62" s="6"/>
      <c r="B62" s="193" t="s">
        <v>65</v>
      </c>
      <c r="C62" s="53"/>
      <c r="D62" s="53"/>
      <c r="E62" s="53"/>
      <c r="F62" s="56">
        <v>-0.08</v>
      </c>
      <c r="G62" s="64"/>
      <c r="H62" s="55"/>
      <c r="I62" s="63"/>
      <c r="J62" s="56">
        <v>-0.08</v>
      </c>
      <c r="K62" s="64"/>
      <c r="L62" s="55"/>
      <c r="M62" s="60"/>
      <c r="N62" s="59"/>
      <c r="O62" s="234"/>
      <c r="Q62" s="279"/>
      <c r="R62" s="64"/>
      <c r="S62" s="280"/>
      <c r="T62" s="60"/>
      <c r="U62" s="244"/>
      <c r="V62" s="281"/>
      <c r="W62" s="185"/>
      <c r="X62" s="279"/>
      <c r="Y62" s="64"/>
      <c r="Z62" s="280"/>
      <c r="AA62" s="60"/>
      <c r="AB62" s="244"/>
      <c r="AC62" s="281"/>
      <c r="AD62" s="185"/>
      <c r="AE62" s="279"/>
      <c r="AF62" s="64"/>
      <c r="AG62" s="280"/>
      <c r="AH62" s="60"/>
      <c r="AI62" s="244"/>
      <c r="AJ62" s="281"/>
      <c r="AK62" s="185"/>
      <c r="AL62" s="279"/>
      <c r="AM62" s="64"/>
      <c r="AN62" s="280"/>
      <c r="AO62" s="60"/>
      <c r="AP62" s="244"/>
      <c r="AQ62" s="281"/>
      <c r="AR62" s="185"/>
      <c r="AS62" s="279"/>
      <c r="AT62" s="64"/>
      <c r="AU62" s="280"/>
      <c r="AV62" s="60"/>
      <c r="AW62" s="244"/>
      <c r="AX62" s="281"/>
      <c r="AY62" s="185"/>
    </row>
    <row r="63" spans="1:51" x14ac:dyDescent="0.3">
      <c r="A63" s="6"/>
      <c r="B63" s="31" t="s">
        <v>1</v>
      </c>
      <c r="C63" s="24"/>
      <c r="D63" s="24"/>
      <c r="E63" s="24"/>
      <c r="F63" s="30">
        <v>0.13</v>
      </c>
      <c r="G63" s="29"/>
      <c r="H63" s="26">
        <f>H61*F63</f>
        <v>28015.967512000007</v>
      </c>
      <c r="I63" s="23"/>
      <c r="J63" s="28">
        <v>0.13</v>
      </c>
      <c r="K63" s="27"/>
      <c r="L63" s="26">
        <f>L61*J63</f>
        <v>30056.970111999999</v>
      </c>
      <c r="M63" s="22"/>
      <c r="N63" s="25">
        <f>L63-H63</f>
        <v>2041.0025999999925</v>
      </c>
      <c r="O63" s="221">
        <f t="shared" si="28"/>
        <v>7.2851405154070625E-2</v>
      </c>
      <c r="Q63" s="303"/>
      <c r="R63" s="304"/>
      <c r="S63" s="305"/>
      <c r="T63" s="22"/>
      <c r="U63" s="280"/>
      <c r="V63" s="281"/>
      <c r="W63" s="185"/>
      <c r="X63" s="303"/>
      <c r="Y63" s="304"/>
      <c r="Z63" s="305"/>
      <c r="AA63" s="22"/>
      <c r="AB63" s="280"/>
      <c r="AC63" s="281"/>
      <c r="AD63" s="185"/>
      <c r="AE63" s="303"/>
      <c r="AF63" s="304"/>
      <c r="AG63" s="305"/>
      <c r="AH63" s="22"/>
      <c r="AI63" s="280"/>
      <c r="AJ63" s="281"/>
      <c r="AK63" s="185"/>
      <c r="AL63" s="303"/>
      <c r="AM63" s="304"/>
      <c r="AN63" s="305"/>
      <c r="AO63" s="22"/>
      <c r="AP63" s="280"/>
      <c r="AQ63" s="281"/>
      <c r="AR63" s="185"/>
      <c r="AS63" s="303"/>
      <c r="AT63" s="304"/>
      <c r="AU63" s="305"/>
      <c r="AV63" s="22"/>
      <c r="AW63" s="280"/>
      <c r="AX63" s="281"/>
      <c r="AY63" s="185"/>
    </row>
    <row r="64" spans="1:51" ht="15" thickBot="1" x14ac:dyDescent="0.35">
      <c r="A64" s="6"/>
      <c r="B64" s="362" t="s">
        <v>71</v>
      </c>
      <c r="C64" s="362"/>
      <c r="D64" s="362"/>
      <c r="E64" s="49"/>
      <c r="F64" s="48"/>
      <c r="G64" s="47"/>
      <c r="H64" s="46">
        <f>SUM(H61:H63)</f>
        <v>243523.40991200003</v>
      </c>
      <c r="I64" s="45"/>
      <c r="J64" s="45"/>
      <c r="K64" s="45"/>
      <c r="L64" s="46">
        <f>SUM(L61:L63)</f>
        <v>261264.432512</v>
      </c>
      <c r="M64" s="44"/>
      <c r="N64" s="43">
        <f>L64-H64</f>
        <v>17741.022599999967</v>
      </c>
      <c r="O64" s="222">
        <f t="shared" si="28"/>
        <v>7.2851405154070764E-2</v>
      </c>
      <c r="Q64" s="60"/>
      <c r="R64" s="60"/>
      <c r="S64" s="258"/>
      <c r="T64" s="60"/>
      <c r="U64" s="258"/>
      <c r="V64" s="281"/>
      <c r="W64" s="185"/>
      <c r="X64" s="60"/>
      <c r="Y64" s="60"/>
      <c r="Z64" s="258"/>
      <c r="AA64" s="60"/>
      <c r="AB64" s="258"/>
      <c r="AC64" s="281"/>
      <c r="AD64" s="185"/>
      <c r="AE64" s="60"/>
      <c r="AF64" s="60"/>
      <c r="AG64" s="258"/>
      <c r="AH64" s="60"/>
      <c r="AI64" s="258"/>
      <c r="AJ64" s="281"/>
      <c r="AK64" s="185"/>
      <c r="AL64" s="60"/>
      <c r="AM64" s="60"/>
      <c r="AN64" s="258"/>
      <c r="AO64" s="60"/>
      <c r="AP64" s="258"/>
      <c r="AQ64" s="281"/>
      <c r="AR64" s="185"/>
      <c r="AS64" s="60"/>
      <c r="AT64" s="60"/>
      <c r="AU64" s="258"/>
      <c r="AV64" s="60"/>
      <c r="AW64" s="258"/>
      <c r="AX64" s="281"/>
      <c r="AY64" s="185"/>
    </row>
    <row r="65" spans="1:51" ht="15" thickBot="1" x14ac:dyDescent="0.35">
      <c r="A65" s="6"/>
      <c r="B65" s="18"/>
      <c r="C65" s="16"/>
      <c r="D65" s="17"/>
      <c r="E65" s="16"/>
      <c r="F65" s="12"/>
      <c r="G65" s="15"/>
      <c r="H65" s="14"/>
      <c r="I65" s="13"/>
      <c r="J65" s="12"/>
      <c r="K65" s="11"/>
      <c r="L65" s="10"/>
      <c r="M65" s="9"/>
      <c r="N65" s="8"/>
      <c r="O65" s="7"/>
      <c r="Q65" s="269"/>
      <c r="R65" s="284"/>
      <c r="S65" s="270"/>
      <c r="T65" s="274"/>
      <c r="U65" s="285"/>
      <c r="V65" s="276"/>
      <c r="W65" s="185"/>
      <c r="X65" s="269"/>
      <c r="Y65" s="284"/>
      <c r="Z65" s="270"/>
      <c r="AA65" s="274"/>
      <c r="AB65" s="285"/>
      <c r="AC65" s="276"/>
      <c r="AD65" s="185"/>
      <c r="AE65" s="269"/>
      <c r="AF65" s="284"/>
      <c r="AG65" s="270"/>
      <c r="AH65" s="274"/>
      <c r="AI65" s="285"/>
      <c r="AJ65" s="276"/>
      <c r="AK65" s="185"/>
      <c r="AL65" s="269"/>
      <c r="AM65" s="284"/>
      <c r="AN65" s="270"/>
      <c r="AO65" s="274"/>
      <c r="AP65" s="285"/>
      <c r="AQ65" s="276"/>
      <c r="AR65" s="185"/>
      <c r="AS65" s="269"/>
      <c r="AT65" s="284"/>
      <c r="AU65" s="270"/>
      <c r="AV65" s="274"/>
      <c r="AW65" s="285"/>
      <c r="AX65" s="276"/>
      <c r="AY65" s="185"/>
    </row>
    <row r="66" spans="1:51" x14ac:dyDescent="0.3">
      <c r="A66" s="1"/>
      <c r="B66" s="1"/>
      <c r="C66" s="1"/>
      <c r="D66" s="1"/>
      <c r="E66" s="1"/>
      <c r="F66" s="165"/>
      <c r="G66" s="165"/>
      <c r="H66" s="5"/>
      <c r="I66" s="1"/>
      <c r="J66" s="1"/>
      <c r="K66" s="1"/>
      <c r="L66" s="5"/>
      <c r="M66" s="1"/>
      <c r="N66" s="1"/>
      <c r="O66" s="1"/>
      <c r="Q66" s="186"/>
      <c r="R66" s="186"/>
      <c r="S66" s="187"/>
      <c r="T66" s="186"/>
      <c r="U66" s="186"/>
      <c r="V66" s="186"/>
      <c r="W66" s="185"/>
      <c r="X66" s="186"/>
      <c r="Y66" s="186"/>
      <c r="Z66" s="187"/>
      <c r="AA66" s="186"/>
      <c r="AB66" s="186"/>
      <c r="AC66" s="186"/>
      <c r="AD66" s="185"/>
      <c r="AE66" s="186"/>
      <c r="AF66" s="186"/>
      <c r="AG66" s="187"/>
      <c r="AH66" s="186"/>
      <c r="AI66" s="186"/>
      <c r="AJ66" s="186"/>
      <c r="AK66" s="185"/>
      <c r="AL66" s="186"/>
      <c r="AM66" s="186"/>
      <c r="AN66" s="187"/>
      <c r="AO66" s="186"/>
      <c r="AP66" s="186"/>
      <c r="AQ66" s="186"/>
      <c r="AR66" s="185"/>
      <c r="AS66" s="186"/>
      <c r="AT66" s="186"/>
      <c r="AU66" s="187"/>
      <c r="AV66" s="186"/>
      <c r="AW66" s="186"/>
      <c r="AX66" s="186"/>
      <c r="AY66" s="185"/>
    </row>
    <row r="67" spans="1:51" x14ac:dyDescent="0.3">
      <c r="A67" s="1"/>
      <c r="B67" s="4" t="s">
        <v>0</v>
      </c>
      <c r="C67" s="1"/>
      <c r="D67" s="1"/>
      <c r="E67" s="1"/>
      <c r="F67" s="3">
        <v>3.7600000000000001E-2</v>
      </c>
      <c r="G67" s="166"/>
      <c r="H67" s="1"/>
      <c r="I67" s="1"/>
      <c r="J67" s="3">
        <v>3.7600000000000001E-2</v>
      </c>
      <c r="K67" s="1"/>
      <c r="L67" s="1"/>
      <c r="M67" s="1"/>
      <c r="N67" s="1"/>
      <c r="O67" s="1"/>
      <c r="Q67" s="286"/>
      <c r="R67" s="186"/>
      <c r="S67" s="186"/>
      <c r="T67" s="186"/>
      <c r="U67" s="186"/>
      <c r="V67" s="186"/>
      <c r="W67" s="185"/>
      <c r="X67" s="287"/>
      <c r="Y67" s="186"/>
      <c r="Z67" s="186"/>
      <c r="AA67" s="186"/>
      <c r="AB67" s="186"/>
      <c r="AC67" s="186"/>
      <c r="AD67" s="185"/>
      <c r="AE67" s="287"/>
      <c r="AF67" s="186"/>
      <c r="AG67" s="186"/>
      <c r="AH67" s="186"/>
      <c r="AI67" s="186"/>
      <c r="AJ67" s="186"/>
      <c r="AK67" s="185"/>
      <c r="AL67" s="287"/>
      <c r="AM67" s="186"/>
      <c r="AN67" s="186"/>
      <c r="AO67" s="186"/>
      <c r="AP67" s="186"/>
      <c r="AQ67" s="186"/>
      <c r="AR67" s="185"/>
      <c r="AS67" s="287"/>
      <c r="AT67" s="186"/>
      <c r="AU67" s="186"/>
      <c r="AV67" s="186"/>
      <c r="AW67" s="186"/>
      <c r="AX67" s="186"/>
      <c r="AY67" s="185"/>
    </row>
    <row r="68" spans="1:5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</row>
    <row r="69" spans="1:5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</row>
    <row r="70" spans="1:5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</row>
    <row r="71" spans="1:51" x14ac:dyDescent="0.3"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</row>
    <row r="72" spans="1:51" x14ac:dyDescent="0.3"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</row>
    <row r="73" spans="1:51" x14ac:dyDescent="0.3"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</row>
    <row r="74" spans="1:51" x14ac:dyDescent="0.3"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</row>
    <row r="75" spans="1:51" x14ac:dyDescent="0.3"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</row>
  </sheetData>
  <mergeCells count="32">
    <mergeCell ref="A3:K3"/>
    <mergeCell ref="B10:O10"/>
    <mergeCell ref="B11:O11"/>
    <mergeCell ref="D14:O14"/>
    <mergeCell ref="F21:H21"/>
    <mergeCell ref="J21:L21"/>
    <mergeCell ref="N21:O21"/>
    <mergeCell ref="AI21:AJ21"/>
    <mergeCell ref="D22:D23"/>
    <mergeCell ref="N22:N23"/>
    <mergeCell ref="O22:O23"/>
    <mergeCell ref="U22:U23"/>
    <mergeCell ref="V22:V23"/>
    <mergeCell ref="Q21:S21"/>
    <mergeCell ref="U21:V21"/>
    <mergeCell ref="X21:Z21"/>
    <mergeCell ref="AB21:AC21"/>
    <mergeCell ref="AE21:AG21"/>
    <mergeCell ref="B64:D64"/>
    <mergeCell ref="AJ22:AJ23"/>
    <mergeCell ref="B59:D59"/>
    <mergeCell ref="AB22:AB23"/>
    <mergeCell ref="AC22:AC23"/>
    <mergeCell ref="AI22:AI23"/>
    <mergeCell ref="AL21:AN21"/>
    <mergeCell ref="AP21:AQ21"/>
    <mergeCell ref="AS21:AU21"/>
    <mergeCell ref="AW21:AX21"/>
    <mergeCell ref="AP22:AP23"/>
    <mergeCell ref="AQ22:AQ23"/>
    <mergeCell ref="AW22:AW23"/>
    <mergeCell ref="AX22:AX23"/>
  </mergeCells>
  <dataValidations disablePrompts="1" count="6">
    <dataValidation type="list" allowBlank="1" showInputMessage="1" showErrorMessage="1" sqref="E65 E60 E51:E52">
      <formula1>#REF!</formula1>
    </dataValidation>
    <dataValidation type="list" allowBlank="1" showInputMessage="1" showErrorMessage="1" prompt="Select Charge Unit - monthly, per kWh, per kW" sqref="D65 D60 D55">
      <formula1>"Monthly, per kWh, per kW"</formula1>
    </dataValidation>
    <dataValidation type="list" allowBlank="1" showInputMessage="1" showErrorMessage="1" sqref="E41:E42 E53:E55 E35:E39 E44:E50 E24:E33">
      <formula1>#REF!</formula1>
    </dataValidation>
    <dataValidation type="list" allowBlank="1" showInputMessage="1" showErrorMessage="1" prompt="Select Charge Unit - per 30 days, per kWh, per kW, per kVA." sqref="D41:D42 D35:D39 D44:D54 D25:D33">
      <formula1>"per 30 days, per kWh, per kW, per kVA"</formula1>
    </dataValidation>
    <dataValidation type="list" allowBlank="1" showInputMessage="1" showErrorMessage="1" sqref="D17">
      <formula1>"TOU, non-TOU"</formula1>
    </dataValidation>
    <dataValidation type="list" allowBlank="1" showInputMessage="1" showErrorMessage="1" sqref="D24">
      <formula1>"per device per 30 days, per kWh, per kW, per kVA"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0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17</xdr:row>
                    <xdr:rowOff>114300</xdr:rowOff>
                  </from>
                  <to>
                    <xdr:col>16</xdr:col>
                    <xdr:colOff>76200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17</xdr:row>
                    <xdr:rowOff>190500</xdr:rowOff>
                  </from>
                  <to>
                    <xdr:col>9</xdr:col>
                    <xdr:colOff>83820</xdr:colOff>
                    <xdr:row>19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BD94"/>
  <sheetViews>
    <sheetView showGridLines="0" zoomScale="70" zoomScaleNormal="70" zoomScaleSheetLayoutView="70" workbookViewId="0">
      <selection activeCell="B32" sqref="B32"/>
    </sheetView>
  </sheetViews>
  <sheetFormatPr defaultColWidth="9.109375" defaultRowHeight="14.4" x14ac:dyDescent="0.3"/>
  <cols>
    <col min="1" max="1" width="1.88671875" style="149" customWidth="1"/>
    <col min="2" max="2" width="124.44140625" style="149" customWidth="1"/>
    <col min="3" max="3" width="1.5546875" style="149" customWidth="1"/>
    <col min="4" max="4" width="27" style="149" customWidth="1"/>
    <col min="5" max="5" width="1.109375" style="149" customWidth="1"/>
    <col min="6" max="6" width="10.6640625" style="149" customWidth="1"/>
    <col min="7" max="7" width="11.5546875" style="149" bestFit="1" customWidth="1"/>
    <col min="8" max="8" width="9.44140625" style="149" bestFit="1" customWidth="1"/>
    <col min="9" max="9" width="1.33203125" style="149" customWidth="1"/>
    <col min="10" max="10" width="10.6640625" style="149" bestFit="1" customWidth="1"/>
    <col min="11" max="11" width="8.88671875" style="149" bestFit="1" customWidth="1"/>
    <col min="12" max="12" width="9.44140625" style="149" bestFit="1" customWidth="1"/>
    <col min="13" max="13" width="0.88671875" style="149" customWidth="1"/>
    <col min="14" max="14" width="13.5546875" style="149" bestFit="1" customWidth="1"/>
    <col min="15" max="15" width="10.88671875" style="149" bestFit="1" customWidth="1"/>
    <col min="16" max="16" width="1.44140625" style="149" customWidth="1"/>
    <col min="17" max="17" width="10.6640625" style="149" bestFit="1" customWidth="1"/>
    <col min="18" max="18" width="8.88671875" style="149" bestFit="1" customWidth="1"/>
    <col min="19" max="19" width="9.44140625" style="149" bestFit="1" customWidth="1"/>
    <col min="20" max="20" width="2.33203125" style="149" bestFit="1" customWidth="1"/>
    <col min="21" max="21" width="10.33203125" style="149" bestFit="1" customWidth="1"/>
    <col min="22" max="22" width="10.88671875" style="149" bestFit="1" customWidth="1"/>
    <col min="23" max="23" width="1.33203125" style="149" customWidth="1"/>
    <col min="24" max="24" width="10.6640625" style="149" bestFit="1" customWidth="1"/>
    <col min="25" max="25" width="8.88671875" style="149" bestFit="1" customWidth="1"/>
    <col min="26" max="26" width="9.44140625" style="149" bestFit="1" customWidth="1"/>
    <col min="27" max="27" width="1.33203125" style="149" customWidth="1"/>
    <col min="28" max="28" width="10.33203125" style="149" bestFit="1" customWidth="1"/>
    <col min="29" max="29" width="10.88671875" style="149" bestFit="1" customWidth="1"/>
    <col min="30" max="30" width="0.88671875" style="149" customWidth="1"/>
    <col min="31" max="31" width="10.6640625" style="149" bestFit="1" customWidth="1"/>
    <col min="32" max="32" width="8.88671875" style="149" bestFit="1" customWidth="1"/>
    <col min="33" max="33" width="9.44140625" style="149" bestFit="1" customWidth="1"/>
    <col min="34" max="34" width="1.109375" style="149" customWidth="1"/>
    <col min="35" max="35" width="10.33203125" style="149" bestFit="1" customWidth="1"/>
    <col min="36" max="36" width="10.88671875" style="149" bestFit="1" customWidth="1"/>
    <col min="37" max="37" width="0.88671875" style="149" customWidth="1"/>
    <col min="38" max="38" width="10.6640625" style="149" bestFit="1" customWidth="1"/>
    <col min="39" max="39" width="8.88671875" style="149" bestFit="1" customWidth="1"/>
    <col min="40" max="40" width="9.44140625" style="149" bestFit="1" customWidth="1"/>
    <col min="41" max="41" width="1.44140625" style="149" customWidth="1"/>
    <col min="42" max="42" width="10.33203125" style="149" bestFit="1" customWidth="1"/>
    <col min="43" max="43" width="10.88671875" style="149" bestFit="1" customWidth="1"/>
    <col min="44" max="44" width="1.33203125" style="149" customWidth="1"/>
    <col min="45" max="45" width="10.6640625" style="149" bestFit="1" customWidth="1"/>
    <col min="46" max="46" width="8.88671875" style="149" bestFit="1" customWidth="1"/>
    <col min="47" max="47" width="9.44140625" style="149" bestFit="1" customWidth="1"/>
    <col min="48" max="48" width="2" style="149" customWidth="1"/>
    <col min="49" max="49" width="10.33203125" style="149" bestFit="1" customWidth="1"/>
    <col min="50" max="50" width="10.88671875" style="149" bestFit="1" customWidth="1"/>
    <col min="51" max="16384" width="9.109375" style="149"/>
  </cols>
  <sheetData>
    <row r="1" spans="1:50" ht="22.8" x14ac:dyDescent="0.3">
      <c r="A1" s="129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29"/>
      <c r="M1" s="129"/>
      <c r="N1" s="132" t="s">
        <v>40</v>
      </c>
      <c r="O1" s="133">
        <v>0</v>
      </c>
      <c r="T1" s="149">
        <v>1</v>
      </c>
      <c r="U1" s="149">
        <v>2</v>
      </c>
    </row>
    <row r="2" spans="1:50" ht="17.399999999999999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29"/>
      <c r="M2" s="129"/>
      <c r="N2" s="132" t="s">
        <v>39</v>
      </c>
      <c r="O2" s="135"/>
    </row>
    <row r="3" spans="1:50" ht="17.399999999999999" x14ac:dyDescent="0.3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29"/>
      <c r="M3" s="129"/>
      <c r="N3" s="132" t="s">
        <v>38</v>
      </c>
      <c r="O3" s="135"/>
    </row>
    <row r="4" spans="1:50" ht="17.399999999999999" x14ac:dyDescent="0.3">
      <c r="A4" s="137"/>
      <c r="B4" s="137"/>
      <c r="C4" s="137"/>
      <c r="D4" s="137"/>
      <c r="E4" s="137"/>
      <c r="F4" s="137"/>
      <c r="G4" s="137"/>
      <c r="H4" s="137"/>
      <c r="I4" s="136"/>
      <c r="J4" s="136"/>
      <c r="K4" s="136"/>
      <c r="L4" s="129"/>
      <c r="M4" s="129"/>
      <c r="N4" s="132" t="s">
        <v>37</v>
      </c>
      <c r="O4" s="135"/>
    </row>
    <row r="5" spans="1:50" ht="15.6" x14ac:dyDescent="0.3">
      <c r="A5" s="129"/>
      <c r="B5" s="129"/>
      <c r="C5" s="134"/>
      <c r="D5" s="134"/>
      <c r="E5" s="134"/>
      <c r="F5" s="129"/>
      <c r="G5" s="129"/>
      <c r="H5" s="129"/>
      <c r="I5" s="129"/>
      <c r="J5" s="129"/>
      <c r="K5" s="129"/>
      <c r="L5" s="129"/>
      <c r="M5" s="129"/>
      <c r="N5" s="132" t="s">
        <v>36</v>
      </c>
      <c r="O5" s="131"/>
    </row>
    <row r="6" spans="1:50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2"/>
      <c r="O6" s="133"/>
    </row>
    <row r="7" spans="1:50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 t="s">
        <v>35</v>
      </c>
      <c r="O7" s="131"/>
    </row>
    <row r="8" spans="1:50" x14ac:dyDescent="0.3">
      <c r="A8" s="130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348" t="s">
        <v>34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</row>
    <row r="11" spans="1:50" ht="17.399999999999999" x14ac:dyDescent="0.3">
      <c r="A11" s="1"/>
      <c r="B11" s="348" t="s">
        <v>33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128" t="s">
        <v>32</v>
      </c>
      <c r="C14" s="1"/>
      <c r="D14" s="349" t="s">
        <v>52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</row>
    <row r="15" spans="1:50" ht="15.6" x14ac:dyDescent="0.3">
      <c r="A15" s="1"/>
      <c r="B15" s="126"/>
      <c r="C15" s="1"/>
      <c r="D15" s="125"/>
      <c r="E15" s="125"/>
      <c r="F15" s="125"/>
      <c r="G15" s="228"/>
      <c r="H15" s="228"/>
      <c r="I15" s="228"/>
      <c r="J15" s="228"/>
      <c r="K15" s="228"/>
      <c r="L15" s="228"/>
      <c r="M15" s="228"/>
      <c r="N15" s="228"/>
      <c r="O15" s="228"/>
      <c r="P15" s="224"/>
      <c r="Q15" s="224"/>
      <c r="R15" s="224"/>
      <c r="S15" s="228"/>
      <c r="T15" s="224"/>
      <c r="U15" s="224"/>
      <c r="V15" s="224"/>
      <c r="W15" s="224"/>
      <c r="X15" s="224"/>
      <c r="Y15" s="224"/>
      <c r="Z15" s="228"/>
      <c r="AA15" s="224"/>
      <c r="AB15" s="224"/>
      <c r="AC15" s="224"/>
      <c r="AD15" s="224"/>
      <c r="AE15" s="224"/>
      <c r="AF15" s="224"/>
      <c r="AG15" s="228"/>
      <c r="AH15" s="224"/>
      <c r="AI15" s="224"/>
      <c r="AJ15" s="224"/>
      <c r="AK15" s="224"/>
      <c r="AL15" s="224"/>
      <c r="AM15" s="224"/>
      <c r="AN15" s="228"/>
      <c r="AO15" s="224"/>
      <c r="AP15" s="224"/>
      <c r="AQ15" s="224"/>
      <c r="AR15" s="224"/>
      <c r="AS15" s="224"/>
      <c r="AT15" s="224"/>
      <c r="AU15" s="228"/>
      <c r="AV15" s="224"/>
      <c r="AW15" s="224"/>
      <c r="AX15" s="224"/>
    </row>
    <row r="16" spans="1:50" ht="15.6" x14ac:dyDescent="0.3">
      <c r="A16" s="1"/>
      <c r="B16" s="128" t="s">
        <v>31</v>
      </c>
      <c r="C16" s="1"/>
      <c r="D16" s="127" t="s">
        <v>42</v>
      </c>
      <c r="E16" s="125"/>
      <c r="F16" s="312" t="s">
        <v>72</v>
      </c>
      <c r="G16" s="228"/>
      <c r="H16" s="229"/>
      <c r="I16" s="228"/>
      <c r="J16" s="224"/>
      <c r="K16" s="228"/>
      <c r="L16" s="229"/>
      <c r="M16" s="228"/>
      <c r="N16" s="230"/>
      <c r="O16" s="231"/>
      <c r="P16" s="224"/>
      <c r="Q16" s="225"/>
      <c r="R16" s="224"/>
      <c r="S16" s="229"/>
      <c r="T16" s="224"/>
      <c r="U16" s="230"/>
      <c r="V16" s="231"/>
      <c r="W16" s="224"/>
      <c r="X16" s="225"/>
      <c r="Y16" s="224"/>
      <c r="Z16" s="229"/>
      <c r="AA16" s="224"/>
      <c r="AB16" s="230"/>
      <c r="AC16" s="231"/>
      <c r="AD16" s="224"/>
      <c r="AE16" s="225"/>
      <c r="AF16" s="224"/>
      <c r="AG16" s="229"/>
      <c r="AH16" s="224"/>
      <c r="AI16" s="230"/>
      <c r="AJ16" s="231"/>
      <c r="AK16" s="224"/>
      <c r="AL16" s="225"/>
      <c r="AM16" s="224"/>
      <c r="AN16" s="229"/>
      <c r="AO16" s="224"/>
      <c r="AP16" s="230"/>
      <c r="AQ16" s="231"/>
      <c r="AR16" s="224"/>
      <c r="AS16" s="225"/>
      <c r="AT16" s="224"/>
      <c r="AU16" s="229"/>
      <c r="AV16" s="224"/>
      <c r="AW16" s="230"/>
      <c r="AX16" s="231"/>
    </row>
    <row r="17" spans="1:56" ht="15.6" x14ac:dyDescent="0.3">
      <c r="A17" s="1"/>
      <c r="B17" s="126"/>
      <c r="C17" s="1"/>
      <c r="D17" s="125"/>
      <c r="E17" s="125"/>
      <c r="F17" s="153">
        <v>1</v>
      </c>
      <c r="G17" s="151" t="s">
        <v>53</v>
      </c>
      <c r="H17" s="163"/>
      <c r="I17" s="125"/>
      <c r="J17" s="161"/>
      <c r="K17" s="125"/>
      <c r="L17" s="125"/>
      <c r="M17" s="125"/>
      <c r="N17" s="125"/>
      <c r="O17" s="125"/>
    </row>
    <row r="18" spans="1:56" x14ac:dyDescent="0.3">
      <c r="A18" s="1"/>
      <c r="B18" s="2"/>
      <c r="C18" s="1"/>
      <c r="D18" s="4" t="s">
        <v>29</v>
      </c>
      <c r="E18" s="4"/>
      <c r="F18" s="153">
        <v>285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6" x14ac:dyDescent="0.3">
      <c r="A19" s="1"/>
      <c r="B19" s="167">
        <f>+F19*(1+F65)</f>
        <v>0</v>
      </c>
      <c r="C19" s="1"/>
      <c r="E19" s="1"/>
      <c r="F19" s="169"/>
      <c r="G19" s="151"/>
      <c r="H19" s="5"/>
      <c r="I19" s="1"/>
      <c r="J19" s="1"/>
      <c r="K19" s="1"/>
      <c r="L19" s="1"/>
      <c r="M19" s="1"/>
      <c r="N19" s="1"/>
      <c r="O19" s="1"/>
      <c r="S19" s="160"/>
    </row>
    <row r="20" spans="1:56" x14ac:dyDescent="0.3">
      <c r="A20" s="1"/>
      <c r="B20" s="2"/>
      <c r="C20" s="1"/>
      <c r="D20" s="123"/>
      <c r="E20" s="123"/>
      <c r="F20" s="350" t="s">
        <v>87</v>
      </c>
      <c r="G20" s="351"/>
      <c r="H20" s="352"/>
      <c r="I20" s="1"/>
      <c r="J20" s="353" t="s">
        <v>93</v>
      </c>
      <c r="K20" s="354"/>
      <c r="L20" s="355"/>
      <c r="M20" s="1"/>
      <c r="N20" s="350" t="s">
        <v>27</v>
      </c>
      <c r="O20" s="352"/>
      <c r="Q20" s="358"/>
      <c r="R20" s="358"/>
      <c r="S20" s="358"/>
      <c r="T20" s="186"/>
      <c r="U20" s="357"/>
      <c r="V20" s="357"/>
      <c r="W20" s="185"/>
      <c r="X20" s="358"/>
      <c r="Y20" s="358"/>
      <c r="Z20" s="358"/>
      <c r="AA20" s="186"/>
      <c r="AB20" s="357"/>
      <c r="AC20" s="357"/>
      <c r="AD20" s="185"/>
      <c r="AE20" s="358"/>
      <c r="AF20" s="358"/>
      <c r="AG20" s="358"/>
      <c r="AH20" s="186"/>
      <c r="AI20" s="357"/>
      <c r="AJ20" s="357"/>
      <c r="AK20" s="185"/>
      <c r="AL20" s="358"/>
      <c r="AM20" s="358"/>
      <c r="AN20" s="358"/>
      <c r="AO20" s="186"/>
      <c r="AP20" s="357"/>
      <c r="AQ20" s="357"/>
      <c r="AR20" s="185"/>
      <c r="AS20" s="358"/>
      <c r="AT20" s="358"/>
      <c r="AU20" s="358"/>
      <c r="AV20" s="186"/>
      <c r="AW20" s="357"/>
      <c r="AX20" s="357"/>
      <c r="AY20" s="185"/>
      <c r="AZ20" s="185"/>
      <c r="BA20" s="185"/>
      <c r="BB20" s="185"/>
      <c r="BC20" s="185"/>
      <c r="BD20" s="185"/>
    </row>
    <row r="21" spans="1:56" ht="15" customHeight="1" x14ac:dyDescent="0.3">
      <c r="A21" s="1"/>
      <c r="B21" s="2"/>
      <c r="C21" s="1"/>
      <c r="D21" s="341" t="s">
        <v>26</v>
      </c>
      <c r="E21" s="119"/>
      <c r="F21" s="122" t="s">
        <v>25</v>
      </c>
      <c r="G21" s="122" t="s">
        <v>24</v>
      </c>
      <c r="H21" s="120" t="s">
        <v>23</v>
      </c>
      <c r="I21" s="1"/>
      <c r="J21" s="122" t="s">
        <v>25</v>
      </c>
      <c r="K21" s="121" t="s">
        <v>24</v>
      </c>
      <c r="L21" s="120" t="s">
        <v>23</v>
      </c>
      <c r="M21" s="1"/>
      <c r="N21" s="343" t="s">
        <v>22</v>
      </c>
      <c r="O21" s="345" t="s">
        <v>21</v>
      </c>
      <c r="Q21" s="246"/>
      <c r="R21" s="246"/>
      <c r="S21" s="246"/>
      <c r="T21" s="186"/>
      <c r="U21" s="359"/>
      <c r="V21" s="359"/>
      <c r="W21" s="185"/>
      <c r="X21" s="246"/>
      <c r="Y21" s="246"/>
      <c r="Z21" s="246"/>
      <c r="AA21" s="186"/>
      <c r="AB21" s="359"/>
      <c r="AC21" s="359"/>
      <c r="AD21" s="185"/>
      <c r="AE21" s="246"/>
      <c r="AF21" s="246"/>
      <c r="AG21" s="246"/>
      <c r="AH21" s="186"/>
      <c r="AI21" s="359"/>
      <c r="AJ21" s="359"/>
      <c r="AK21" s="185"/>
      <c r="AL21" s="246"/>
      <c r="AM21" s="246"/>
      <c r="AN21" s="246"/>
      <c r="AO21" s="186"/>
      <c r="AP21" s="359"/>
      <c r="AQ21" s="359"/>
      <c r="AR21" s="185"/>
      <c r="AS21" s="246"/>
      <c r="AT21" s="246"/>
      <c r="AU21" s="246"/>
      <c r="AV21" s="186"/>
      <c r="AW21" s="359"/>
      <c r="AX21" s="359"/>
      <c r="AY21" s="185"/>
      <c r="AZ21" s="185"/>
      <c r="BA21" s="185"/>
      <c r="BB21" s="185"/>
      <c r="BC21" s="185"/>
      <c r="BD21" s="185"/>
    </row>
    <row r="22" spans="1:56" x14ac:dyDescent="0.3">
      <c r="A22" s="1"/>
      <c r="B22" s="2"/>
      <c r="C22" s="1"/>
      <c r="D22" s="342"/>
      <c r="E22" s="119"/>
      <c r="F22" s="118" t="s">
        <v>20</v>
      </c>
      <c r="G22" s="118"/>
      <c r="H22" s="117" t="s">
        <v>20</v>
      </c>
      <c r="I22" s="1"/>
      <c r="J22" s="118" t="s">
        <v>20</v>
      </c>
      <c r="K22" s="117"/>
      <c r="L22" s="117" t="s">
        <v>20</v>
      </c>
      <c r="M22" s="1"/>
      <c r="N22" s="344"/>
      <c r="O22" s="346"/>
      <c r="Q22" s="247"/>
      <c r="R22" s="247"/>
      <c r="S22" s="247"/>
      <c r="T22" s="186"/>
      <c r="U22" s="360"/>
      <c r="V22" s="360"/>
      <c r="W22" s="185"/>
      <c r="X22" s="247"/>
      <c r="Y22" s="247"/>
      <c r="Z22" s="247"/>
      <c r="AA22" s="186"/>
      <c r="AB22" s="360"/>
      <c r="AC22" s="360"/>
      <c r="AD22" s="185"/>
      <c r="AE22" s="247"/>
      <c r="AF22" s="247"/>
      <c r="AG22" s="247"/>
      <c r="AH22" s="186"/>
      <c r="AI22" s="360"/>
      <c r="AJ22" s="360"/>
      <c r="AK22" s="185"/>
      <c r="AL22" s="247"/>
      <c r="AM22" s="247"/>
      <c r="AN22" s="247"/>
      <c r="AO22" s="186"/>
      <c r="AP22" s="360"/>
      <c r="AQ22" s="360"/>
      <c r="AR22" s="185"/>
      <c r="AS22" s="247"/>
      <c r="AT22" s="247"/>
      <c r="AU22" s="247"/>
      <c r="AV22" s="186"/>
      <c r="AW22" s="360"/>
      <c r="AX22" s="360"/>
      <c r="AY22" s="185"/>
      <c r="AZ22" s="185"/>
      <c r="BA22" s="185"/>
      <c r="BB22" s="185"/>
      <c r="BC22" s="185"/>
      <c r="BD22" s="185"/>
    </row>
    <row r="23" spans="1:56" x14ac:dyDescent="0.3">
      <c r="A23" s="1"/>
      <c r="B23" s="53" t="s">
        <v>57</v>
      </c>
      <c r="C23" s="53"/>
      <c r="D23" s="85" t="s">
        <v>41</v>
      </c>
      <c r="E23" s="84"/>
      <c r="F23" s="139">
        <v>6.87</v>
      </c>
      <c r="G23" s="196">
        <v>1</v>
      </c>
      <c r="H23" s="103">
        <f t="shared" ref="H23:H36" si="0">G23*F23</f>
        <v>6.87</v>
      </c>
      <c r="I23" s="82"/>
      <c r="J23" s="139">
        <f>+'[3]2019 Dx, Tx, Rate Riders'!$B$12</f>
        <v>7.14</v>
      </c>
      <c r="K23" s="196">
        <v>1</v>
      </c>
      <c r="L23" s="103">
        <f t="shared" ref="L23:L37" si="1">K23*J23</f>
        <v>7.14</v>
      </c>
      <c r="M23" s="82"/>
      <c r="N23" s="81">
        <f t="shared" ref="N23:N48" si="2">L23-H23</f>
        <v>0.26999999999999957</v>
      </c>
      <c r="O23" s="102">
        <f>IF(OR(H23=0,L23=0),"",(N23/H23))</f>
        <v>3.9301310043668061E-2</v>
      </c>
      <c r="Q23" s="248"/>
      <c r="R23" s="311"/>
      <c r="S23" s="250"/>
      <c r="T23" s="52"/>
      <c r="U23" s="244"/>
      <c r="V23" s="251"/>
      <c r="W23" s="185"/>
      <c r="X23" s="248"/>
      <c r="Y23" s="311"/>
      <c r="Z23" s="250"/>
      <c r="AA23" s="52"/>
      <c r="AB23" s="244"/>
      <c r="AC23" s="251"/>
      <c r="AD23" s="185"/>
      <c r="AE23" s="248"/>
      <c r="AF23" s="311"/>
      <c r="AG23" s="250"/>
      <c r="AH23" s="52"/>
      <c r="AI23" s="244"/>
      <c r="AJ23" s="251"/>
      <c r="AK23" s="185"/>
      <c r="AL23" s="248"/>
      <c r="AM23" s="311"/>
      <c r="AN23" s="250"/>
      <c r="AO23" s="52"/>
      <c r="AP23" s="244"/>
      <c r="AQ23" s="251"/>
      <c r="AR23" s="185"/>
      <c r="AS23" s="248"/>
      <c r="AT23" s="311"/>
      <c r="AU23" s="250"/>
      <c r="AV23" s="52"/>
      <c r="AW23" s="244"/>
      <c r="AX23" s="251"/>
      <c r="AY23" s="185"/>
      <c r="AZ23" s="185"/>
      <c r="BA23" s="185"/>
      <c r="BB23" s="185"/>
      <c r="BC23" s="185"/>
      <c r="BD23" s="185"/>
    </row>
    <row r="24" spans="1:56" x14ac:dyDescent="0.3">
      <c r="A24" s="1"/>
      <c r="B24" s="53" t="s">
        <v>58</v>
      </c>
      <c r="C24" s="53"/>
      <c r="D24" s="85" t="s">
        <v>59</v>
      </c>
      <c r="E24" s="84"/>
      <c r="F24" s="139">
        <v>0.71</v>
      </c>
      <c r="G24" s="196">
        <v>1</v>
      </c>
      <c r="H24" s="103">
        <f t="shared" si="0"/>
        <v>0.71</v>
      </c>
      <c r="I24" s="82"/>
      <c r="J24" s="139">
        <f>+'[3]2019 Dx, Tx, Rate Riders'!$B$13</f>
        <v>0.74</v>
      </c>
      <c r="K24" s="196">
        <v>1</v>
      </c>
      <c r="L24" s="103">
        <f t="shared" si="1"/>
        <v>0.74</v>
      </c>
      <c r="M24" s="82"/>
      <c r="N24" s="81">
        <f t="shared" si="2"/>
        <v>3.0000000000000027E-2</v>
      </c>
      <c r="O24" s="102">
        <f t="shared" ref="O24" si="3">IF(OR(H24=0,L24=0),"",(N24/H24))</f>
        <v>4.2253521126760604E-2</v>
      </c>
      <c r="Q24" s="248"/>
      <c r="R24" s="311"/>
      <c r="S24" s="250"/>
      <c r="T24" s="52"/>
      <c r="U24" s="244"/>
      <c r="V24" s="251"/>
      <c r="W24" s="185"/>
      <c r="X24" s="248"/>
      <c r="Y24" s="311"/>
      <c r="Z24" s="250"/>
      <c r="AA24" s="52"/>
      <c r="AB24" s="244"/>
      <c r="AC24" s="251"/>
      <c r="AD24" s="185"/>
      <c r="AE24" s="248"/>
      <c r="AF24" s="311"/>
      <c r="AG24" s="250"/>
      <c r="AH24" s="52"/>
      <c r="AI24" s="244"/>
      <c r="AJ24" s="251"/>
      <c r="AK24" s="185"/>
      <c r="AL24" s="248"/>
      <c r="AM24" s="311"/>
      <c r="AN24" s="250"/>
      <c r="AO24" s="52"/>
      <c r="AP24" s="244"/>
      <c r="AQ24" s="251"/>
      <c r="AR24" s="185"/>
      <c r="AS24" s="248"/>
      <c r="AT24" s="311"/>
      <c r="AU24" s="250"/>
      <c r="AV24" s="52"/>
      <c r="AW24" s="244"/>
      <c r="AX24" s="251"/>
      <c r="AY24" s="185"/>
      <c r="AZ24" s="185"/>
      <c r="BA24" s="185"/>
      <c r="BB24" s="185"/>
      <c r="BC24" s="185"/>
      <c r="BD24" s="185"/>
    </row>
    <row r="25" spans="1:56" s="181" customFormat="1" x14ac:dyDescent="0.3">
      <c r="A25" s="112"/>
      <c r="B25" s="84" t="s">
        <v>88</v>
      </c>
      <c r="C25" s="84"/>
      <c r="D25" s="85" t="s">
        <v>59</v>
      </c>
      <c r="E25" s="84"/>
      <c r="F25" s="139">
        <v>0.02</v>
      </c>
      <c r="G25" s="196">
        <v>1</v>
      </c>
      <c r="H25" s="103">
        <f t="shared" si="0"/>
        <v>0.02</v>
      </c>
      <c r="I25" s="105"/>
      <c r="J25" s="330">
        <v>0.02</v>
      </c>
      <c r="K25" s="196">
        <v>1</v>
      </c>
      <c r="L25" s="103">
        <f t="shared" si="1"/>
        <v>0.02</v>
      </c>
      <c r="M25" s="105"/>
      <c r="N25" s="179">
        <f t="shared" ref="N25:N28" si="4">L25-H25</f>
        <v>0</v>
      </c>
      <c r="O25" s="180">
        <f t="shared" ref="O25:O28" si="5">IF(OR(H25=0,L25=0),"",(N25/H25))</f>
        <v>0</v>
      </c>
      <c r="Q25" s="248"/>
      <c r="R25" s="311"/>
      <c r="S25" s="250"/>
      <c r="T25" s="52"/>
      <c r="U25" s="244"/>
      <c r="V25" s="251"/>
      <c r="W25" s="185"/>
      <c r="X25" s="248"/>
      <c r="Y25" s="311"/>
      <c r="Z25" s="250"/>
      <c r="AA25" s="52"/>
      <c r="AB25" s="244"/>
      <c r="AC25" s="251"/>
      <c r="AD25" s="185"/>
      <c r="AE25" s="248"/>
      <c r="AF25" s="311"/>
      <c r="AG25" s="250"/>
      <c r="AH25" s="52"/>
      <c r="AI25" s="244"/>
      <c r="AJ25" s="251"/>
      <c r="AK25" s="185"/>
      <c r="AL25" s="248"/>
      <c r="AM25" s="311"/>
      <c r="AN25" s="250"/>
      <c r="AO25" s="52"/>
      <c r="AP25" s="244"/>
      <c r="AQ25" s="251"/>
      <c r="AR25" s="185"/>
      <c r="AS25" s="248"/>
      <c r="AT25" s="311"/>
      <c r="AU25" s="250"/>
      <c r="AV25" s="52"/>
      <c r="AW25" s="244"/>
      <c r="AX25" s="251"/>
      <c r="AY25" s="185"/>
      <c r="AZ25" s="185"/>
      <c r="BA25" s="185"/>
      <c r="BB25" s="185"/>
      <c r="BC25" s="185"/>
      <c r="BD25" s="185"/>
    </row>
    <row r="26" spans="1:56" s="181" customFormat="1" x14ac:dyDescent="0.3">
      <c r="A26" s="112"/>
      <c r="B26" s="84" t="s">
        <v>89</v>
      </c>
      <c r="C26" s="84"/>
      <c r="D26" s="85" t="s">
        <v>59</v>
      </c>
      <c r="E26" s="84"/>
      <c r="F26" s="139">
        <v>0.01</v>
      </c>
      <c r="G26" s="196">
        <v>1</v>
      </c>
      <c r="H26" s="103">
        <f t="shared" si="0"/>
        <v>0.01</v>
      </c>
      <c r="I26" s="105"/>
      <c r="J26" s="330">
        <v>0.01</v>
      </c>
      <c r="K26" s="196">
        <v>1</v>
      </c>
      <c r="L26" s="103">
        <f t="shared" si="1"/>
        <v>0.01</v>
      </c>
      <c r="M26" s="105"/>
      <c r="N26" s="179">
        <f t="shared" si="4"/>
        <v>0</v>
      </c>
      <c r="O26" s="180">
        <f t="shared" si="5"/>
        <v>0</v>
      </c>
      <c r="Q26" s="248"/>
      <c r="R26" s="311"/>
      <c r="S26" s="250"/>
      <c r="T26" s="52"/>
      <c r="U26" s="244"/>
      <c r="V26" s="251"/>
      <c r="W26" s="185"/>
      <c r="X26" s="248"/>
      <c r="Y26" s="311"/>
      <c r="Z26" s="250"/>
      <c r="AA26" s="52"/>
      <c r="AB26" s="244"/>
      <c r="AC26" s="251"/>
      <c r="AD26" s="185"/>
      <c r="AE26" s="248"/>
      <c r="AF26" s="311"/>
      <c r="AG26" s="250"/>
      <c r="AH26" s="52"/>
      <c r="AI26" s="244"/>
      <c r="AJ26" s="251"/>
      <c r="AK26" s="185"/>
      <c r="AL26" s="248"/>
      <c r="AM26" s="311"/>
      <c r="AN26" s="250"/>
      <c r="AO26" s="52"/>
      <c r="AP26" s="244"/>
      <c r="AQ26" s="251"/>
      <c r="AR26" s="185"/>
      <c r="AS26" s="248"/>
      <c r="AT26" s="311"/>
      <c r="AU26" s="250"/>
      <c r="AV26" s="52"/>
      <c r="AW26" s="244"/>
      <c r="AX26" s="251"/>
      <c r="AY26" s="185"/>
      <c r="AZ26" s="185"/>
      <c r="BA26" s="185"/>
      <c r="BB26" s="185"/>
      <c r="BC26" s="185"/>
      <c r="BD26" s="185"/>
    </row>
    <row r="27" spans="1:56" s="181" customFormat="1" x14ac:dyDescent="0.3">
      <c r="A27" s="112"/>
      <c r="B27" s="84" t="s">
        <v>79</v>
      </c>
      <c r="C27" s="84"/>
      <c r="D27" s="85" t="s">
        <v>41</v>
      </c>
      <c r="E27" s="84"/>
      <c r="F27" s="139">
        <v>0.16</v>
      </c>
      <c r="G27" s="196">
        <v>1</v>
      </c>
      <c r="H27" s="103">
        <f t="shared" si="0"/>
        <v>0.16</v>
      </c>
      <c r="I27" s="105"/>
      <c r="J27" s="330">
        <v>0.16</v>
      </c>
      <c r="K27" s="196">
        <v>1</v>
      </c>
      <c r="L27" s="103">
        <f t="shared" si="1"/>
        <v>0.16</v>
      </c>
      <c r="M27" s="105"/>
      <c r="N27" s="179">
        <f t="shared" si="4"/>
        <v>0</v>
      </c>
      <c r="O27" s="180">
        <f t="shared" si="5"/>
        <v>0</v>
      </c>
      <c r="Q27" s="248"/>
      <c r="R27" s="311"/>
      <c r="S27" s="250"/>
      <c r="T27" s="52"/>
      <c r="U27" s="244"/>
      <c r="V27" s="251"/>
      <c r="W27" s="185"/>
      <c r="X27" s="248"/>
      <c r="Y27" s="311"/>
      <c r="Z27" s="250"/>
      <c r="AA27" s="52"/>
      <c r="AB27" s="244"/>
      <c r="AC27" s="251"/>
      <c r="AD27" s="185"/>
      <c r="AE27" s="248"/>
      <c r="AF27" s="311"/>
      <c r="AG27" s="250"/>
      <c r="AH27" s="52"/>
      <c r="AI27" s="244"/>
      <c r="AJ27" s="251"/>
      <c r="AK27" s="185"/>
      <c r="AL27" s="248"/>
      <c r="AM27" s="311"/>
      <c r="AN27" s="250"/>
      <c r="AO27" s="52"/>
      <c r="AP27" s="244"/>
      <c r="AQ27" s="251"/>
      <c r="AR27" s="185"/>
      <c r="AS27" s="248"/>
      <c r="AT27" s="311"/>
      <c r="AU27" s="250"/>
      <c r="AV27" s="52"/>
      <c r="AW27" s="244"/>
      <c r="AX27" s="251"/>
      <c r="AY27" s="185"/>
      <c r="AZ27" s="185"/>
      <c r="BA27" s="185"/>
      <c r="BB27" s="185"/>
      <c r="BC27" s="185"/>
      <c r="BD27" s="185"/>
    </row>
    <row r="28" spans="1:56" s="181" customFormat="1" x14ac:dyDescent="0.3">
      <c r="A28" s="112"/>
      <c r="B28" s="84" t="s">
        <v>80</v>
      </c>
      <c r="C28" s="84"/>
      <c r="D28" s="85" t="s">
        <v>41</v>
      </c>
      <c r="E28" s="84"/>
      <c r="F28" s="139">
        <v>0.05</v>
      </c>
      <c r="G28" s="196">
        <v>1</v>
      </c>
      <c r="H28" s="103">
        <f t="shared" si="0"/>
        <v>0.05</v>
      </c>
      <c r="I28" s="105"/>
      <c r="J28" s="330">
        <v>0.05</v>
      </c>
      <c r="K28" s="196">
        <v>1</v>
      </c>
      <c r="L28" s="103">
        <f t="shared" si="1"/>
        <v>0.05</v>
      </c>
      <c r="M28" s="105"/>
      <c r="N28" s="179">
        <f t="shared" si="4"/>
        <v>0</v>
      </c>
      <c r="O28" s="180">
        <f t="shared" si="5"/>
        <v>0</v>
      </c>
      <c r="Q28" s="248"/>
      <c r="R28" s="311"/>
      <c r="S28" s="250"/>
      <c r="T28" s="52"/>
      <c r="U28" s="244"/>
      <c r="V28" s="251"/>
      <c r="W28" s="185"/>
      <c r="X28" s="248"/>
      <c r="Y28" s="311"/>
      <c r="Z28" s="250"/>
      <c r="AA28" s="52"/>
      <c r="AB28" s="244"/>
      <c r="AC28" s="251"/>
      <c r="AD28" s="185"/>
      <c r="AE28" s="248"/>
      <c r="AF28" s="311"/>
      <c r="AG28" s="250"/>
      <c r="AH28" s="52"/>
      <c r="AI28" s="244"/>
      <c r="AJ28" s="251"/>
      <c r="AK28" s="185"/>
      <c r="AL28" s="248"/>
      <c r="AM28" s="311"/>
      <c r="AN28" s="250"/>
      <c r="AO28" s="52"/>
      <c r="AP28" s="244"/>
      <c r="AQ28" s="251"/>
      <c r="AR28" s="185"/>
      <c r="AS28" s="248"/>
      <c r="AT28" s="311"/>
      <c r="AU28" s="250"/>
      <c r="AV28" s="52"/>
      <c r="AW28" s="244"/>
      <c r="AX28" s="251"/>
      <c r="AY28" s="185"/>
      <c r="AZ28" s="185"/>
      <c r="BA28" s="185"/>
      <c r="BB28" s="185"/>
      <c r="BC28" s="185"/>
      <c r="BD28" s="185"/>
    </row>
    <row r="29" spans="1:56" x14ac:dyDescent="0.3">
      <c r="A29" s="1"/>
      <c r="B29" s="53" t="s">
        <v>19</v>
      </c>
      <c r="C29" s="53"/>
      <c r="D29" s="85" t="s">
        <v>7</v>
      </c>
      <c r="E29" s="84"/>
      <c r="F29" s="140">
        <v>8.6319999999999994E-2</v>
      </c>
      <c r="G29" s="155">
        <f>+$F$18</f>
        <v>285</v>
      </c>
      <c r="H29" s="103">
        <f t="shared" si="0"/>
        <v>24.601199999999999</v>
      </c>
      <c r="I29" s="82"/>
      <c r="J29" s="140">
        <f>+'[3]2019 Dx, Tx, Rate Riders'!$C$12</f>
        <v>8.9709999999999998E-2</v>
      </c>
      <c r="K29" s="155">
        <f>+$F$18</f>
        <v>285</v>
      </c>
      <c r="L29" s="103">
        <f t="shared" si="1"/>
        <v>25.567350000000001</v>
      </c>
      <c r="M29" s="82"/>
      <c r="N29" s="81">
        <f t="shared" si="2"/>
        <v>0.96615000000000251</v>
      </c>
      <c r="O29" s="102">
        <f>IF(OR(H29=0,L29=0),"",(N29/H29))</f>
        <v>3.9272474513438474E-2</v>
      </c>
      <c r="Q29" s="253"/>
      <c r="R29" s="292"/>
      <c r="S29" s="250"/>
      <c r="T29" s="52"/>
      <c r="U29" s="244"/>
      <c r="V29" s="251"/>
      <c r="W29" s="185"/>
      <c r="X29" s="253"/>
      <c r="Y29" s="292"/>
      <c r="Z29" s="250"/>
      <c r="AA29" s="52"/>
      <c r="AB29" s="244"/>
      <c r="AC29" s="251"/>
      <c r="AD29" s="185"/>
      <c r="AE29" s="253"/>
      <c r="AF29" s="292"/>
      <c r="AG29" s="250"/>
      <c r="AH29" s="52"/>
      <c r="AI29" s="244"/>
      <c r="AJ29" s="251"/>
      <c r="AK29" s="185"/>
      <c r="AL29" s="253"/>
      <c r="AM29" s="292"/>
      <c r="AN29" s="250"/>
      <c r="AO29" s="52"/>
      <c r="AP29" s="244"/>
      <c r="AQ29" s="251"/>
      <c r="AR29" s="185"/>
      <c r="AS29" s="253"/>
      <c r="AT29" s="292"/>
      <c r="AU29" s="250"/>
      <c r="AV29" s="52"/>
      <c r="AW29" s="244"/>
      <c r="AX29" s="251"/>
      <c r="AY29" s="185"/>
      <c r="AZ29" s="185"/>
      <c r="BA29" s="185"/>
      <c r="BB29" s="185"/>
      <c r="BC29" s="185"/>
      <c r="BD29" s="185"/>
    </row>
    <row r="30" spans="1:56" s="181" customFormat="1" x14ac:dyDescent="0.3">
      <c r="A30" s="112"/>
      <c r="B30" s="84" t="s">
        <v>79</v>
      </c>
      <c r="C30" s="84"/>
      <c r="D30" s="85" t="s">
        <v>7</v>
      </c>
      <c r="E30" s="84"/>
      <c r="F30" s="140">
        <v>2.0300000000000001E-3</v>
      </c>
      <c r="G30" s="155">
        <f t="shared" ref="G30:G37" si="6">+$F$18</f>
        <v>285</v>
      </c>
      <c r="H30" s="103">
        <f t="shared" si="0"/>
        <v>0.57855000000000001</v>
      </c>
      <c r="I30" s="105"/>
      <c r="J30" s="140">
        <v>2.0300000000000001E-3</v>
      </c>
      <c r="K30" s="155">
        <f t="shared" ref="K30:K37" si="7">+$F$18</f>
        <v>285</v>
      </c>
      <c r="L30" s="103">
        <f t="shared" si="1"/>
        <v>0.57855000000000001</v>
      </c>
      <c r="M30" s="105"/>
      <c r="N30" s="179">
        <f t="shared" ref="N30:N31" si="8">L30-H30</f>
        <v>0</v>
      </c>
      <c r="O30" s="180">
        <f t="shared" ref="O30:O31" si="9">IF(OR(H30=0,L30=0),"",(N30/H30))</f>
        <v>0</v>
      </c>
      <c r="Q30" s="252"/>
      <c r="R30" s="292"/>
      <c r="S30" s="250"/>
      <c r="T30" s="52"/>
      <c r="U30" s="244"/>
      <c r="V30" s="251"/>
      <c r="W30" s="185"/>
      <c r="X30" s="252"/>
      <c r="Y30" s="292"/>
      <c r="Z30" s="250"/>
      <c r="AA30" s="52"/>
      <c r="AB30" s="244"/>
      <c r="AC30" s="251"/>
      <c r="AD30" s="185"/>
      <c r="AE30" s="252"/>
      <c r="AF30" s="292"/>
      <c r="AG30" s="250"/>
      <c r="AH30" s="52"/>
      <c r="AI30" s="244"/>
      <c r="AJ30" s="251"/>
      <c r="AK30" s="185"/>
      <c r="AL30" s="252"/>
      <c r="AM30" s="292"/>
      <c r="AN30" s="250"/>
      <c r="AO30" s="52"/>
      <c r="AP30" s="244"/>
      <c r="AQ30" s="251"/>
      <c r="AR30" s="185"/>
      <c r="AS30" s="252"/>
      <c r="AT30" s="292"/>
      <c r="AU30" s="250"/>
      <c r="AV30" s="52"/>
      <c r="AW30" s="244"/>
      <c r="AX30" s="251"/>
      <c r="AY30" s="185"/>
      <c r="AZ30" s="185"/>
      <c r="BA30" s="185"/>
      <c r="BB30" s="185"/>
      <c r="BC30" s="185"/>
      <c r="BD30" s="185"/>
    </row>
    <row r="31" spans="1:56" s="181" customFormat="1" x14ac:dyDescent="0.3">
      <c r="A31" s="112"/>
      <c r="B31" s="84" t="s">
        <v>80</v>
      </c>
      <c r="C31" s="84"/>
      <c r="D31" s="85" t="s">
        <v>7</v>
      </c>
      <c r="E31" s="84"/>
      <c r="F31" s="140">
        <v>6.2E-4</v>
      </c>
      <c r="G31" s="155">
        <f t="shared" si="6"/>
        <v>285</v>
      </c>
      <c r="H31" s="103">
        <f t="shared" si="0"/>
        <v>0.1767</v>
      </c>
      <c r="I31" s="105"/>
      <c r="J31" s="325">
        <v>6.2E-4</v>
      </c>
      <c r="K31" s="155">
        <f t="shared" si="7"/>
        <v>285</v>
      </c>
      <c r="L31" s="103">
        <f t="shared" si="1"/>
        <v>0.1767</v>
      </c>
      <c r="M31" s="105"/>
      <c r="N31" s="179">
        <f t="shared" si="8"/>
        <v>0</v>
      </c>
      <c r="O31" s="180">
        <f t="shared" si="9"/>
        <v>0</v>
      </c>
      <c r="Q31" s="252"/>
      <c r="R31" s="292"/>
      <c r="S31" s="250"/>
      <c r="T31" s="52"/>
      <c r="U31" s="244"/>
      <c r="V31" s="251"/>
      <c r="W31" s="185"/>
      <c r="X31" s="252"/>
      <c r="Y31" s="292"/>
      <c r="Z31" s="250"/>
      <c r="AA31" s="52"/>
      <c r="AB31" s="244"/>
      <c r="AC31" s="251"/>
      <c r="AD31" s="185"/>
      <c r="AE31" s="252"/>
      <c r="AF31" s="292"/>
      <c r="AG31" s="250"/>
      <c r="AH31" s="52"/>
      <c r="AI31" s="244"/>
      <c r="AJ31" s="251"/>
      <c r="AK31" s="185"/>
      <c r="AL31" s="252"/>
      <c r="AM31" s="292"/>
      <c r="AN31" s="250"/>
      <c r="AO31" s="52"/>
      <c r="AP31" s="244"/>
      <c r="AQ31" s="251"/>
      <c r="AR31" s="185"/>
      <c r="AS31" s="252"/>
      <c r="AT31" s="292"/>
      <c r="AU31" s="250"/>
      <c r="AV31" s="52"/>
      <c r="AW31" s="244"/>
      <c r="AX31" s="251"/>
      <c r="AY31" s="185"/>
      <c r="AZ31" s="185"/>
      <c r="BA31" s="185"/>
      <c r="BB31" s="185"/>
      <c r="BC31" s="185"/>
      <c r="BD31" s="185"/>
    </row>
    <row r="32" spans="1:56" s="181" customFormat="1" x14ac:dyDescent="0.3">
      <c r="A32" s="112"/>
      <c r="B32" s="177" t="s">
        <v>74</v>
      </c>
      <c r="C32" s="84"/>
      <c r="D32" s="85" t="s">
        <v>7</v>
      </c>
      <c r="E32" s="84"/>
      <c r="F32" s="140">
        <v>-9.6000000000000002E-4</v>
      </c>
      <c r="G32" s="155">
        <f t="shared" si="6"/>
        <v>285</v>
      </c>
      <c r="H32" s="103">
        <f t="shared" si="0"/>
        <v>-0.27360000000000001</v>
      </c>
      <c r="I32" s="105"/>
      <c r="J32" s="325"/>
      <c r="K32" s="155">
        <f t="shared" si="7"/>
        <v>285</v>
      </c>
      <c r="L32" s="103">
        <f t="shared" si="1"/>
        <v>0</v>
      </c>
      <c r="M32" s="105"/>
      <c r="N32" s="179">
        <f t="shared" ref="N32:N37" si="10">L32-H32</f>
        <v>0.27360000000000001</v>
      </c>
      <c r="O32" s="180" t="str">
        <f t="shared" ref="O32:O37" si="11">IF(OR(H32=0,L32=0),"",(N32/H32))</f>
        <v/>
      </c>
      <c r="Q32" s="252"/>
      <c r="R32" s="292"/>
      <c r="S32" s="250"/>
      <c r="T32" s="52"/>
      <c r="U32" s="244"/>
      <c r="V32" s="251"/>
      <c r="W32" s="185"/>
      <c r="X32" s="252"/>
      <c r="Y32" s="292"/>
      <c r="Z32" s="250"/>
      <c r="AA32" s="52"/>
      <c r="AB32" s="244"/>
      <c r="AC32" s="251"/>
      <c r="AD32" s="185"/>
      <c r="AE32" s="252"/>
      <c r="AF32" s="292"/>
      <c r="AG32" s="250"/>
      <c r="AH32" s="52"/>
      <c r="AI32" s="244"/>
      <c r="AJ32" s="251"/>
      <c r="AK32" s="185"/>
      <c r="AL32" s="252"/>
      <c r="AM32" s="292"/>
      <c r="AN32" s="250"/>
      <c r="AO32" s="52"/>
      <c r="AP32" s="244"/>
      <c r="AQ32" s="251"/>
      <c r="AR32" s="185"/>
      <c r="AS32" s="252"/>
      <c r="AT32" s="292"/>
      <c r="AU32" s="250"/>
      <c r="AV32" s="52"/>
      <c r="AW32" s="244"/>
      <c r="AX32" s="251"/>
      <c r="AY32" s="185"/>
      <c r="AZ32" s="185"/>
      <c r="BA32" s="185"/>
      <c r="BB32" s="185"/>
      <c r="BC32" s="185"/>
      <c r="BD32" s="185"/>
    </row>
    <row r="33" spans="1:56" s="181" customFormat="1" x14ac:dyDescent="0.3">
      <c r="A33" s="112"/>
      <c r="B33" s="177" t="s">
        <v>75</v>
      </c>
      <c r="C33" s="84"/>
      <c r="D33" s="85" t="s">
        <v>7</v>
      </c>
      <c r="E33" s="84"/>
      <c r="F33" s="140">
        <v>-2.96E-3</v>
      </c>
      <c r="G33" s="155">
        <f t="shared" si="6"/>
        <v>285</v>
      </c>
      <c r="H33" s="103">
        <f t="shared" si="0"/>
        <v>-0.84360000000000002</v>
      </c>
      <c r="I33" s="105"/>
      <c r="J33" s="325"/>
      <c r="K33" s="155">
        <f t="shared" si="7"/>
        <v>285</v>
      </c>
      <c r="L33" s="103">
        <f t="shared" si="1"/>
        <v>0</v>
      </c>
      <c r="M33" s="105"/>
      <c r="N33" s="179">
        <f t="shared" si="10"/>
        <v>0.84360000000000002</v>
      </c>
      <c r="O33" s="180" t="str">
        <f t="shared" si="11"/>
        <v/>
      </c>
      <c r="Q33" s="252"/>
      <c r="R33" s="292"/>
      <c r="S33" s="250"/>
      <c r="T33" s="52"/>
      <c r="U33" s="244"/>
      <c r="V33" s="251"/>
      <c r="W33" s="185"/>
      <c r="X33" s="252"/>
      <c r="Y33" s="292"/>
      <c r="Z33" s="250"/>
      <c r="AA33" s="52"/>
      <c r="AB33" s="244"/>
      <c r="AC33" s="251"/>
      <c r="AD33" s="185"/>
      <c r="AE33" s="252"/>
      <c r="AF33" s="292"/>
      <c r="AG33" s="250"/>
      <c r="AH33" s="52"/>
      <c r="AI33" s="244"/>
      <c r="AJ33" s="251"/>
      <c r="AK33" s="185"/>
      <c r="AL33" s="252"/>
      <c r="AM33" s="292"/>
      <c r="AN33" s="250"/>
      <c r="AO33" s="52"/>
      <c r="AP33" s="244"/>
      <c r="AQ33" s="251"/>
      <c r="AR33" s="185"/>
      <c r="AS33" s="252"/>
      <c r="AT33" s="292"/>
      <c r="AU33" s="250"/>
      <c r="AV33" s="52"/>
      <c r="AW33" s="244"/>
      <c r="AX33" s="251"/>
      <c r="AY33" s="185"/>
      <c r="AZ33" s="185"/>
      <c r="BA33" s="185"/>
      <c r="BB33" s="185"/>
      <c r="BC33" s="185"/>
      <c r="BD33" s="185"/>
    </row>
    <row r="34" spans="1:56" x14ac:dyDescent="0.3">
      <c r="A34" s="1"/>
      <c r="B34" s="177" t="s">
        <v>76</v>
      </c>
      <c r="C34" s="53"/>
      <c r="D34" s="85" t="s">
        <v>7</v>
      </c>
      <c r="E34" s="84"/>
      <c r="F34" s="140">
        <v>2.9E-4</v>
      </c>
      <c r="G34" s="155">
        <f t="shared" si="6"/>
        <v>285</v>
      </c>
      <c r="H34" s="103">
        <f t="shared" si="0"/>
        <v>8.2650000000000001E-2</v>
      </c>
      <c r="I34" s="82"/>
      <c r="J34" s="325">
        <v>2.9E-4</v>
      </c>
      <c r="K34" s="155">
        <f t="shared" si="7"/>
        <v>285</v>
      </c>
      <c r="L34" s="103">
        <f t="shared" si="1"/>
        <v>8.2650000000000001E-2</v>
      </c>
      <c r="M34" s="82"/>
      <c r="N34" s="179">
        <f t="shared" si="10"/>
        <v>0</v>
      </c>
      <c r="O34" s="180">
        <f t="shared" si="11"/>
        <v>0</v>
      </c>
      <c r="Q34" s="248"/>
      <c r="R34" s="292"/>
      <c r="S34" s="250"/>
      <c r="T34" s="52"/>
      <c r="U34" s="244"/>
      <c r="V34" s="251"/>
      <c r="W34" s="185"/>
      <c r="X34" s="248"/>
      <c r="Y34" s="292"/>
      <c r="Z34" s="250"/>
      <c r="AA34" s="52"/>
      <c r="AB34" s="244"/>
      <c r="AC34" s="251"/>
      <c r="AD34" s="185"/>
      <c r="AE34" s="248"/>
      <c r="AF34" s="292"/>
      <c r="AG34" s="250"/>
      <c r="AH34" s="52"/>
      <c r="AI34" s="244"/>
      <c r="AJ34" s="251"/>
      <c r="AK34" s="185"/>
      <c r="AL34" s="248"/>
      <c r="AM34" s="292"/>
      <c r="AN34" s="250"/>
      <c r="AO34" s="52"/>
      <c r="AP34" s="244"/>
      <c r="AQ34" s="251"/>
      <c r="AR34" s="185"/>
      <c r="AS34" s="248"/>
      <c r="AT34" s="292"/>
      <c r="AU34" s="250"/>
      <c r="AV34" s="52"/>
      <c r="AW34" s="244"/>
      <c r="AX34" s="251"/>
      <c r="AY34" s="185"/>
      <c r="AZ34" s="185"/>
      <c r="BA34" s="185"/>
      <c r="BB34" s="185"/>
      <c r="BC34" s="185"/>
      <c r="BD34" s="185"/>
    </row>
    <row r="35" spans="1:56" x14ac:dyDescent="0.3">
      <c r="A35" s="1"/>
      <c r="B35" s="177" t="s">
        <v>77</v>
      </c>
      <c r="C35" s="53"/>
      <c r="D35" s="85" t="s">
        <v>7</v>
      </c>
      <c r="E35" s="84"/>
      <c r="F35" s="140">
        <v>6.0000000000000002E-5</v>
      </c>
      <c r="G35" s="155">
        <f t="shared" si="6"/>
        <v>285</v>
      </c>
      <c r="H35" s="103">
        <f t="shared" si="0"/>
        <v>1.7100000000000001E-2</v>
      </c>
      <c r="I35" s="82"/>
      <c r="J35" s="325">
        <v>6.0000000000000002E-5</v>
      </c>
      <c r="K35" s="155">
        <f t="shared" si="7"/>
        <v>285</v>
      </c>
      <c r="L35" s="103">
        <f t="shared" si="1"/>
        <v>1.7100000000000001E-2</v>
      </c>
      <c r="M35" s="82"/>
      <c r="N35" s="179">
        <f t="shared" si="10"/>
        <v>0</v>
      </c>
      <c r="O35" s="180">
        <f t="shared" si="11"/>
        <v>0</v>
      </c>
      <c r="Q35" s="248"/>
      <c r="R35" s="292"/>
      <c r="S35" s="250"/>
      <c r="T35" s="52"/>
      <c r="U35" s="244"/>
      <c r="V35" s="251"/>
      <c r="W35" s="185"/>
      <c r="X35" s="248"/>
      <c r="Y35" s="292"/>
      <c r="Z35" s="250"/>
      <c r="AA35" s="52"/>
      <c r="AB35" s="244"/>
      <c r="AC35" s="251"/>
      <c r="AD35" s="185"/>
      <c r="AE35" s="248"/>
      <c r="AF35" s="292"/>
      <c r="AG35" s="250"/>
      <c r="AH35" s="52"/>
      <c r="AI35" s="244"/>
      <c r="AJ35" s="251"/>
      <c r="AK35" s="185"/>
      <c r="AL35" s="248"/>
      <c r="AM35" s="292"/>
      <c r="AN35" s="250"/>
      <c r="AO35" s="52"/>
      <c r="AP35" s="244"/>
      <c r="AQ35" s="251"/>
      <c r="AR35" s="185"/>
      <c r="AS35" s="248"/>
      <c r="AT35" s="292"/>
      <c r="AU35" s="250"/>
      <c r="AV35" s="52"/>
      <c r="AW35" s="244"/>
      <c r="AX35" s="251"/>
      <c r="AY35" s="185"/>
      <c r="AZ35" s="185"/>
      <c r="BA35" s="185"/>
      <c r="BB35" s="185"/>
      <c r="BC35" s="185"/>
      <c r="BD35" s="185"/>
    </row>
    <row r="36" spans="1:56" x14ac:dyDescent="0.3">
      <c r="A36" s="1"/>
      <c r="B36" s="177" t="s">
        <v>78</v>
      </c>
      <c r="C36" s="53"/>
      <c r="D36" s="85" t="s">
        <v>7</v>
      </c>
      <c r="E36" s="84"/>
      <c r="F36" s="140">
        <v>9.2000000000000003E-4</v>
      </c>
      <c r="G36" s="155">
        <f t="shared" si="6"/>
        <v>285</v>
      </c>
      <c r="H36" s="103">
        <f t="shared" si="0"/>
        <v>0.26219999999999999</v>
      </c>
      <c r="I36" s="82"/>
      <c r="J36" s="325">
        <v>9.2000000000000003E-4</v>
      </c>
      <c r="K36" s="155">
        <f t="shared" si="7"/>
        <v>285</v>
      </c>
      <c r="L36" s="103">
        <f t="shared" si="1"/>
        <v>0.26219999999999999</v>
      </c>
      <c r="M36" s="82"/>
      <c r="N36" s="179">
        <f t="shared" si="10"/>
        <v>0</v>
      </c>
      <c r="O36" s="180">
        <f t="shared" si="11"/>
        <v>0</v>
      </c>
      <c r="Q36" s="253"/>
      <c r="R36" s="292"/>
      <c r="S36" s="250"/>
      <c r="T36" s="52"/>
      <c r="U36" s="244"/>
      <c r="V36" s="251"/>
      <c r="W36" s="185"/>
      <c r="X36" s="253"/>
      <c r="Y36" s="292"/>
      <c r="Z36" s="250"/>
      <c r="AA36" s="52"/>
      <c r="AB36" s="244"/>
      <c r="AC36" s="251"/>
      <c r="AD36" s="185"/>
      <c r="AE36" s="253"/>
      <c r="AF36" s="292"/>
      <c r="AG36" s="250"/>
      <c r="AH36" s="52"/>
      <c r="AI36" s="244"/>
      <c r="AJ36" s="251"/>
      <c r="AK36" s="185"/>
      <c r="AL36" s="253"/>
      <c r="AM36" s="292"/>
      <c r="AN36" s="250"/>
      <c r="AO36" s="52"/>
      <c r="AP36" s="244"/>
      <c r="AQ36" s="251"/>
      <c r="AR36" s="185"/>
      <c r="AS36" s="253"/>
      <c r="AT36" s="292"/>
      <c r="AU36" s="250"/>
      <c r="AV36" s="52"/>
      <c r="AW36" s="244"/>
      <c r="AX36" s="251"/>
      <c r="AY36" s="185"/>
      <c r="AZ36" s="185"/>
      <c r="BA36" s="185"/>
      <c r="BB36" s="185"/>
      <c r="BC36" s="185"/>
      <c r="BD36" s="185"/>
    </row>
    <row r="37" spans="1:56" s="172" customFormat="1" x14ac:dyDescent="0.3">
      <c r="A37" s="1"/>
      <c r="B37" s="238" t="s">
        <v>99</v>
      </c>
      <c r="C37" s="53"/>
      <c r="D37" s="85" t="s">
        <v>7</v>
      </c>
      <c r="E37" s="84"/>
      <c r="F37" s="140"/>
      <c r="G37" s="155">
        <f t="shared" si="6"/>
        <v>285</v>
      </c>
      <c r="H37" s="103">
        <f t="shared" ref="H37" si="12">G37*F37</f>
        <v>0</v>
      </c>
      <c r="I37" s="82"/>
      <c r="J37" s="325"/>
      <c r="K37" s="155">
        <f t="shared" si="7"/>
        <v>285</v>
      </c>
      <c r="L37" s="103">
        <f t="shared" si="1"/>
        <v>0</v>
      </c>
      <c r="M37" s="82"/>
      <c r="N37" s="179">
        <f t="shared" si="10"/>
        <v>0</v>
      </c>
      <c r="O37" s="180" t="str">
        <f t="shared" si="11"/>
        <v/>
      </c>
      <c r="Q37" s="253"/>
      <c r="R37" s="292"/>
      <c r="S37" s="250"/>
      <c r="T37" s="52"/>
      <c r="U37" s="244"/>
      <c r="V37" s="251"/>
      <c r="W37" s="185"/>
      <c r="X37" s="253"/>
      <c r="Y37" s="292"/>
      <c r="Z37" s="250"/>
      <c r="AA37" s="52"/>
      <c r="AB37" s="244"/>
      <c r="AC37" s="251"/>
      <c r="AD37" s="185"/>
      <c r="AE37" s="253"/>
      <c r="AF37" s="292"/>
      <c r="AG37" s="250"/>
      <c r="AH37" s="52"/>
      <c r="AI37" s="244"/>
      <c r="AJ37" s="251"/>
      <c r="AK37" s="185"/>
      <c r="AL37" s="253"/>
      <c r="AM37" s="292"/>
      <c r="AN37" s="250"/>
      <c r="AO37" s="52"/>
      <c r="AP37" s="244"/>
      <c r="AQ37" s="251"/>
      <c r="AR37" s="185"/>
      <c r="AS37" s="253"/>
      <c r="AT37" s="292"/>
      <c r="AU37" s="250"/>
      <c r="AV37" s="52"/>
      <c r="AW37" s="244"/>
      <c r="AX37" s="251"/>
      <c r="AY37" s="185"/>
      <c r="AZ37" s="185"/>
      <c r="BA37" s="185"/>
      <c r="BB37" s="185"/>
      <c r="BC37" s="185"/>
      <c r="BD37" s="185"/>
    </row>
    <row r="38" spans="1:56" x14ac:dyDescent="0.3">
      <c r="A38" s="112"/>
      <c r="B38" s="116" t="s">
        <v>18</v>
      </c>
      <c r="C38" s="100"/>
      <c r="D38" s="115"/>
      <c r="E38" s="100"/>
      <c r="F38" s="114"/>
      <c r="G38" s="113"/>
      <c r="H38" s="184">
        <f>SUM(H23:H37)</f>
        <v>32.421199999999992</v>
      </c>
      <c r="I38" s="107"/>
      <c r="J38" s="319"/>
      <c r="K38" s="150"/>
      <c r="L38" s="184">
        <f>SUM(L23:L37)</f>
        <v>34.804549999999999</v>
      </c>
      <c r="M38" s="107"/>
      <c r="N38" s="93">
        <f t="shared" si="2"/>
        <v>2.3833500000000072</v>
      </c>
      <c r="O38" s="92">
        <f>IF(OR(H38=0, L38=0),"",(N38/H38))</f>
        <v>7.351208468532959E-2</v>
      </c>
      <c r="Q38" s="255"/>
      <c r="R38" s="256"/>
      <c r="S38" s="257"/>
      <c r="T38" s="52"/>
      <c r="U38" s="258"/>
      <c r="V38" s="259"/>
      <c r="W38" s="185"/>
      <c r="X38" s="255"/>
      <c r="Y38" s="256"/>
      <c r="Z38" s="257"/>
      <c r="AA38" s="52"/>
      <c r="AB38" s="258"/>
      <c r="AC38" s="259"/>
      <c r="AD38" s="185"/>
      <c r="AE38" s="255"/>
      <c r="AF38" s="256"/>
      <c r="AG38" s="257"/>
      <c r="AH38" s="52"/>
      <c r="AI38" s="258"/>
      <c r="AJ38" s="259"/>
      <c r="AK38" s="185"/>
      <c r="AL38" s="255"/>
      <c r="AM38" s="256"/>
      <c r="AN38" s="257"/>
      <c r="AO38" s="52"/>
      <c r="AP38" s="258"/>
      <c r="AQ38" s="259"/>
      <c r="AR38" s="185"/>
      <c r="AS38" s="255"/>
      <c r="AT38" s="256"/>
      <c r="AU38" s="257"/>
      <c r="AV38" s="52"/>
      <c r="AW38" s="258"/>
      <c r="AX38" s="259"/>
      <c r="AY38" s="185"/>
      <c r="AZ38" s="185"/>
      <c r="BA38" s="185"/>
      <c r="BB38" s="185"/>
      <c r="BC38" s="185"/>
      <c r="BD38" s="185"/>
    </row>
    <row r="39" spans="1:56" x14ac:dyDescent="0.3">
      <c r="A39" s="1"/>
      <c r="B39" s="86" t="s">
        <v>17</v>
      </c>
      <c r="C39" s="53"/>
      <c r="D39" s="85" t="s">
        <v>7</v>
      </c>
      <c r="E39" s="84"/>
      <c r="F39" s="143">
        <f>+F54</f>
        <v>7.6999999999999999E-2</v>
      </c>
      <c r="G39" s="144">
        <f>$F18*(1+F65)-$F18</f>
        <v>10.716000000000008</v>
      </c>
      <c r="H39" s="142">
        <f>G39*F39</f>
        <v>0.82513200000000064</v>
      </c>
      <c r="I39" s="82"/>
      <c r="J39" s="338">
        <v>7.6999999999999999E-2</v>
      </c>
      <c r="K39" s="144">
        <f>$F18*(1+J65)-$F18</f>
        <v>10.716000000000008</v>
      </c>
      <c r="L39" s="142">
        <f>K39*J39</f>
        <v>0.82513200000000064</v>
      </c>
      <c r="M39" s="82"/>
      <c r="N39" s="81">
        <f t="shared" si="2"/>
        <v>0</v>
      </c>
      <c r="O39" s="102">
        <f t="shared" ref="O39" si="13">IF(OR(H39=0,L39=0),"",(N39/H39))</f>
        <v>0</v>
      </c>
      <c r="Q39" s="260"/>
      <c r="R39" s="308"/>
      <c r="S39" s="262"/>
      <c r="T39" s="52"/>
      <c r="U39" s="244"/>
      <c r="V39" s="251"/>
      <c r="W39" s="185"/>
      <c r="X39" s="260"/>
      <c r="Y39" s="308"/>
      <c r="Z39" s="262"/>
      <c r="AA39" s="52"/>
      <c r="AB39" s="244"/>
      <c r="AC39" s="251"/>
      <c r="AD39" s="185"/>
      <c r="AE39" s="260"/>
      <c r="AF39" s="308"/>
      <c r="AG39" s="262"/>
      <c r="AH39" s="52"/>
      <c r="AI39" s="244"/>
      <c r="AJ39" s="251"/>
      <c r="AK39" s="185"/>
      <c r="AL39" s="260"/>
      <c r="AM39" s="308"/>
      <c r="AN39" s="262"/>
      <c r="AO39" s="52"/>
      <c r="AP39" s="244"/>
      <c r="AQ39" s="251"/>
      <c r="AR39" s="185"/>
      <c r="AS39" s="260"/>
      <c r="AT39" s="308"/>
      <c r="AU39" s="262"/>
      <c r="AV39" s="52"/>
      <c r="AW39" s="244"/>
      <c r="AX39" s="251"/>
      <c r="AY39" s="185"/>
      <c r="AZ39" s="185"/>
      <c r="BA39" s="185"/>
      <c r="BB39" s="185"/>
      <c r="BC39" s="185"/>
      <c r="BD39" s="185"/>
    </row>
    <row r="40" spans="1:56" s="172" customFormat="1" x14ac:dyDescent="0.3">
      <c r="A40" s="1"/>
      <c r="B40" s="238" t="s">
        <v>96</v>
      </c>
      <c r="C40" s="53"/>
      <c r="D40" s="85" t="s">
        <v>7</v>
      </c>
      <c r="E40" s="84"/>
      <c r="F40" s="195">
        <v>-3.16E-3</v>
      </c>
      <c r="G40" s="144">
        <f>+$F$18</f>
        <v>285</v>
      </c>
      <c r="H40" s="142">
        <f t="shared" ref="H40:H42" si="14">G40*F40</f>
        <v>-0.90060000000000007</v>
      </c>
      <c r="I40" s="82"/>
      <c r="J40" s="339">
        <v>-4.8999999999999998E-4</v>
      </c>
      <c r="K40" s="144">
        <f>+$F$18</f>
        <v>285</v>
      </c>
      <c r="L40" s="142">
        <f t="shared" ref="L40:L42" si="15">K40*J40</f>
        <v>-0.13965</v>
      </c>
      <c r="M40" s="82"/>
      <c r="N40" s="81">
        <f t="shared" ref="N40:N41" si="16">L40-H40</f>
        <v>0.76095000000000002</v>
      </c>
      <c r="O40" s="102">
        <f t="shared" ref="O40:O41" si="17">IF(OR(H40=0,L40=0),"",(N40/H40))</f>
        <v>-0.84493670886075944</v>
      </c>
      <c r="Q40" s="264"/>
      <c r="R40" s="308"/>
      <c r="S40" s="262"/>
      <c r="T40" s="52"/>
      <c r="U40" s="244"/>
      <c r="V40" s="251"/>
      <c r="W40" s="185"/>
      <c r="X40" s="264"/>
      <c r="Y40" s="308"/>
      <c r="Z40" s="262"/>
      <c r="AA40" s="52"/>
      <c r="AB40" s="244"/>
      <c r="AC40" s="251"/>
      <c r="AD40" s="185"/>
      <c r="AE40" s="264"/>
      <c r="AF40" s="308"/>
      <c r="AG40" s="262"/>
      <c r="AH40" s="52"/>
      <c r="AI40" s="244"/>
      <c r="AJ40" s="251"/>
      <c r="AK40" s="185"/>
      <c r="AL40" s="264"/>
      <c r="AM40" s="308"/>
      <c r="AN40" s="262"/>
      <c r="AO40" s="52"/>
      <c r="AP40" s="244"/>
      <c r="AQ40" s="251"/>
      <c r="AR40" s="185"/>
      <c r="AS40" s="264"/>
      <c r="AT40" s="308"/>
      <c r="AU40" s="262"/>
      <c r="AV40" s="52"/>
      <c r="AW40" s="244"/>
      <c r="AX40" s="251"/>
      <c r="AY40" s="185"/>
      <c r="AZ40" s="185"/>
      <c r="BA40" s="185"/>
      <c r="BB40" s="185"/>
      <c r="BC40" s="185"/>
      <c r="BD40" s="185"/>
    </row>
    <row r="41" spans="1:56" s="172" customFormat="1" x14ac:dyDescent="0.3">
      <c r="A41" s="1"/>
      <c r="B41" s="238" t="s">
        <v>97</v>
      </c>
      <c r="C41" s="53"/>
      <c r="D41" s="85" t="s">
        <v>7</v>
      </c>
      <c r="E41" s="84"/>
      <c r="F41" s="195">
        <v>6.9999999999999994E-5</v>
      </c>
      <c r="G41" s="144">
        <f>+$F$18</f>
        <v>285</v>
      </c>
      <c r="H41" s="142">
        <f t="shared" si="14"/>
        <v>1.9949999999999999E-2</v>
      </c>
      <c r="I41" s="82"/>
      <c r="J41" s="339">
        <v>3.0000000000000001E-5</v>
      </c>
      <c r="K41" s="144">
        <f>+$F$18</f>
        <v>285</v>
      </c>
      <c r="L41" s="142">
        <f t="shared" si="15"/>
        <v>8.5500000000000003E-3</v>
      </c>
      <c r="M41" s="82"/>
      <c r="N41" s="81">
        <f t="shared" si="16"/>
        <v>-1.1399999999999999E-2</v>
      </c>
      <c r="O41" s="102">
        <f t="shared" si="17"/>
        <v>-0.5714285714285714</v>
      </c>
      <c r="Q41" s="264"/>
      <c r="R41" s="308"/>
      <c r="S41" s="262"/>
      <c r="T41" s="52"/>
      <c r="U41" s="244"/>
      <c r="V41" s="251"/>
      <c r="W41" s="185"/>
      <c r="X41" s="264"/>
      <c r="Y41" s="308"/>
      <c r="Z41" s="262"/>
      <c r="AA41" s="52"/>
      <c r="AB41" s="244"/>
      <c r="AC41" s="251"/>
      <c r="AD41" s="185"/>
      <c r="AE41" s="264"/>
      <c r="AF41" s="308"/>
      <c r="AG41" s="262"/>
      <c r="AH41" s="52"/>
      <c r="AI41" s="244"/>
      <c r="AJ41" s="251"/>
      <c r="AK41" s="185"/>
      <c r="AL41" s="264"/>
      <c r="AM41" s="308"/>
      <c r="AN41" s="262"/>
      <c r="AO41" s="52"/>
      <c r="AP41" s="244"/>
      <c r="AQ41" s="251"/>
      <c r="AR41" s="185"/>
      <c r="AS41" s="264"/>
      <c r="AT41" s="308"/>
      <c r="AU41" s="262"/>
      <c r="AV41" s="52"/>
      <c r="AW41" s="244"/>
      <c r="AX41" s="251"/>
      <c r="AY41" s="185"/>
      <c r="AZ41" s="185"/>
      <c r="BA41" s="185"/>
      <c r="BB41" s="185"/>
      <c r="BC41" s="185"/>
      <c r="BD41" s="185"/>
    </row>
    <row r="42" spans="1:56" s="172" customFormat="1" x14ac:dyDescent="0.3">
      <c r="A42" s="1"/>
      <c r="B42" s="238" t="s">
        <v>98</v>
      </c>
      <c r="C42" s="84"/>
      <c r="D42" s="85" t="s">
        <v>7</v>
      </c>
      <c r="E42" s="84"/>
      <c r="F42" s="182">
        <v>-1.1199999999999999E-3</v>
      </c>
      <c r="G42" s="144"/>
      <c r="H42" s="142">
        <f t="shared" si="14"/>
        <v>0</v>
      </c>
      <c r="I42" s="105"/>
      <c r="J42" s="313">
        <v>6.8000000000000005E-4</v>
      </c>
      <c r="K42" s="192"/>
      <c r="L42" s="142">
        <f t="shared" si="15"/>
        <v>0</v>
      </c>
      <c r="M42" s="105"/>
      <c r="N42" s="81">
        <f t="shared" ref="N42" si="18">L42-H42</f>
        <v>0</v>
      </c>
      <c r="O42" s="102" t="str">
        <f t="shared" ref="O42" si="19">IF(OR(H42=0,L42=0),"",(N42/H42))</f>
        <v/>
      </c>
      <c r="Q42" s="264"/>
      <c r="R42" s="254"/>
      <c r="S42" s="262"/>
      <c r="T42" s="52"/>
      <c r="U42" s="244"/>
      <c r="V42" s="251"/>
      <c r="W42" s="185"/>
      <c r="X42" s="264"/>
      <c r="Y42" s="254"/>
      <c r="Z42" s="262"/>
      <c r="AA42" s="52"/>
      <c r="AB42" s="244"/>
      <c r="AC42" s="251"/>
      <c r="AD42" s="185"/>
      <c r="AE42" s="264"/>
      <c r="AF42" s="254"/>
      <c r="AG42" s="262"/>
      <c r="AH42" s="52"/>
      <c r="AI42" s="244"/>
      <c r="AJ42" s="251"/>
      <c r="AK42" s="185"/>
      <c r="AL42" s="264"/>
      <c r="AM42" s="254"/>
      <c r="AN42" s="262"/>
      <c r="AO42" s="52"/>
      <c r="AP42" s="244"/>
      <c r="AQ42" s="251"/>
      <c r="AR42" s="185"/>
      <c r="AS42" s="264"/>
      <c r="AT42" s="254"/>
      <c r="AU42" s="262"/>
      <c r="AV42" s="52"/>
      <c r="AW42" s="244"/>
      <c r="AX42" s="251"/>
      <c r="AY42" s="185"/>
      <c r="AZ42" s="185"/>
      <c r="BA42" s="185"/>
      <c r="BB42" s="185"/>
      <c r="BC42" s="185"/>
      <c r="BD42" s="185"/>
    </row>
    <row r="43" spans="1:56" x14ac:dyDescent="0.3">
      <c r="A43" s="1"/>
      <c r="B43" s="101" t="s">
        <v>16</v>
      </c>
      <c r="C43" s="110"/>
      <c r="D43" s="110"/>
      <c r="E43" s="110"/>
      <c r="F43" s="109"/>
      <c r="G43" s="98"/>
      <c r="H43" s="95">
        <f>SUM(H38:H42)</f>
        <v>32.365682</v>
      </c>
      <c r="I43" s="107"/>
      <c r="J43" s="322"/>
      <c r="K43" s="108"/>
      <c r="L43" s="95">
        <f>SUM(L38:L42)</f>
        <v>35.498581999999999</v>
      </c>
      <c r="M43" s="107"/>
      <c r="N43" s="93">
        <f t="shared" si="2"/>
        <v>3.1328999999999994</v>
      </c>
      <c r="O43" s="92">
        <f>IF(OR(H43=0,L43=0),"",(N43/H43))</f>
        <v>9.6796971557713482E-2</v>
      </c>
      <c r="Q43" s="249"/>
      <c r="R43" s="249"/>
      <c r="S43" s="266"/>
      <c r="T43" s="52"/>
      <c r="U43" s="258"/>
      <c r="V43" s="259"/>
      <c r="W43" s="185"/>
      <c r="X43" s="249"/>
      <c r="Y43" s="249"/>
      <c r="Z43" s="266"/>
      <c r="AA43" s="52"/>
      <c r="AB43" s="258"/>
      <c r="AC43" s="259"/>
      <c r="AD43" s="185"/>
      <c r="AE43" s="249"/>
      <c r="AF43" s="249"/>
      <c r="AG43" s="266"/>
      <c r="AH43" s="52"/>
      <c r="AI43" s="258"/>
      <c r="AJ43" s="259"/>
      <c r="AK43" s="185"/>
      <c r="AL43" s="249"/>
      <c r="AM43" s="249"/>
      <c r="AN43" s="266"/>
      <c r="AO43" s="52"/>
      <c r="AP43" s="258"/>
      <c r="AQ43" s="259"/>
      <c r="AR43" s="185"/>
      <c r="AS43" s="249"/>
      <c r="AT43" s="249"/>
      <c r="AU43" s="266"/>
      <c r="AV43" s="52"/>
      <c r="AW43" s="258"/>
      <c r="AX43" s="259"/>
      <c r="AY43" s="185"/>
      <c r="AZ43" s="185"/>
      <c r="BA43" s="185"/>
      <c r="BB43" s="185"/>
      <c r="BC43" s="185"/>
      <c r="BD43" s="185"/>
    </row>
    <row r="44" spans="1:56" x14ac:dyDescent="0.3">
      <c r="A44" s="1"/>
      <c r="B44" s="82" t="s">
        <v>15</v>
      </c>
      <c r="C44" s="82"/>
      <c r="D44" s="85" t="s">
        <v>7</v>
      </c>
      <c r="E44" s="105"/>
      <c r="F44" s="141">
        <v>4.5999999999999999E-3</v>
      </c>
      <c r="G44" s="90">
        <f>$F18*(1+F65)</f>
        <v>295.71600000000001</v>
      </c>
      <c r="H44" s="103">
        <f>G44*F44</f>
        <v>1.3602936000000001</v>
      </c>
      <c r="I44" s="82"/>
      <c r="J44" s="318">
        <v>4.8199999999999996E-3</v>
      </c>
      <c r="K44" s="90">
        <f>$F18*(1+J65)</f>
        <v>295.71600000000001</v>
      </c>
      <c r="L44" s="103">
        <f>K44*J44</f>
        <v>1.42535112</v>
      </c>
      <c r="M44" s="82"/>
      <c r="N44" s="81">
        <f t="shared" si="2"/>
        <v>6.5057519999999869E-2</v>
      </c>
      <c r="O44" s="102">
        <f>IF(OR(H44=0,L44=0),"",(N44/H44))</f>
        <v>4.7826086956521636E-2</v>
      </c>
      <c r="Q44" s="253"/>
      <c r="R44" s="267"/>
      <c r="S44" s="250"/>
      <c r="T44" s="52"/>
      <c r="U44" s="244"/>
      <c r="V44" s="251"/>
      <c r="W44" s="185"/>
      <c r="X44" s="253"/>
      <c r="Y44" s="267"/>
      <c r="Z44" s="250"/>
      <c r="AA44" s="52"/>
      <c r="AB44" s="244"/>
      <c r="AC44" s="251"/>
      <c r="AD44" s="185"/>
      <c r="AE44" s="253"/>
      <c r="AF44" s="267"/>
      <c r="AG44" s="250"/>
      <c r="AH44" s="52"/>
      <c r="AI44" s="244"/>
      <c r="AJ44" s="251"/>
      <c r="AK44" s="185"/>
      <c r="AL44" s="253"/>
      <c r="AM44" s="267"/>
      <c r="AN44" s="250"/>
      <c r="AO44" s="52"/>
      <c r="AP44" s="244"/>
      <c r="AQ44" s="251"/>
      <c r="AR44" s="185"/>
      <c r="AS44" s="253"/>
      <c r="AT44" s="267"/>
      <c r="AU44" s="250"/>
      <c r="AV44" s="52"/>
      <c r="AW44" s="244"/>
      <c r="AX44" s="251"/>
      <c r="AY44" s="185"/>
      <c r="AZ44" s="185"/>
      <c r="BA44" s="185"/>
      <c r="BB44" s="185"/>
      <c r="BC44" s="185"/>
      <c r="BD44" s="185"/>
    </row>
    <row r="45" spans="1:56" x14ac:dyDescent="0.3">
      <c r="A45" s="1"/>
      <c r="B45" s="106" t="s">
        <v>14</v>
      </c>
      <c r="C45" s="82"/>
      <c r="D45" s="85" t="s">
        <v>7</v>
      </c>
      <c r="E45" s="105"/>
      <c r="F45" s="141">
        <v>3.8999999999999998E-3</v>
      </c>
      <c r="G45" s="154">
        <f>+G44</f>
        <v>295.71600000000001</v>
      </c>
      <c r="H45" s="103">
        <f>G45*F45</f>
        <v>1.1532924</v>
      </c>
      <c r="I45" s="82"/>
      <c r="J45" s="318">
        <v>4.4400000000000004E-3</v>
      </c>
      <c r="K45" s="154">
        <f>+K44</f>
        <v>295.71600000000001</v>
      </c>
      <c r="L45" s="103">
        <f>K45*J45</f>
        <v>1.3129790400000001</v>
      </c>
      <c r="M45" s="82"/>
      <c r="N45" s="81">
        <f t="shared" si="2"/>
        <v>0.1596866400000001</v>
      </c>
      <c r="O45" s="102">
        <f>IF(OR(H45=0,L45=0),"",(N45/H45))</f>
        <v>0.13846153846153855</v>
      </c>
      <c r="Q45" s="253"/>
      <c r="R45" s="292"/>
      <c r="S45" s="250"/>
      <c r="T45" s="52"/>
      <c r="U45" s="244"/>
      <c r="V45" s="251"/>
      <c r="W45" s="185"/>
      <c r="X45" s="253"/>
      <c r="Y45" s="292"/>
      <c r="Z45" s="250"/>
      <c r="AA45" s="52"/>
      <c r="AB45" s="244"/>
      <c r="AC45" s="251"/>
      <c r="AD45" s="185"/>
      <c r="AE45" s="253"/>
      <c r="AF45" s="292"/>
      <c r="AG45" s="250"/>
      <c r="AH45" s="52"/>
      <c r="AI45" s="244"/>
      <c r="AJ45" s="251"/>
      <c r="AK45" s="185"/>
      <c r="AL45" s="253"/>
      <c r="AM45" s="292"/>
      <c r="AN45" s="250"/>
      <c r="AO45" s="52"/>
      <c r="AP45" s="244"/>
      <c r="AQ45" s="251"/>
      <c r="AR45" s="185"/>
      <c r="AS45" s="253"/>
      <c r="AT45" s="292"/>
      <c r="AU45" s="250"/>
      <c r="AV45" s="52"/>
      <c r="AW45" s="244"/>
      <c r="AX45" s="251"/>
      <c r="AY45" s="185"/>
      <c r="AZ45" s="185"/>
      <c r="BA45" s="185"/>
      <c r="BB45" s="185"/>
      <c r="BC45" s="185"/>
      <c r="BD45" s="185"/>
    </row>
    <row r="46" spans="1:56" x14ac:dyDescent="0.3">
      <c r="A46" s="1"/>
      <c r="B46" s="101" t="s">
        <v>13</v>
      </c>
      <c r="C46" s="100"/>
      <c r="D46" s="100"/>
      <c r="E46" s="100"/>
      <c r="F46" s="99"/>
      <c r="G46" s="98"/>
      <c r="H46" s="95">
        <f>SUM(H43:H45)</f>
        <v>34.879267999999996</v>
      </c>
      <c r="I46" s="94"/>
      <c r="J46" s="97"/>
      <c r="K46" s="98"/>
      <c r="L46" s="95">
        <f>SUM(L43:L45)</f>
        <v>38.236912160000003</v>
      </c>
      <c r="M46" s="94"/>
      <c r="N46" s="93">
        <f t="shared" si="2"/>
        <v>3.3576441600000067</v>
      </c>
      <c r="O46" s="92">
        <f>IF(OR(H46=0,L46=0),"",(N46/H46))</f>
        <v>9.626475418004779E-2</v>
      </c>
      <c r="Q46" s="60"/>
      <c r="R46" s="52"/>
      <c r="S46" s="258"/>
      <c r="T46" s="60"/>
      <c r="U46" s="258"/>
      <c r="V46" s="259"/>
      <c r="W46" s="185"/>
      <c r="X46" s="60"/>
      <c r="Y46" s="52"/>
      <c r="Z46" s="258"/>
      <c r="AA46" s="60"/>
      <c r="AB46" s="258"/>
      <c r="AC46" s="259"/>
      <c r="AD46" s="185"/>
      <c r="AE46" s="60"/>
      <c r="AF46" s="52"/>
      <c r="AG46" s="258"/>
      <c r="AH46" s="60"/>
      <c r="AI46" s="258"/>
      <c r="AJ46" s="259"/>
      <c r="AK46" s="185"/>
      <c r="AL46" s="60"/>
      <c r="AM46" s="52"/>
      <c r="AN46" s="258"/>
      <c r="AO46" s="60"/>
      <c r="AP46" s="258"/>
      <c r="AQ46" s="259"/>
      <c r="AR46" s="185"/>
      <c r="AS46" s="60"/>
      <c r="AT46" s="52"/>
      <c r="AU46" s="258"/>
      <c r="AV46" s="60"/>
      <c r="AW46" s="258"/>
      <c r="AX46" s="259"/>
      <c r="AY46" s="185"/>
      <c r="AZ46" s="185"/>
      <c r="BA46" s="185"/>
      <c r="BB46" s="185"/>
      <c r="BC46" s="185"/>
      <c r="BD46" s="185"/>
    </row>
    <row r="47" spans="1:56" x14ac:dyDescent="0.3">
      <c r="A47" s="1"/>
      <c r="B47" s="91" t="s">
        <v>12</v>
      </c>
      <c r="C47" s="53"/>
      <c r="D47" s="85" t="s">
        <v>7</v>
      </c>
      <c r="E47" s="84"/>
      <c r="F47" s="78">
        <f>+RESIDENTIAL!$F$44</f>
        <v>3.2000000000000002E-3</v>
      </c>
      <c r="G47" s="154">
        <f>+G44</f>
        <v>295.71600000000001</v>
      </c>
      <c r="H47" s="76">
        <f t="shared" ref="H47:H57" si="20">G47*F47</f>
        <v>0.94629120000000011</v>
      </c>
      <c r="I47" s="82"/>
      <c r="J47" s="78">
        <f>+RESIDENTIAL!$F$44</f>
        <v>3.2000000000000002E-3</v>
      </c>
      <c r="K47" s="154">
        <f>+K44</f>
        <v>295.71600000000001</v>
      </c>
      <c r="L47" s="76">
        <f t="shared" ref="L47:L57" si="21">K47*J47</f>
        <v>0.94629120000000011</v>
      </c>
      <c r="M47" s="82"/>
      <c r="N47" s="81">
        <f t="shared" si="2"/>
        <v>0</v>
      </c>
      <c r="O47" s="102">
        <f>IF(OR(H47=0,L47=0),"",(N47/H47))</f>
        <v>0</v>
      </c>
      <c r="Q47" s="269"/>
      <c r="R47" s="292"/>
      <c r="S47" s="270"/>
      <c r="T47" s="52"/>
      <c r="U47" s="244"/>
      <c r="V47" s="251"/>
      <c r="W47" s="185"/>
      <c r="X47" s="269"/>
      <c r="Y47" s="292"/>
      <c r="Z47" s="270"/>
      <c r="AA47" s="52"/>
      <c r="AB47" s="244"/>
      <c r="AC47" s="251"/>
      <c r="AD47" s="185"/>
      <c r="AE47" s="269"/>
      <c r="AF47" s="292"/>
      <c r="AG47" s="270"/>
      <c r="AH47" s="52"/>
      <c r="AI47" s="244"/>
      <c r="AJ47" s="251"/>
      <c r="AK47" s="185"/>
      <c r="AL47" s="269"/>
      <c r="AM47" s="292"/>
      <c r="AN47" s="270"/>
      <c r="AO47" s="52"/>
      <c r="AP47" s="244"/>
      <c r="AQ47" s="251"/>
      <c r="AR47" s="185"/>
      <c r="AS47" s="269"/>
      <c r="AT47" s="292"/>
      <c r="AU47" s="270"/>
      <c r="AV47" s="52"/>
      <c r="AW47" s="244"/>
      <c r="AX47" s="251"/>
      <c r="AY47" s="185"/>
      <c r="AZ47" s="185"/>
      <c r="BA47" s="185"/>
      <c r="BB47" s="185"/>
      <c r="BC47" s="185"/>
      <c r="BD47" s="185"/>
    </row>
    <row r="48" spans="1:56" x14ac:dyDescent="0.3">
      <c r="A48" s="1"/>
      <c r="B48" s="91" t="s">
        <v>11</v>
      </c>
      <c r="C48" s="53"/>
      <c r="D48" s="85" t="s">
        <v>7</v>
      </c>
      <c r="E48" s="84"/>
      <c r="F48" s="78">
        <f>+RESIDENTIAL!$F$45</f>
        <v>2.9999999999999997E-4</v>
      </c>
      <c r="G48" s="154">
        <f>+G44</f>
        <v>295.71600000000001</v>
      </c>
      <c r="H48" s="76">
        <f t="shared" si="20"/>
        <v>8.8714799999999996E-2</v>
      </c>
      <c r="I48" s="82"/>
      <c r="J48" s="78">
        <f>+RESIDENTIAL!$F$45</f>
        <v>2.9999999999999997E-4</v>
      </c>
      <c r="K48" s="154">
        <f>+K44</f>
        <v>295.71600000000001</v>
      </c>
      <c r="L48" s="76">
        <f t="shared" si="21"/>
        <v>8.8714799999999996E-2</v>
      </c>
      <c r="M48" s="82"/>
      <c r="N48" s="81">
        <f t="shared" si="2"/>
        <v>0</v>
      </c>
      <c r="O48" s="102">
        <f t="shared" ref="O48:O62" si="22">IF(OR(H48=0,L48=0),"",(N48/H48))</f>
        <v>0</v>
      </c>
      <c r="Q48" s="269"/>
      <c r="R48" s="292"/>
      <c r="S48" s="270"/>
      <c r="T48" s="52"/>
      <c r="U48" s="244"/>
      <c r="V48" s="251"/>
      <c r="W48" s="185"/>
      <c r="X48" s="269"/>
      <c r="Y48" s="292"/>
      <c r="Z48" s="270"/>
      <c r="AA48" s="52"/>
      <c r="AB48" s="244"/>
      <c r="AC48" s="251"/>
      <c r="AD48" s="185"/>
      <c r="AE48" s="269"/>
      <c r="AF48" s="292"/>
      <c r="AG48" s="270"/>
      <c r="AH48" s="52"/>
      <c r="AI48" s="244"/>
      <c r="AJ48" s="251"/>
      <c r="AK48" s="185"/>
      <c r="AL48" s="269"/>
      <c r="AM48" s="292"/>
      <c r="AN48" s="270"/>
      <c r="AO48" s="52"/>
      <c r="AP48" s="244"/>
      <c r="AQ48" s="251"/>
      <c r="AR48" s="185"/>
      <c r="AS48" s="269"/>
      <c r="AT48" s="292"/>
      <c r="AU48" s="270"/>
      <c r="AV48" s="52"/>
      <c r="AW48" s="244"/>
      <c r="AX48" s="251"/>
      <c r="AY48" s="185"/>
      <c r="AZ48" s="185"/>
      <c r="BA48" s="185"/>
      <c r="BB48" s="185"/>
      <c r="BC48" s="185"/>
      <c r="BD48" s="185"/>
    </row>
    <row r="49" spans="1:56" s="172" customFormat="1" x14ac:dyDescent="0.3">
      <c r="A49" s="1"/>
      <c r="B49" s="91" t="s">
        <v>85</v>
      </c>
      <c r="C49" s="53"/>
      <c r="D49" s="85" t="s">
        <v>7</v>
      </c>
      <c r="E49" s="84"/>
      <c r="F49" s="78">
        <f>+RESIDENTIAL!$F$46</f>
        <v>4.0000000000000002E-4</v>
      </c>
      <c r="G49" s="154">
        <f>+G44</f>
        <v>295.71600000000001</v>
      </c>
      <c r="H49" s="76">
        <f t="shared" si="20"/>
        <v>0.11828640000000001</v>
      </c>
      <c r="I49" s="82"/>
      <c r="J49" s="78">
        <f>+RESIDENTIAL!$F$46</f>
        <v>4.0000000000000002E-4</v>
      </c>
      <c r="K49" s="154">
        <f>+K44</f>
        <v>295.71600000000001</v>
      </c>
      <c r="L49" s="76">
        <f t="shared" ref="L49" si="23">K49*J49</f>
        <v>0.11828640000000001</v>
      </c>
      <c r="M49" s="82"/>
      <c r="N49" s="81">
        <f t="shared" ref="N49:N57" si="24">L49-H49</f>
        <v>0</v>
      </c>
      <c r="O49" s="102">
        <f t="shared" ref="O49:O57" si="25">IF(OR(H49=0,L49=0),"",(N49/H49))</f>
        <v>0</v>
      </c>
      <c r="Q49" s="269"/>
      <c r="R49" s="292"/>
      <c r="S49" s="270"/>
      <c r="T49" s="52"/>
      <c r="U49" s="244"/>
      <c r="V49" s="251"/>
      <c r="W49" s="185"/>
      <c r="X49" s="269"/>
      <c r="Y49" s="292"/>
      <c r="Z49" s="270"/>
      <c r="AA49" s="52"/>
      <c r="AB49" s="244"/>
      <c r="AC49" s="251"/>
      <c r="AD49" s="185"/>
      <c r="AE49" s="269"/>
      <c r="AF49" s="292"/>
      <c r="AG49" s="270"/>
      <c r="AH49" s="52"/>
      <c r="AI49" s="244"/>
      <c r="AJ49" s="251"/>
      <c r="AK49" s="185"/>
      <c r="AL49" s="269"/>
      <c r="AM49" s="292"/>
      <c r="AN49" s="270"/>
      <c r="AO49" s="52"/>
      <c r="AP49" s="244"/>
      <c r="AQ49" s="251"/>
      <c r="AR49" s="185"/>
      <c r="AS49" s="269"/>
      <c r="AT49" s="292"/>
      <c r="AU49" s="270"/>
      <c r="AV49" s="52"/>
      <c r="AW49" s="244"/>
      <c r="AX49" s="251"/>
      <c r="AY49" s="185"/>
      <c r="AZ49" s="185"/>
      <c r="BA49" s="185"/>
      <c r="BB49" s="185"/>
      <c r="BC49" s="185"/>
      <c r="BD49" s="185"/>
    </row>
    <row r="50" spans="1:56" x14ac:dyDescent="0.3">
      <c r="A50" s="1"/>
      <c r="B50" s="53" t="s">
        <v>10</v>
      </c>
      <c r="C50" s="53"/>
      <c r="D50" s="85" t="s">
        <v>41</v>
      </c>
      <c r="E50" s="84"/>
      <c r="F50" s="176">
        <f>+RESIDENTIAL!$F$47</f>
        <v>0.25</v>
      </c>
      <c r="G50" s="88">
        <v>1</v>
      </c>
      <c r="H50" s="76">
        <f t="shared" si="20"/>
        <v>0.25</v>
      </c>
      <c r="I50" s="82"/>
      <c r="J50" s="176">
        <f>+RESIDENTIAL!$F$47</f>
        <v>0.25</v>
      </c>
      <c r="K50" s="87">
        <v>1</v>
      </c>
      <c r="L50" s="76">
        <f t="shared" si="21"/>
        <v>0.25</v>
      </c>
      <c r="M50" s="82"/>
      <c r="N50" s="81">
        <f t="shared" si="24"/>
        <v>0</v>
      </c>
      <c r="O50" s="102">
        <f t="shared" si="25"/>
        <v>0</v>
      </c>
      <c r="Q50" s="271"/>
      <c r="R50" s="267"/>
      <c r="S50" s="270"/>
      <c r="T50" s="52"/>
      <c r="U50" s="244"/>
      <c r="V50" s="251"/>
      <c r="W50" s="185"/>
      <c r="X50" s="271"/>
      <c r="Y50" s="267"/>
      <c r="Z50" s="270"/>
      <c r="AA50" s="52"/>
      <c r="AB50" s="244"/>
      <c r="AC50" s="251"/>
      <c r="AD50" s="185"/>
      <c r="AE50" s="271"/>
      <c r="AF50" s="267"/>
      <c r="AG50" s="270"/>
      <c r="AH50" s="52"/>
      <c r="AI50" s="244"/>
      <c r="AJ50" s="251"/>
      <c r="AK50" s="185"/>
      <c r="AL50" s="271"/>
      <c r="AM50" s="267"/>
      <c r="AN50" s="270"/>
      <c r="AO50" s="52"/>
      <c r="AP50" s="244"/>
      <c r="AQ50" s="251"/>
      <c r="AR50" s="185"/>
      <c r="AS50" s="271"/>
      <c r="AT50" s="267"/>
      <c r="AU50" s="270"/>
      <c r="AV50" s="52"/>
      <c r="AW50" s="244"/>
      <c r="AX50" s="251"/>
      <c r="AY50" s="185"/>
      <c r="AZ50" s="185"/>
      <c r="BA50" s="185"/>
      <c r="BB50" s="185"/>
      <c r="BC50" s="185"/>
      <c r="BD50" s="185"/>
    </row>
    <row r="51" spans="1:56" x14ac:dyDescent="0.3">
      <c r="A51" s="1"/>
      <c r="B51" s="86" t="s">
        <v>9</v>
      </c>
      <c r="C51" s="53"/>
      <c r="D51" s="85" t="s">
        <v>7</v>
      </c>
      <c r="E51" s="84"/>
      <c r="F51" s="78">
        <f>+RESIDENTIAL!$F$48</f>
        <v>6.5000000000000002E-2</v>
      </c>
      <c r="G51" s="156">
        <f>0.65*$F18</f>
        <v>185.25</v>
      </c>
      <c r="H51" s="76">
        <f t="shared" si="20"/>
        <v>12.04125</v>
      </c>
      <c r="I51" s="82"/>
      <c r="J51" s="78">
        <f>+RESIDENTIAL!$F$48</f>
        <v>6.5000000000000002E-2</v>
      </c>
      <c r="K51" s="156">
        <f>$G51</f>
        <v>185.25</v>
      </c>
      <c r="L51" s="76">
        <f t="shared" si="21"/>
        <v>12.04125</v>
      </c>
      <c r="M51" s="82"/>
      <c r="N51" s="81">
        <f t="shared" si="24"/>
        <v>0</v>
      </c>
      <c r="O51" s="102">
        <f t="shared" si="25"/>
        <v>0</v>
      </c>
      <c r="Q51" s="269"/>
      <c r="R51" s="272"/>
      <c r="S51" s="270"/>
      <c r="T51" s="52"/>
      <c r="U51" s="244"/>
      <c r="V51" s="251"/>
      <c r="W51" s="185"/>
      <c r="X51" s="269"/>
      <c r="Y51" s="272"/>
      <c r="Z51" s="270"/>
      <c r="AA51" s="52"/>
      <c r="AB51" s="244"/>
      <c r="AC51" s="251"/>
      <c r="AD51" s="185"/>
      <c r="AE51" s="269"/>
      <c r="AF51" s="272"/>
      <c r="AG51" s="270"/>
      <c r="AH51" s="52"/>
      <c r="AI51" s="244"/>
      <c r="AJ51" s="251"/>
      <c r="AK51" s="185"/>
      <c r="AL51" s="269"/>
      <c r="AM51" s="272"/>
      <c r="AN51" s="270"/>
      <c r="AO51" s="52"/>
      <c r="AP51" s="244"/>
      <c r="AQ51" s="251"/>
      <c r="AR51" s="185"/>
      <c r="AS51" s="269"/>
      <c r="AT51" s="272"/>
      <c r="AU51" s="270"/>
      <c r="AV51" s="52"/>
      <c r="AW51" s="244"/>
      <c r="AX51" s="251"/>
      <c r="AY51" s="185"/>
      <c r="AZ51" s="185"/>
      <c r="BA51" s="185"/>
      <c r="BB51" s="185"/>
      <c r="BC51" s="185"/>
      <c r="BD51" s="185"/>
    </row>
    <row r="52" spans="1:56" x14ac:dyDescent="0.3">
      <c r="A52" s="1"/>
      <c r="B52" s="86" t="s">
        <v>8</v>
      </c>
      <c r="C52" s="53"/>
      <c r="D52" s="85" t="s">
        <v>7</v>
      </c>
      <c r="E52" s="84"/>
      <c r="F52" s="78">
        <f>+RESIDENTIAL!$F$49</f>
        <v>9.4E-2</v>
      </c>
      <c r="G52" s="156">
        <f>0.17*$F18</f>
        <v>48.45</v>
      </c>
      <c r="H52" s="76">
        <f t="shared" si="20"/>
        <v>4.5543000000000005</v>
      </c>
      <c r="I52" s="82"/>
      <c r="J52" s="78">
        <f>+RESIDENTIAL!$F$49</f>
        <v>9.4E-2</v>
      </c>
      <c r="K52" s="156">
        <f>$G52</f>
        <v>48.45</v>
      </c>
      <c r="L52" s="76">
        <f t="shared" si="21"/>
        <v>4.5543000000000005</v>
      </c>
      <c r="M52" s="82"/>
      <c r="N52" s="81">
        <f t="shared" si="24"/>
        <v>0</v>
      </c>
      <c r="O52" s="102">
        <f t="shared" si="25"/>
        <v>0</v>
      </c>
      <c r="Q52" s="269"/>
      <c r="R52" s="272"/>
      <c r="S52" s="270"/>
      <c r="T52" s="52"/>
      <c r="U52" s="244"/>
      <c r="V52" s="251"/>
      <c r="W52" s="185"/>
      <c r="X52" s="269"/>
      <c r="Y52" s="272"/>
      <c r="Z52" s="270"/>
      <c r="AA52" s="52"/>
      <c r="AB52" s="244"/>
      <c r="AC52" s="251"/>
      <c r="AD52" s="185"/>
      <c r="AE52" s="269"/>
      <c r="AF52" s="272"/>
      <c r="AG52" s="270"/>
      <c r="AH52" s="52"/>
      <c r="AI52" s="244"/>
      <c r="AJ52" s="251"/>
      <c r="AK52" s="185"/>
      <c r="AL52" s="269"/>
      <c r="AM52" s="272"/>
      <c r="AN52" s="270"/>
      <c r="AO52" s="52"/>
      <c r="AP52" s="244"/>
      <c r="AQ52" s="251"/>
      <c r="AR52" s="185"/>
      <c r="AS52" s="269"/>
      <c r="AT52" s="272"/>
      <c r="AU52" s="270"/>
      <c r="AV52" s="52"/>
      <c r="AW52" s="244"/>
      <c r="AX52" s="251"/>
      <c r="AY52" s="185"/>
      <c r="AZ52" s="185"/>
      <c r="BA52" s="185"/>
      <c r="BB52" s="185"/>
      <c r="BC52" s="185"/>
      <c r="BD52" s="185"/>
    </row>
    <row r="53" spans="1:56" x14ac:dyDescent="0.3">
      <c r="A53" s="1"/>
      <c r="B53" s="2" t="s">
        <v>6</v>
      </c>
      <c r="C53" s="53"/>
      <c r="D53" s="85" t="s">
        <v>7</v>
      </c>
      <c r="E53" s="84"/>
      <c r="F53" s="78">
        <f>+RESIDENTIAL!$F$50</f>
        <v>0.13200000000000001</v>
      </c>
      <c r="G53" s="156">
        <f>0.18*$F18</f>
        <v>51.3</v>
      </c>
      <c r="H53" s="76">
        <f t="shared" si="20"/>
        <v>6.7716000000000003</v>
      </c>
      <c r="I53" s="82"/>
      <c r="J53" s="78">
        <f>+RESIDENTIAL!$F$50</f>
        <v>0.13200000000000001</v>
      </c>
      <c r="K53" s="156">
        <f>$G53</f>
        <v>51.3</v>
      </c>
      <c r="L53" s="76">
        <f t="shared" si="21"/>
        <v>6.7716000000000003</v>
      </c>
      <c r="M53" s="82"/>
      <c r="N53" s="81">
        <f t="shared" si="24"/>
        <v>0</v>
      </c>
      <c r="O53" s="102">
        <f t="shared" si="25"/>
        <v>0</v>
      </c>
      <c r="Q53" s="269"/>
      <c r="R53" s="272"/>
      <c r="S53" s="270"/>
      <c r="T53" s="52"/>
      <c r="U53" s="244"/>
      <c r="V53" s="251"/>
      <c r="W53" s="185"/>
      <c r="X53" s="269"/>
      <c r="Y53" s="272"/>
      <c r="Z53" s="270"/>
      <c r="AA53" s="52"/>
      <c r="AB53" s="244"/>
      <c r="AC53" s="251"/>
      <c r="AD53" s="185"/>
      <c r="AE53" s="269"/>
      <c r="AF53" s="272"/>
      <c r="AG53" s="270"/>
      <c r="AH53" s="52"/>
      <c r="AI53" s="244"/>
      <c r="AJ53" s="251"/>
      <c r="AK53" s="185"/>
      <c r="AL53" s="269"/>
      <c r="AM53" s="272"/>
      <c r="AN53" s="270"/>
      <c r="AO53" s="52"/>
      <c r="AP53" s="244"/>
      <c r="AQ53" s="251"/>
      <c r="AR53" s="185"/>
      <c r="AS53" s="269"/>
      <c r="AT53" s="272"/>
      <c r="AU53" s="270"/>
      <c r="AV53" s="52"/>
      <c r="AW53" s="244"/>
      <c r="AX53" s="251"/>
      <c r="AY53" s="185"/>
      <c r="AZ53" s="185"/>
      <c r="BA53" s="185"/>
      <c r="BB53" s="185"/>
      <c r="BC53" s="185"/>
      <c r="BD53" s="185"/>
    </row>
    <row r="54" spans="1:56" x14ac:dyDescent="0.3">
      <c r="A54" s="6"/>
      <c r="B54" s="80" t="s">
        <v>5</v>
      </c>
      <c r="C54" s="24"/>
      <c r="D54" s="85" t="s">
        <v>7</v>
      </c>
      <c r="E54" s="79"/>
      <c r="F54" s="78">
        <f>+RESIDENTIAL!$F$51</f>
        <v>7.6999999999999999E-2</v>
      </c>
      <c r="G54" s="156">
        <f>IF(AND($T$1=1, $F18&gt;=750), 750, IF(AND($T$1=1, AND($F18&lt;750, $F18&gt;=0)), $F18, IF(AND($T$1=2, $F18&gt;=750), 750, IF(AND($T$1=2, AND($F18&lt;750, $F18&gt;=0)), $F18))))</f>
        <v>285</v>
      </c>
      <c r="H54" s="76">
        <f t="shared" si="20"/>
        <v>21.945</v>
      </c>
      <c r="I54" s="75"/>
      <c r="J54" s="78">
        <f>+RESIDENTIAL!$F$51</f>
        <v>7.6999999999999999E-2</v>
      </c>
      <c r="K54" s="156">
        <f>$G54</f>
        <v>285</v>
      </c>
      <c r="L54" s="76">
        <f t="shared" si="21"/>
        <v>21.945</v>
      </c>
      <c r="M54" s="75"/>
      <c r="N54" s="81">
        <f t="shared" si="24"/>
        <v>0</v>
      </c>
      <c r="O54" s="102">
        <f t="shared" si="25"/>
        <v>0</v>
      </c>
      <c r="Q54" s="269"/>
      <c r="R54" s="273"/>
      <c r="S54" s="270"/>
      <c r="T54" s="274"/>
      <c r="U54" s="244"/>
      <c r="V54" s="251"/>
      <c r="W54" s="185"/>
      <c r="X54" s="269"/>
      <c r="Y54" s="273"/>
      <c r="Z54" s="270"/>
      <c r="AA54" s="274"/>
      <c r="AB54" s="244"/>
      <c r="AC54" s="251"/>
      <c r="AD54" s="185"/>
      <c r="AE54" s="269"/>
      <c r="AF54" s="273"/>
      <c r="AG54" s="270"/>
      <c r="AH54" s="274"/>
      <c r="AI54" s="244"/>
      <c r="AJ54" s="251"/>
      <c r="AK54" s="185"/>
      <c r="AL54" s="269"/>
      <c r="AM54" s="273"/>
      <c r="AN54" s="270"/>
      <c r="AO54" s="274"/>
      <c r="AP54" s="244"/>
      <c r="AQ54" s="251"/>
      <c r="AR54" s="185"/>
      <c r="AS54" s="269"/>
      <c r="AT54" s="273"/>
      <c r="AU54" s="270"/>
      <c r="AV54" s="274"/>
      <c r="AW54" s="244"/>
      <c r="AX54" s="251"/>
      <c r="AY54" s="185"/>
      <c r="AZ54" s="185"/>
      <c r="BA54" s="185"/>
      <c r="BB54" s="185"/>
      <c r="BC54" s="185"/>
      <c r="BD54" s="185"/>
    </row>
    <row r="55" spans="1:56" x14ac:dyDescent="0.3">
      <c r="A55" s="6"/>
      <c r="B55" s="80" t="s">
        <v>4</v>
      </c>
      <c r="C55" s="24"/>
      <c r="D55" s="85" t="s">
        <v>7</v>
      </c>
      <c r="E55" s="79"/>
      <c r="F55" s="78">
        <f>+RESIDENTIAL!$F$52</f>
        <v>8.8999999999999996E-2</v>
      </c>
      <c r="G55" s="156">
        <f>IF(AND($T$1=1, F18&gt;=750), F18-750, IF(AND($T$1=1, AND(F18&lt;750, F18&gt;=0)), 0, IF(AND($T$1=2, F18&gt;=750), F18-750, IF(AND($T$1=2, AND(F18&lt;750, F18&gt;=0)), 0))))</f>
        <v>0</v>
      </c>
      <c r="H55" s="76">
        <f t="shared" si="20"/>
        <v>0</v>
      </c>
      <c r="I55" s="75"/>
      <c r="J55" s="78">
        <f>+RESIDENTIAL!$F$52</f>
        <v>8.8999999999999996E-2</v>
      </c>
      <c r="K55" s="156">
        <f>$G55</f>
        <v>0</v>
      </c>
      <c r="L55" s="76">
        <f t="shared" si="21"/>
        <v>0</v>
      </c>
      <c r="M55" s="75"/>
      <c r="N55" s="81">
        <f t="shared" si="24"/>
        <v>0</v>
      </c>
      <c r="O55" s="102" t="str">
        <f t="shared" si="25"/>
        <v/>
      </c>
      <c r="Q55" s="269"/>
      <c r="R55" s="273"/>
      <c r="S55" s="270"/>
      <c r="T55" s="274"/>
      <c r="U55" s="244"/>
      <c r="V55" s="251"/>
      <c r="W55" s="185"/>
      <c r="X55" s="269"/>
      <c r="Y55" s="273"/>
      <c r="Z55" s="270"/>
      <c r="AA55" s="274"/>
      <c r="AB55" s="244"/>
      <c r="AC55" s="251"/>
      <c r="AD55" s="185"/>
      <c r="AE55" s="269"/>
      <c r="AF55" s="273"/>
      <c r="AG55" s="270"/>
      <c r="AH55" s="274"/>
      <c r="AI55" s="244"/>
      <c r="AJ55" s="251"/>
      <c r="AK55" s="185"/>
      <c r="AL55" s="269"/>
      <c r="AM55" s="273"/>
      <c r="AN55" s="270"/>
      <c r="AO55" s="274"/>
      <c r="AP55" s="244"/>
      <c r="AQ55" s="251"/>
      <c r="AR55" s="185"/>
      <c r="AS55" s="269"/>
      <c r="AT55" s="273"/>
      <c r="AU55" s="270"/>
      <c r="AV55" s="274"/>
      <c r="AW55" s="244"/>
      <c r="AX55" s="251"/>
      <c r="AY55" s="185"/>
      <c r="AZ55" s="185"/>
      <c r="BA55" s="185"/>
      <c r="BB55" s="185"/>
      <c r="BC55" s="185"/>
      <c r="BD55" s="185"/>
    </row>
    <row r="56" spans="1:56" s="172" customFormat="1" x14ac:dyDescent="0.3">
      <c r="A56" s="6"/>
      <c r="B56" s="183" t="s">
        <v>63</v>
      </c>
      <c r="C56" s="24"/>
      <c r="D56" s="85" t="s">
        <v>7</v>
      </c>
      <c r="E56" s="79"/>
      <c r="F56" s="78">
        <f>+RESIDENTIAL!$F$53</f>
        <v>0.1164</v>
      </c>
      <c r="G56" s="77"/>
      <c r="H56" s="76">
        <f t="shared" si="20"/>
        <v>0</v>
      </c>
      <c r="I56" s="75"/>
      <c r="J56" s="78">
        <f>+RESIDENTIAL!$F$53</f>
        <v>0.1164</v>
      </c>
      <c r="K56" s="77">
        <f t="shared" ref="K56:K57" si="26">$G56</f>
        <v>0</v>
      </c>
      <c r="L56" s="76">
        <f t="shared" si="21"/>
        <v>0</v>
      </c>
      <c r="M56" s="75"/>
      <c r="N56" s="81">
        <f t="shared" si="24"/>
        <v>0</v>
      </c>
      <c r="O56" s="102" t="str">
        <f t="shared" si="25"/>
        <v/>
      </c>
      <c r="Q56" s="269"/>
      <c r="R56" s="273"/>
      <c r="S56" s="270"/>
      <c r="T56" s="274"/>
      <c r="U56" s="244"/>
      <c r="V56" s="251"/>
      <c r="W56" s="185"/>
      <c r="X56" s="269"/>
      <c r="Y56" s="273"/>
      <c r="Z56" s="270"/>
      <c r="AA56" s="274"/>
      <c r="AB56" s="244"/>
      <c r="AC56" s="251"/>
      <c r="AD56" s="185"/>
      <c r="AE56" s="269"/>
      <c r="AF56" s="273"/>
      <c r="AG56" s="270"/>
      <c r="AH56" s="274"/>
      <c r="AI56" s="244"/>
      <c r="AJ56" s="251"/>
      <c r="AK56" s="185"/>
      <c r="AL56" s="269"/>
      <c r="AM56" s="273"/>
      <c r="AN56" s="270"/>
      <c r="AO56" s="274"/>
      <c r="AP56" s="244"/>
      <c r="AQ56" s="251"/>
      <c r="AR56" s="185"/>
      <c r="AS56" s="269"/>
      <c r="AT56" s="273"/>
      <c r="AU56" s="270"/>
      <c r="AV56" s="274"/>
      <c r="AW56" s="244"/>
      <c r="AX56" s="251"/>
      <c r="AY56" s="185"/>
      <c r="AZ56" s="185"/>
      <c r="BA56" s="185"/>
      <c r="BB56" s="185"/>
      <c r="BC56" s="185"/>
      <c r="BD56" s="185"/>
    </row>
    <row r="57" spans="1:56" s="172" customFormat="1" ht="15" thickBot="1" x14ac:dyDescent="0.35">
      <c r="A57" s="6"/>
      <c r="B57" s="183" t="s">
        <v>64</v>
      </c>
      <c r="C57" s="24"/>
      <c r="D57" s="85" t="s">
        <v>7</v>
      </c>
      <c r="E57" s="79"/>
      <c r="F57" s="78">
        <f>+RESIDENTIAL!$F$54</f>
        <v>0.1164</v>
      </c>
      <c r="G57" s="156"/>
      <c r="H57" s="76">
        <f t="shared" si="20"/>
        <v>0</v>
      </c>
      <c r="I57" s="75"/>
      <c r="J57" s="78">
        <f>+RESIDENTIAL!$F$54</f>
        <v>0.1164</v>
      </c>
      <c r="K57" s="156">
        <f t="shared" si="26"/>
        <v>0</v>
      </c>
      <c r="L57" s="76">
        <f t="shared" si="21"/>
        <v>0</v>
      </c>
      <c r="M57" s="75"/>
      <c r="N57" s="81">
        <f t="shared" si="24"/>
        <v>0</v>
      </c>
      <c r="O57" s="102" t="str">
        <f t="shared" si="25"/>
        <v/>
      </c>
      <c r="Q57" s="269"/>
      <c r="R57" s="273"/>
      <c r="S57" s="270"/>
      <c r="T57" s="274"/>
      <c r="U57" s="244"/>
      <c r="V57" s="251"/>
      <c r="W57" s="185"/>
      <c r="X57" s="269"/>
      <c r="Y57" s="273"/>
      <c r="Z57" s="270"/>
      <c r="AA57" s="274"/>
      <c r="AB57" s="244"/>
      <c r="AC57" s="251"/>
      <c r="AD57" s="185"/>
      <c r="AE57" s="269"/>
      <c r="AF57" s="273"/>
      <c r="AG57" s="270"/>
      <c r="AH57" s="274"/>
      <c r="AI57" s="244"/>
      <c r="AJ57" s="251"/>
      <c r="AK57" s="185"/>
      <c r="AL57" s="269"/>
      <c r="AM57" s="273"/>
      <c r="AN57" s="270"/>
      <c r="AO57" s="274"/>
      <c r="AP57" s="244"/>
      <c r="AQ57" s="251"/>
      <c r="AR57" s="185"/>
      <c r="AS57" s="269"/>
      <c r="AT57" s="273"/>
      <c r="AU57" s="270"/>
      <c r="AV57" s="274"/>
      <c r="AW57" s="244"/>
      <c r="AX57" s="251"/>
      <c r="AY57" s="185"/>
      <c r="AZ57" s="185"/>
      <c r="BA57" s="185"/>
      <c r="BB57" s="185"/>
      <c r="BC57" s="185"/>
      <c r="BD57" s="185"/>
    </row>
    <row r="58" spans="1:56" ht="15" thickBot="1" x14ac:dyDescent="0.35">
      <c r="A58" s="1"/>
      <c r="B58" s="73"/>
      <c r="C58" s="71"/>
      <c r="D58" s="72"/>
      <c r="E58" s="71"/>
      <c r="F58" s="42"/>
      <c r="G58" s="70"/>
      <c r="H58" s="40"/>
      <c r="I58" s="68"/>
      <c r="J58" s="42"/>
      <c r="K58" s="69"/>
      <c r="L58" s="40"/>
      <c r="M58" s="68"/>
      <c r="N58" s="67"/>
      <c r="O58" s="7"/>
      <c r="Q58" s="269"/>
      <c r="R58" s="275"/>
      <c r="S58" s="270"/>
      <c r="T58" s="52"/>
      <c r="U58" s="244"/>
      <c r="V58" s="276"/>
      <c r="W58" s="185"/>
      <c r="X58" s="269"/>
      <c r="Y58" s="275"/>
      <c r="Z58" s="270"/>
      <c r="AA58" s="52"/>
      <c r="AB58" s="244"/>
      <c r="AC58" s="276"/>
      <c r="AD58" s="185"/>
      <c r="AE58" s="269"/>
      <c r="AF58" s="275"/>
      <c r="AG58" s="270"/>
      <c r="AH58" s="52"/>
      <c r="AI58" s="244"/>
      <c r="AJ58" s="276"/>
      <c r="AK58" s="185"/>
      <c r="AL58" s="269"/>
      <c r="AM58" s="275"/>
      <c r="AN58" s="270"/>
      <c r="AO58" s="52"/>
      <c r="AP58" s="244"/>
      <c r="AQ58" s="276"/>
      <c r="AR58" s="185"/>
      <c r="AS58" s="269"/>
      <c r="AT58" s="275"/>
      <c r="AU58" s="270"/>
      <c r="AV58" s="52"/>
      <c r="AW58" s="244"/>
      <c r="AX58" s="276"/>
      <c r="AY58" s="185"/>
      <c r="AZ58" s="185"/>
      <c r="BA58" s="185"/>
      <c r="BB58" s="185"/>
      <c r="BC58" s="185"/>
      <c r="BD58" s="185"/>
    </row>
    <row r="59" spans="1:56" x14ac:dyDescent="0.3">
      <c r="A59" s="1"/>
      <c r="B59" s="38" t="s">
        <v>2</v>
      </c>
      <c r="C59" s="53"/>
      <c r="D59" s="53"/>
      <c r="E59" s="53"/>
      <c r="F59" s="65"/>
      <c r="G59" s="64"/>
      <c r="H59" s="61">
        <f>SUM(H46:H50,H54)</f>
        <v>58.227560399999994</v>
      </c>
      <c r="I59" s="63"/>
      <c r="J59" s="62"/>
      <c r="K59" s="62"/>
      <c r="L59" s="146">
        <f>SUM(L46:L50,L54)</f>
        <v>61.585204560000001</v>
      </c>
      <c r="M59" s="60"/>
      <c r="N59" s="199">
        <f>L59-H59</f>
        <v>3.3576441600000067</v>
      </c>
      <c r="O59" s="200">
        <f t="shared" si="22"/>
        <v>5.7664173750958093E-2</v>
      </c>
      <c r="Q59" s="277"/>
      <c r="R59" s="277"/>
      <c r="S59" s="258"/>
      <c r="T59" s="60"/>
      <c r="U59" s="278"/>
      <c r="V59" s="245"/>
      <c r="W59" s="185"/>
      <c r="X59" s="277"/>
      <c r="Y59" s="277"/>
      <c r="Z59" s="258"/>
      <c r="AA59" s="60"/>
      <c r="AB59" s="278"/>
      <c r="AC59" s="245"/>
      <c r="AD59" s="185"/>
      <c r="AE59" s="277"/>
      <c r="AF59" s="277"/>
      <c r="AG59" s="258"/>
      <c r="AH59" s="60"/>
      <c r="AI59" s="278"/>
      <c r="AJ59" s="245"/>
      <c r="AK59" s="185"/>
      <c r="AL59" s="277"/>
      <c r="AM59" s="277"/>
      <c r="AN59" s="258"/>
      <c r="AO59" s="60"/>
      <c r="AP59" s="278"/>
      <c r="AQ59" s="245"/>
      <c r="AR59" s="185"/>
      <c r="AS59" s="277"/>
      <c r="AT59" s="277"/>
      <c r="AU59" s="258"/>
      <c r="AV59" s="60"/>
      <c r="AW59" s="278"/>
      <c r="AX59" s="245"/>
      <c r="AY59" s="185"/>
      <c r="AZ59" s="185"/>
      <c r="BA59" s="185"/>
      <c r="BB59" s="185"/>
      <c r="BC59" s="185"/>
      <c r="BD59" s="185"/>
    </row>
    <row r="60" spans="1:56" x14ac:dyDescent="0.3">
      <c r="A60" s="1"/>
      <c r="B60" s="193" t="s">
        <v>65</v>
      </c>
      <c r="C60" s="53"/>
      <c r="D60" s="53"/>
      <c r="E60" s="53"/>
      <c r="F60" s="57">
        <v>-0.08</v>
      </c>
      <c r="G60" s="52"/>
      <c r="H60" s="55">
        <f>H59*F60</f>
        <v>-4.658204832</v>
      </c>
      <c r="I60" s="51"/>
      <c r="J60" s="57">
        <v>-0.08</v>
      </c>
      <c r="K60" s="51"/>
      <c r="L60" s="54">
        <f>L59*J60</f>
        <v>-4.9268163648000005</v>
      </c>
      <c r="M60" s="50"/>
      <c r="N60" s="54">
        <f>L60-H60</f>
        <v>-0.2686115328000005</v>
      </c>
      <c r="O60" s="221">
        <f t="shared" si="22"/>
        <v>5.766417375095808E-2</v>
      </c>
      <c r="Q60" s="279"/>
      <c r="R60" s="64"/>
      <c r="S60" s="280"/>
      <c r="T60" s="60"/>
      <c r="U60" s="244"/>
      <c r="V60" s="281"/>
      <c r="W60" s="185"/>
      <c r="X60" s="279"/>
      <c r="Y60" s="64"/>
      <c r="Z60" s="280"/>
      <c r="AA60" s="60"/>
      <c r="AB60" s="244"/>
      <c r="AC60" s="281"/>
      <c r="AD60" s="185"/>
      <c r="AE60" s="279"/>
      <c r="AF60" s="64"/>
      <c r="AG60" s="280"/>
      <c r="AH60" s="60"/>
      <c r="AI60" s="244"/>
      <c r="AJ60" s="281"/>
      <c r="AK60" s="185"/>
      <c r="AL60" s="279"/>
      <c r="AM60" s="64"/>
      <c r="AN60" s="280"/>
      <c r="AO60" s="60"/>
      <c r="AP60" s="244"/>
      <c r="AQ60" s="281"/>
      <c r="AR60" s="185"/>
      <c r="AS60" s="279"/>
      <c r="AT60" s="64"/>
      <c r="AU60" s="280"/>
      <c r="AV60" s="60"/>
      <c r="AW60" s="244"/>
      <c r="AX60" s="281"/>
      <c r="AY60" s="185"/>
      <c r="AZ60" s="185"/>
      <c r="BA60" s="185"/>
      <c r="BB60" s="185"/>
      <c r="BC60" s="185"/>
      <c r="BD60" s="185"/>
    </row>
    <row r="61" spans="1:56" x14ac:dyDescent="0.3">
      <c r="A61" s="1"/>
      <c r="B61" s="197" t="s">
        <v>1</v>
      </c>
      <c r="C61" s="53"/>
      <c r="D61" s="53"/>
      <c r="E61" s="53"/>
      <c r="F61" s="57">
        <v>0.13</v>
      </c>
      <c r="G61" s="52"/>
      <c r="H61" s="55">
        <f>H59*F61</f>
        <v>7.5695828519999999</v>
      </c>
      <c r="I61" s="51"/>
      <c r="J61" s="57">
        <v>0.13</v>
      </c>
      <c r="K61" s="51"/>
      <c r="L61" s="54">
        <f>L59*J61</f>
        <v>8.0060765928000013</v>
      </c>
      <c r="M61" s="50"/>
      <c r="N61" s="54">
        <f>L61-H61</f>
        <v>0.43649374080000136</v>
      </c>
      <c r="O61" s="221">
        <f t="shared" si="22"/>
        <v>5.7664173750958156E-2</v>
      </c>
      <c r="Q61" s="279"/>
      <c r="R61" s="50"/>
      <c r="S61" s="280"/>
      <c r="T61" s="50"/>
      <c r="U61" s="244"/>
      <c r="V61" s="281"/>
      <c r="W61" s="185"/>
      <c r="X61" s="279"/>
      <c r="Y61" s="50"/>
      <c r="Z61" s="280"/>
      <c r="AA61" s="50"/>
      <c r="AB61" s="244"/>
      <c r="AC61" s="281"/>
      <c r="AD61" s="185"/>
      <c r="AE61" s="279"/>
      <c r="AF61" s="50"/>
      <c r="AG61" s="280"/>
      <c r="AH61" s="50"/>
      <c r="AI61" s="244"/>
      <c r="AJ61" s="281"/>
      <c r="AK61" s="185"/>
      <c r="AL61" s="279"/>
      <c r="AM61" s="50"/>
      <c r="AN61" s="280"/>
      <c r="AO61" s="50"/>
      <c r="AP61" s="244"/>
      <c r="AQ61" s="281"/>
      <c r="AR61" s="185"/>
      <c r="AS61" s="279"/>
      <c r="AT61" s="50"/>
      <c r="AU61" s="280"/>
      <c r="AV61" s="50"/>
      <c r="AW61" s="244"/>
      <c r="AX61" s="281"/>
      <c r="AY61" s="185"/>
      <c r="AZ61" s="185"/>
      <c r="BA61" s="185"/>
      <c r="BB61" s="185"/>
      <c r="BC61" s="185"/>
      <c r="BD61" s="185"/>
    </row>
    <row r="62" spans="1:56" ht="15" thickBot="1" x14ac:dyDescent="0.35">
      <c r="A62" s="1"/>
      <c r="B62" s="361" t="s">
        <v>71</v>
      </c>
      <c r="C62" s="361"/>
      <c r="D62" s="361"/>
      <c r="E62" s="49"/>
      <c r="F62" s="48"/>
      <c r="G62" s="47"/>
      <c r="H62" s="46">
        <f>SUM(H59:H61)</f>
        <v>61.138938419999988</v>
      </c>
      <c r="I62" s="45"/>
      <c r="J62" s="45"/>
      <c r="K62" s="45"/>
      <c r="L62" s="188">
        <f>SUM(L59:L61)</f>
        <v>64.664464788000004</v>
      </c>
      <c r="M62" s="44"/>
      <c r="N62" s="43">
        <f>L62-H62</f>
        <v>3.5255263680000155</v>
      </c>
      <c r="O62" s="222">
        <f t="shared" si="22"/>
        <v>5.7664173750958239E-2</v>
      </c>
      <c r="Q62" s="60"/>
      <c r="R62" s="60"/>
      <c r="S62" s="258"/>
      <c r="T62" s="60"/>
      <c r="U62" s="244"/>
      <c r="V62" s="281"/>
      <c r="W62" s="185"/>
      <c r="X62" s="60"/>
      <c r="Y62" s="60"/>
      <c r="Z62" s="258"/>
      <c r="AA62" s="60"/>
      <c r="AB62" s="244"/>
      <c r="AC62" s="281"/>
      <c r="AD62" s="185"/>
      <c r="AE62" s="60"/>
      <c r="AF62" s="60"/>
      <c r="AG62" s="258"/>
      <c r="AH62" s="60"/>
      <c r="AI62" s="244"/>
      <c r="AJ62" s="281"/>
      <c r="AK62" s="185"/>
      <c r="AL62" s="60"/>
      <c r="AM62" s="60"/>
      <c r="AN62" s="258"/>
      <c r="AO62" s="60"/>
      <c r="AP62" s="244"/>
      <c r="AQ62" s="281"/>
      <c r="AR62" s="185"/>
      <c r="AS62" s="60"/>
      <c r="AT62" s="60"/>
      <c r="AU62" s="258"/>
      <c r="AV62" s="60"/>
      <c r="AW62" s="244"/>
      <c r="AX62" s="281"/>
      <c r="AY62" s="185"/>
      <c r="AZ62" s="185"/>
      <c r="BA62" s="185"/>
      <c r="BB62" s="185"/>
      <c r="BC62" s="185"/>
      <c r="BD62" s="185"/>
    </row>
    <row r="63" spans="1:56" ht="15" thickBot="1" x14ac:dyDescent="0.35">
      <c r="A63" s="6"/>
      <c r="B63" s="18"/>
      <c r="C63" s="16"/>
      <c r="D63" s="17"/>
      <c r="E63" s="16"/>
      <c r="F63" s="42"/>
      <c r="G63" s="11"/>
      <c r="H63" s="40"/>
      <c r="I63" s="9"/>
      <c r="J63" s="42"/>
      <c r="K63" s="41"/>
      <c r="L63" s="40"/>
      <c r="M63" s="9"/>
      <c r="N63" s="39"/>
      <c r="O63" s="7"/>
      <c r="Q63" s="269"/>
      <c r="R63" s="284"/>
      <c r="S63" s="270"/>
      <c r="T63" s="274"/>
      <c r="U63" s="285"/>
      <c r="V63" s="276"/>
      <c r="W63" s="185"/>
      <c r="X63" s="269"/>
      <c r="Y63" s="284"/>
      <c r="Z63" s="270"/>
      <c r="AA63" s="274"/>
      <c r="AB63" s="285"/>
      <c r="AC63" s="276"/>
      <c r="AD63" s="185"/>
      <c r="AE63" s="269"/>
      <c r="AF63" s="284"/>
      <c r="AG63" s="270"/>
      <c r="AH63" s="274"/>
      <c r="AI63" s="285"/>
      <c r="AJ63" s="276"/>
      <c r="AK63" s="185"/>
      <c r="AL63" s="269"/>
      <c r="AM63" s="284"/>
      <c r="AN63" s="270"/>
      <c r="AO63" s="274"/>
      <c r="AP63" s="285"/>
      <c r="AQ63" s="276"/>
      <c r="AR63" s="185"/>
      <c r="AS63" s="269"/>
      <c r="AT63" s="284"/>
      <c r="AU63" s="270"/>
      <c r="AV63" s="274"/>
      <c r="AW63" s="285"/>
      <c r="AX63" s="276"/>
      <c r="AY63" s="185"/>
      <c r="AZ63" s="185"/>
      <c r="BA63" s="185"/>
      <c r="BB63" s="185"/>
      <c r="BC63" s="185"/>
      <c r="BD63" s="185"/>
    </row>
    <row r="64" spans="1:56" x14ac:dyDescent="0.3">
      <c r="A64" s="1"/>
      <c r="B64" s="1"/>
      <c r="C64" s="1"/>
      <c r="D64" s="1"/>
      <c r="E64" s="1"/>
      <c r="F64" s="165"/>
      <c r="G64" s="165"/>
      <c r="H64" s="5"/>
      <c r="I64" s="1"/>
      <c r="J64" s="1"/>
      <c r="K64" s="1"/>
      <c r="L64" s="5"/>
      <c r="M64" s="1"/>
      <c r="N64" s="1"/>
      <c r="O64" s="1"/>
      <c r="Q64" s="186"/>
      <c r="R64" s="186"/>
      <c r="S64" s="187"/>
      <c r="T64" s="186"/>
      <c r="U64" s="186"/>
      <c r="V64" s="186"/>
      <c r="W64" s="185"/>
      <c r="X64" s="186"/>
      <c r="Y64" s="186"/>
      <c r="Z64" s="187"/>
      <c r="AA64" s="186"/>
      <c r="AB64" s="186"/>
      <c r="AC64" s="186"/>
      <c r="AD64" s="185"/>
      <c r="AE64" s="186"/>
      <c r="AF64" s="186"/>
      <c r="AG64" s="187"/>
      <c r="AH64" s="186"/>
      <c r="AI64" s="186"/>
      <c r="AJ64" s="186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</row>
    <row r="65" spans="1:56" x14ac:dyDescent="0.3">
      <c r="A65" s="1"/>
      <c r="B65" s="4" t="s">
        <v>0</v>
      </c>
      <c r="C65" s="1"/>
      <c r="D65" s="1"/>
      <c r="E65" s="1"/>
      <c r="F65" s="3">
        <v>3.7600000000000001E-2</v>
      </c>
      <c r="G65" s="166"/>
      <c r="H65" s="1"/>
      <c r="I65" s="1"/>
      <c r="J65" s="3">
        <v>3.7600000000000001E-2</v>
      </c>
      <c r="K65" s="1"/>
      <c r="L65" s="1"/>
      <c r="M65" s="1"/>
      <c r="N65" s="1"/>
      <c r="O65" s="1"/>
      <c r="Q65" s="286"/>
      <c r="R65" s="186"/>
      <c r="S65" s="186"/>
      <c r="T65" s="186"/>
      <c r="U65" s="186"/>
      <c r="V65" s="186"/>
      <c r="W65" s="185"/>
      <c r="X65" s="287"/>
      <c r="Y65" s="186"/>
      <c r="Z65" s="186"/>
      <c r="AA65" s="186"/>
      <c r="AB65" s="186"/>
      <c r="AC65" s="186"/>
      <c r="AD65" s="185"/>
      <c r="AE65" s="287"/>
      <c r="AF65" s="186"/>
      <c r="AG65" s="186"/>
      <c r="AH65" s="186"/>
      <c r="AI65" s="186"/>
      <c r="AJ65" s="186"/>
      <c r="AK65" s="185"/>
      <c r="AL65" s="287"/>
      <c r="AM65" s="186"/>
      <c r="AN65" s="186"/>
      <c r="AO65" s="186"/>
      <c r="AP65" s="186"/>
      <c r="AQ65" s="186"/>
      <c r="AR65" s="185"/>
      <c r="AS65" s="287"/>
      <c r="AT65" s="186"/>
      <c r="AU65" s="186"/>
      <c r="AV65" s="186"/>
      <c r="AW65" s="186"/>
      <c r="AX65" s="186"/>
      <c r="AY65" s="185"/>
      <c r="AZ65" s="185"/>
      <c r="BA65" s="185"/>
      <c r="BB65" s="185"/>
      <c r="BC65" s="185"/>
      <c r="BD65" s="185"/>
    </row>
    <row r="66" spans="1:5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</row>
    <row r="67" spans="1:5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</row>
    <row r="68" spans="1:5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</row>
    <row r="69" spans="1:56" x14ac:dyDescent="0.3"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</row>
    <row r="70" spans="1:56" x14ac:dyDescent="0.3"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</row>
    <row r="71" spans="1:56" x14ac:dyDescent="0.3"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</row>
    <row r="72" spans="1:56" x14ac:dyDescent="0.3"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</row>
    <row r="73" spans="1:56" x14ac:dyDescent="0.3"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</row>
    <row r="74" spans="1:56" x14ac:dyDescent="0.3"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</row>
    <row r="75" spans="1:56" x14ac:dyDescent="0.3"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</row>
    <row r="76" spans="1:56" x14ac:dyDescent="0.3"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</row>
    <row r="77" spans="1:56" x14ac:dyDescent="0.3"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</row>
    <row r="78" spans="1:56" x14ac:dyDescent="0.3"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</row>
    <row r="79" spans="1:56" x14ac:dyDescent="0.3"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</row>
    <row r="80" spans="1:56" x14ac:dyDescent="0.3"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</row>
    <row r="81" spans="17:56" x14ac:dyDescent="0.3"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</row>
    <row r="82" spans="17:56" x14ac:dyDescent="0.3"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</row>
    <row r="83" spans="17:56" x14ac:dyDescent="0.3"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</row>
    <row r="84" spans="17:56" x14ac:dyDescent="0.3"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</row>
    <row r="85" spans="17:56" x14ac:dyDescent="0.3"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</row>
    <row r="86" spans="17:56" x14ac:dyDescent="0.3"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</row>
    <row r="87" spans="17:56" x14ac:dyDescent="0.3"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</row>
    <row r="88" spans="17:56" x14ac:dyDescent="0.3"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</row>
    <row r="89" spans="17:56" x14ac:dyDescent="0.3"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</row>
    <row r="90" spans="17:56" x14ac:dyDescent="0.3"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</row>
    <row r="91" spans="17:56" x14ac:dyDescent="0.3"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</row>
    <row r="92" spans="17:56" x14ac:dyDescent="0.3"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</row>
    <row r="93" spans="17:56" x14ac:dyDescent="0.3"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</row>
    <row r="94" spans="17:56" x14ac:dyDescent="0.3"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</row>
  </sheetData>
  <mergeCells count="31">
    <mergeCell ref="A3:K3"/>
    <mergeCell ref="B10:O10"/>
    <mergeCell ref="B11:O11"/>
    <mergeCell ref="D14:O14"/>
    <mergeCell ref="F20:H20"/>
    <mergeCell ref="J20:L20"/>
    <mergeCell ref="N20:O20"/>
    <mergeCell ref="B62:D62"/>
    <mergeCell ref="AB21:AB22"/>
    <mergeCell ref="AC21:AC22"/>
    <mergeCell ref="AI21:AI22"/>
    <mergeCell ref="AI20:AJ20"/>
    <mergeCell ref="D21:D22"/>
    <mergeCell ref="N21:N22"/>
    <mergeCell ref="O21:O22"/>
    <mergeCell ref="U21:U22"/>
    <mergeCell ref="V21:V22"/>
    <mergeCell ref="Q20:S20"/>
    <mergeCell ref="U20:V20"/>
    <mergeCell ref="X20:Z20"/>
    <mergeCell ref="AB20:AC20"/>
    <mergeCell ref="AE20:AG20"/>
    <mergeCell ref="AJ21:AJ22"/>
    <mergeCell ref="AL20:AN20"/>
    <mergeCell ref="AP20:AQ20"/>
    <mergeCell ref="AS20:AU20"/>
    <mergeCell ref="AW20:AX20"/>
    <mergeCell ref="AP21:AP22"/>
    <mergeCell ref="AQ21:AQ22"/>
    <mergeCell ref="AW21:AW22"/>
    <mergeCell ref="AX21:AX22"/>
  </mergeCells>
  <dataValidations count="6">
    <dataValidation type="list" allowBlank="1" showInputMessage="1" showErrorMessage="1" prompt="Select Charge Unit - per 30 days, per kWh, per kW, per kVA." sqref="D44:D45 D28:D37 D47:D57 D39:D42">
      <formula1>"per 30 days, per kWh, per kW, per kVA"</formula1>
    </dataValidation>
    <dataValidation type="list" allowBlank="1" showInputMessage="1" showErrorMessage="1" sqref="E44:E45 E63 E39:E42 E47:E58 E23:E37">
      <formula1>#REF!</formula1>
    </dataValidation>
    <dataValidation type="list" allowBlank="1" showInputMessage="1" showErrorMessage="1" prompt="Select Charge Unit - monthly, per kWh, per kW" sqref="D63 D58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4:D27">
      <formula1>"per 30 days, per connection per 30 days, per kWh, per kW, per kVA"</formula1>
    </dataValidation>
  </dataValidations>
  <printOptions horizontalCentered="1"/>
  <pageMargins left="0.43307086614173229" right="0.43307086614173229" top="1.2204724409448819" bottom="0.47244094488188981" header="0.35433070866141736" footer="0.35433070866141736"/>
  <pageSetup scale="53" orientation="landscape" r:id="rId1"/>
  <headerFooter scaleWithDoc="0">
    <oddHeader>&amp;R&amp;7Toronto Hydro-Electric System Limited
EB-2018-0071
Tab 5
Schedule 1
UPDATED: December 10, 2018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579120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571500</xdr:colOff>
                    <xdr:row>18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FFA1C5EAD30745B771675E8F2A2D80" ma:contentTypeVersion="1" ma:contentTypeDescription="Create a new document." ma:contentTypeScope="" ma:versionID="9f04cbe3a20d18e06fd067a7a9a6daf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D6F1CF-62D6-44AD-A302-53F67FB4B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183760-2F59-4BA3-BC21-22D33FBBE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2E1B37-B373-4D84-9CAB-255D705588C2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syang</dc:creator>
  <cp:lastModifiedBy>Elissar El-Hage</cp:lastModifiedBy>
  <cp:lastPrinted>2018-12-10T22:52:06Z</cp:lastPrinted>
  <dcterms:created xsi:type="dcterms:W3CDTF">2014-07-09T16:55:36Z</dcterms:created>
  <dcterms:modified xsi:type="dcterms:W3CDTF">2018-12-10T23:12:39Z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0x010100F7FFA1C5EAD30745B771675E8F2A2D80</vt:lpwstr>
  </property>
</Properties>
</file>